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wallace.camargo\Desktop\"/>
    </mc:Choice>
  </mc:AlternateContent>
  <xr:revisionPtr revIDLastSave="0" documentId="8_{A68C10E1-F25A-491C-BA88-67D0BB74A8A7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Cadastro Inicial" sheetId="3" r:id="rId1"/>
    <sheet name="Follow UP" sheetId="27" r:id="rId2"/>
    <sheet name="Analítico" sheetId="17" r:id="rId3"/>
    <sheet name="COMPARATIVO HOTEL" sheetId="13" state="hidden" r:id="rId4"/>
    <sheet name="Hospedagem" sheetId="11" r:id="rId5"/>
    <sheet name="A&amp;B" sheetId="4" r:id="rId6"/>
    <sheet name="Salões" sheetId="7" r:id="rId7"/>
    <sheet name="Adicionais" sheetId="12" r:id="rId8"/>
    <sheet name="Orçamento Hotel" sheetId="21" r:id="rId9"/>
    <sheet name="Proposta Hotel (2)" sheetId="31" state="hidden" r:id="rId10"/>
    <sheet name="Proposta Hotel" sheetId="22" r:id="rId11"/>
    <sheet name="Planilha1" sheetId="29" state="hidden" r:id="rId12"/>
    <sheet name="Transporte Terrestre" sheetId="9" r:id="rId13"/>
    <sheet name="Orçamento Transporte" sheetId="20" r:id="rId14"/>
    <sheet name="Aéreo" sheetId="6" state="hidden" r:id="rId15"/>
    <sheet name="Proposta Aéreo" sheetId="25" state="hidden" r:id="rId16"/>
    <sheet name="Proposta Terrestre" sheetId="24" r:id="rId17"/>
    <sheet name="Faturamento" sheetId="23" r:id="rId18"/>
    <sheet name="Despesas Operacionais" sheetId="26" r:id="rId19"/>
    <sheet name="Apresentação Transporte" sheetId="28" state="hidden" r:id="rId20"/>
    <sheet name="DADOS" sheetId="5" r:id="rId21"/>
  </sheets>
  <definedNames>
    <definedName name="_xlnm._FilterDatabase" localSheetId="5" hidden="1">'A&amp;B'!$A$1:$Z$23</definedName>
    <definedName name="_xlnm.Print_Area" localSheetId="0">'Cadastro Inicial'!$A:$I</definedName>
    <definedName name="_xlnm.Print_Area" localSheetId="17">Faturamento!$A$1:$AQ$141</definedName>
    <definedName name="_xlnm.Print_Area" localSheetId="8">'Orçamento Hotel'!$A$5:$AS$82</definedName>
    <definedName name="_xlnm.Print_Area" localSheetId="10">'Proposta Hotel'!$B$1:$L$84</definedName>
    <definedName name="_xlnm.Print_Area" localSheetId="9">'Proposta Hotel (2)'!$B$1:$K$105</definedName>
    <definedName name="BTS">Image33.png</definedName>
    <definedName name="DatasGráfico">CHOOSE(TabelaGráfico,#REF!,#REF!)</definedName>
    <definedName name="IMAGENS">INDEX(DADOS!$BS$4:$BS$39,MATCH(DADOS!$BR$1:$BR$39,0))</definedName>
    <definedName name="LG">INDIRECT("DADOS!BS"&amp;'Cadastro Inicial'!$A$1)</definedName>
    <definedName name="LOGOSEMPRESAS" localSheetId="0">INDIRECT("DADOS!BS"&amp;'Cadastro Inicial'!$A$1)</definedName>
    <definedName name="PlotarEscolha">#REF!</definedName>
    <definedName name="QuilometragemInicial">#REF!</definedName>
    <definedName name="TabelaGráfico">IF(PlotarEscolha="COMBUSTÍVEL",1,2)</definedName>
    <definedName name="ValoresGráfico">CHOOSE(TabelaGráfico,#REF!,#REF!)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Calendario-462c4f9f-7c24-418c-ba94-31dc81009b71" name="dCalendario" connection="Consulta - dCalendario"/>
          <x15:modelTable id="fVendas-69449428-13be-4523-8716-1b627aab0d6f" name="fVendas" connection="Consulta - fVendas"/>
          <x15:modelTable id="dCalendario-12b027ff-5bd6-4af8-8026-bdce862d5665" name="dCalendario 1" connection="Consulta - dCalendario1"/>
          <x15:modelTable id="fVendas-30feb0fe-228a-4d3b-8640-96604f4c9c48" name="fVendas 1" connection="Consulta - fVendas1"/>
        </x15:modelTables>
        <x15:modelRelationships>
          <x15:modelRelationship fromTable="fVendas" fromColumn="DataVenda" toTable="dCalendario" toColumn="Data"/>
          <x15:modelRelationship fromTable="fVendas 1" fromColumn="DataVenda" toTable="dCalendario 1" toColumn="Dat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3" i="23" l="1"/>
  <c r="AW112" i="23" a="1"/>
  <c r="AW112" i="23" s="1"/>
  <c r="AW115" i="23" a="1"/>
  <c r="AW115" i="23" s="1"/>
  <c r="AN130" i="23"/>
  <c r="AN131" i="23"/>
  <c r="AN132" i="23"/>
  <c r="AN133" i="23"/>
  <c r="AJ131" i="23"/>
  <c r="AJ132" i="23"/>
  <c r="AJ133" i="23"/>
  <c r="AF130" i="23"/>
  <c r="AF131" i="23"/>
  <c r="AF132" i="23"/>
  <c r="AF133" i="23"/>
  <c r="AB131" i="23"/>
  <c r="AB132" i="23"/>
  <c r="AB133" i="23"/>
  <c r="Y130" i="23"/>
  <c r="Y131" i="23"/>
  <c r="Y132" i="23"/>
  <c r="Y133" i="23"/>
  <c r="V130" i="23"/>
  <c r="V131" i="23"/>
  <c r="V132" i="23"/>
  <c r="V133" i="23"/>
  <c r="R131" i="23"/>
  <c r="R132" i="23"/>
  <c r="R133" i="23"/>
  <c r="N130" i="23"/>
  <c r="N131" i="23"/>
  <c r="N132" i="23"/>
  <c r="N133" i="23"/>
  <c r="I130" i="23"/>
  <c r="I131" i="23"/>
  <c r="I132" i="23"/>
  <c r="I133" i="23"/>
  <c r="E130" i="23"/>
  <c r="E131" i="23"/>
  <c r="E132" i="23"/>
  <c r="E133" i="23"/>
  <c r="B130" i="23"/>
  <c r="B131" i="23"/>
  <c r="B132" i="23"/>
  <c r="B133" i="23"/>
  <c r="J88" i="21"/>
  <c r="J89" i="21"/>
  <c r="J90" i="21"/>
  <c r="J92" i="21"/>
  <c r="J93" i="21"/>
  <c r="J94" i="21"/>
  <c r="J95" i="21"/>
  <c r="J96" i="21"/>
  <c r="J97" i="21"/>
  <c r="J98" i="21"/>
  <c r="F88" i="21"/>
  <c r="F89" i="21"/>
  <c r="F90" i="21"/>
  <c r="F92" i="21"/>
  <c r="F93" i="21"/>
  <c r="F94" i="21"/>
  <c r="F95" i="21"/>
  <c r="F96" i="21"/>
  <c r="F97" i="21"/>
  <c r="F98" i="21"/>
  <c r="AQ136" i="23"/>
  <c r="AQ105" i="23"/>
  <c r="AQ80" i="23"/>
  <c r="AQ54" i="23"/>
  <c r="AQ27" i="23"/>
  <c r="B4" i="24"/>
  <c r="D2" i="24"/>
  <c r="L85" i="9"/>
  <c r="AN2" i="21"/>
  <c r="Q8" i="21"/>
  <c r="Y211" i="12"/>
  <c r="W211" i="12"/>
  <c r="U211" i="12"/>
  <c r="Y188" i="12"/>
  <c r="W188" i="12"/>
  <c r="U188" i="12"/>
  <c r="Y165" i="12"/>
  <c r="W165" i="12"/>
  <c r="U165" i="12"/>
  <c r="Y142" i="12"/>
  <c r="W142" i="12"/>
  <c r="U142" i="12"/>
  <c r="Y119" i="12"/>
  <c r="W119" i="12"/>
  <c r="U119" i="12"/>
  <c r="Y96" i="12"/>
  <c r="W96" i="12"/>
  <c r="U96" i="12"/>
  <c r="Y73" i="12"/>
  <c r="W73" i="12"/>
  <c r="U73" i="12"/>
  <c r="Y50" i="12"/>
  <c r="W50" i="12"/>
  <c r="U50" i="12"/>
  <c r="Y27" i="12"/>
  <c r="W27" i="12"/>
  <c r="U27" i="12"/>
  <c r="Y211" i="4"/>
  <c r="W211" i="4"/>
  <c r="U211" i="4"/>
  <c r="Y188" i="4"/>
  <c r="W188" i="4"/>
  <c r="U188" i="4"/>
  <c r="Y165" i="4"/>
  <c r="W165" i="4"/>
  <c r="U165" i="4"/>
  <c r="Y142" i="4"/>
  <c r="W142" i="4"/>
  <c r="U142" i="4"/>
  <c r="Y119" i="4"/>
  <c r="W119" i="4"/>
  <c r="U119" i="4"/>
  <c r="Y96" i="4"/>
  <c r="W96" i="4"/>
  <c r="U96" i="4"/>
  <c r="Y73" i="4"/>
  <c r="W73" i="4"/>
  <c r="U73" i="4"/>
  <c r="Y50" i="4"/>
  <c r="W50" i="4"/>
  <c r="U50" i="4"/>
  <c r="Y27" i="4"/>
  <c r="W27" i="4"/>
  <c r="U27" i="4"/>
  <c r="Z211" i="7"/>
  <c r="X211" i="7"/>
  <c r="V211" i="7"/>
  <c r="Z188" i="7"/>
  <c r="X188" i="7"/>
  <c r="V188" i="7"/>
  <c r="Z165" i="7"/>
  <c r="X165" i="7"/>
  <c r="V165" i="7"/>
  <c r="Z142" i="7"/>
  <c r="X142" i="7"/>
  <c r="V142" i="7"/>
  <c r="Z119" i="7"/>
  <c r="X119" i="7"/>
  <c r="V119" i="7"/>
  <c r="Z96" i="7"/>
  <c r="X96" i="7"/>
  <c r="V96" i="7"/>
  <c r="Z73" i="7"/>
  <c r="X73" i="7"/>
  <c r="V73" i="7"/>
  <c r="Z50" i="7"/>
  <c r="X50" i="7"/>
  <c r="V50" i="7"/>
  <c r="Z27" i="7"/>
  <c r="X27" i="7"/>
  <c r="V27" i="7"/>
  <c r="Q110" i="12"/>
  <c r="O110" i="12" s="1"/>
  <c r="L110" i="12"/>
  <c r="Q109" i="12"/>
  <c r="O109" i="12"/>
  <c r="L109" i="12"/>
  <c r="Q108" i="12"/>
  <c r="O108" i="12" s="1"/>
  <c r="L108" i="12"/>
  <c r="Q107" i="12"/>
  <c r="O107" i="12" s="1"/>
  <c r="L107" i="12"/>
  <c r="Q106" i="12"/>
  <c r="O106" i="12" s="1"/>
  <c r="L106" i="12"/>
  <c r="Q105" i="12"/>
  <c r="O105" i="12"/>
  <c r="L105" i="12"/>
  <c r="Q104" i="12"/>
  <c r="O104" i="12"/>
  <c r="L104" i="12"/>
  <c r="Q103" i="12"/>
  <c r="O103" i="12"/>
  <c r="L103" i="12"/>
  <c r="Q102" i="12"/>
  <c r="O102" i="12" s="1"/>
  <c r="L102" i="12"/>
  <c r="Q101" i="12"/>
  <c r="O101" i="12"/>
  <c r="L101" i="12"/>
  <c r="Q100" i="12"/>
  <c r="O100" i="12" s="1"/>
  <c r="L100" i="12"/>
  <c r="Q99" i="12"/>
  <c r="O99" i="12" s="1"/>
  <c r="L99" i="12"/>
  <c r="Q98" i="12"/>
  <c r="O98" i="12" s="1"/>
  <c r="L98" i="12"/>
  <c r="Q97" i="12"/>
  <c r="O97" i="12"/>
  <c r="L97" i="12"/>
  <c r="Q96" i="12"/>
  <c r="O96" i="12"/>
  <c r="L96" i="12"/>
  <c r="Q87" i="12"/>
  <c r="O87" i="12" s="1"/>
  <c r="L87" i="12"/>
  <c r="Q86" i="12"/>
  <c r="O86" i="12" s="1"/>
  <c r="L86" i="12"/>
  <c r="Q85" i="12"/>
  <c r="O85" i="12"/>
  <c r="L85" i="12"/>
  <c r="Q84" i="12"/>
  <c r="O84" i="12" s="1"/>
  <c r="L84" i="12"/>
  <c r="Q83" i="12"/>
  <c r="O83" i="12"/>
  <c r="L83" i="12"/>
  <c r="Q82" i="12"/>
  <c r="O82" i="12" s="1"/>
  <c r="L82" i="12"/>
  <c r="Q81" i="12"/>
  <c r="O81" i="12"/>
  <c r="L81" i="12"/>
  <c r="Q80" i="12"/>
  <c r="O80" i="12" s="1"/>
  <c r="L80" i="12"/>
  <c r="Q79" i="12"/>
  <c r="O79" i="12" s="1"/>
  <c r="L79" i="12"/>
  <c r="Q78" i="12"/>
  <c r="O78" i="12" s="1"/>
  <c r="L78" i="12"/>
  <c r="Q77" i="12"/>
  <c r="O77" i="12"/>
  <c r="L77" i="12"/>
  <c r="Q76" i="12"/>
  <c r="O76" i="12" s="1"/>
  <c r="L76" i="12"/>
  <c r="Q75" i="12"/>
  <c r="O75" i="12"/>
  <c r="L75" i="12"/>
  <c r="Q74" i="12"/>
  <c r="O74" i="12" s="1"/>
  <c r="L74" i="12"/>
  <c r="Q73" i="12"/>
  <c r="O73" i="12"/>
  <c r="L73" i="12"/>
  <c r="Q64" i="12"/>
  <c r="O64" i="12" s="1"/>
  <c r="L64" i="12"/>
  <c r="Q63" i="12"/>
  <c r="O63" i="12" s="1"/>
  <c r="L63" i="12"/>
  <c r="Q62" i="12"/>
  <c r="O62" i="12" s="1"/>
  <c r="L62" i="12"/>
  <c r="Q61" i="12"/>
  <c r="O61" i="12"/>
  <c r="L61" i="12"/>
  <c r="Q60" i="12"/>
  <c r="O60" i="12" s="1"/>
  <c r="L60" i="12"/>
  <c r="Q59" i="12"/>
  <c r="O59" i="12"/>
  <c r="L59" i="12"/>
  <c r="Q58" i="12"/>
  <c r="O58" i="12" s="1"/>
  <c r="L58" i="12"/>
  <c r="Q57" i="12"/>
  <c r="O57" i="12"/>
  <c r="L57" i="12"/>
  <c r="Q56" i="12"/>
  <c r="O56" i="12" s="1"/>
  <c r="L56" i="12"/>
  <c r="Q55" i="12"/>
  <c r="O55" i="12" s="1"/>
  <c r="L55" i="12"/>
  <c r="Q54" i="12"/>
  <c r="O54" i="12" s="1"/>
  <c r="L54" i="12"/>
  <c r="Q53" i="12"/>
  <c r="O53" i="12"/>
  <c r="L53" i="12"/>
  <c r="Q52" i="12"/>
  <c r="O52" i="12" s="1"/>
  <c r="L52" i="12"/>
  <c r="Q51" i="12"/>
  <c r="O51" i="12"/>
  <c r="L51" i="12"/>
  <c r="Q50" i="12"/>
  <c r="O50" i="12" s="1"/>
  <c r="L50" i="12"/>
  <c r="Q41" i="12"/>
  <c r="O41" i="12" s="1"/>
  <c r="L41" i="12"/>
  <c r="Q40" i="12"/>
  <c r="O40" i="12" s="1"/>
  <c r="L40" i="12"/>
  <c r="Q39" i="12"/>
  <c r="O39" i="12"/>
  <c r="L39" i="12"/>
  <c r="Q38" i="12"/>
  <c r="O38" i="12"/>
  <c r="L38" i="12"/>
  <c r="Q37" i="12"/>
  <c r="O37" i="12"/>
  <c r="L37" i="12"/>
  <c r="Q36" i="12"/>
  <c r="O36" i="12" s="1"/>
  <c r="L36" i="12"/>
  <c r="Q35" i="12"/>
  <c r="O35" i="12" s="1"/>
  <c r="L35" i="12"/>
  <c r="Q34" i="12"/>
  <c r="O34" i="12" s="1"/>
  <c r="L34" i="12"/>
  <c r="Q33" i="12"/>
  <c r="O33" i="12" s="1"/>
  <c r="L33" i="12"/>
  <c r="Q32" i="12"/>
  <c r="O32" i="12" s="1"/>
  <c r="L32" i="12"/>
  <c r="Q31" i="12"/>
  <c r="O31" i="12"/>
  <c r="L31" i="12"/>
  <c r="Q30" i="12"/>
  <c r="O30" i="12"/>
  <c r="L30" i="12"/>
  <c r="Q29" i="12"/>
  <c r="O29" i="12"/>
  <c r="L29" i="12"/>
  <c r="Q28" i="12"/>
  <c r="O28" i="12" s="1"/>
  <c r="L28" i="12"/>
  <c r="Q27" i="12"/>
  <c r="O27" i="12" s="1"/>
  <c r="L27" i="12"/>
  <c r="Q133" i="12"/>
  <c r="O133" i="12" s="1"/>
  <c r="L133" i="12"/>
  <c r="Q132" i="12"/>
  <c r="O132" i="12"/>
  <c r="L132" i="12"/>
  <c r="Q131" i="12"/>
  <c r="O131" i="12" s="1"/>
  <c r="L131" i="12"/>
  <c r="Q130" i="12"/>
  <c r="O130" i="12" s="1"/>
  <c r="L130" i="12"/>
  <c r="Q129" i="12"/>
  <c r="O129" i="12" s="1"/>
  <c r="L129" i="12"/>
  <c r="Q128" i="12"/>
  <c r="O128" i="12"/>
  <c r="L128" i="12"/>
  <c r="Q127" i="12"/>
  <c r="O127" i="12"/>
  <c r="L127" i="12"/>
  <c r="Q126" i="12"/>
  <c r="O126" i="12" s="1"/>
  <c r="L126" i="12"/>
  <c r="Q125" i="12"/>
  <c r="O125" i="12" s="1"/>
  <c r="L125" i="12"/>
  <c r="Q124" i="12"/>
  <c r="O124" i="12"/>
  <c r="L124" i="12"/>
  <c r="Q123" i="12"/>
  <c r="O123" i="12" s="1"/>
  <c r="L123" i="12"/>
  <c r="Q122" i="12"/>
  <c r="O122" i="12" s="1"/>
  <c r="L122" i="12"/>
  <c r="Q121" i="12"/>
  <c r="O121" i="12" s="1"/>
  <c r="L121" i="12"/>
  <c r="Q120" i="12"/>
  <c r="O120" i="12"/>
  <c r="L120" i="12"/>
  <c r="Q119" i="12"/>
  <c r="O119" i="12"/>
  <c r="L119" i="12"/>
  <c r="Q225" i="12"/>
  <c r="O225" i="12" s="1"/>
  <c r="L225" i="12"/>
  <c r="Q224" i="12"/>
  <c r="O224" i="12" s="1"/>
  <c r="L224" i="12"/>
  <c r="Q223" i="12"/>
  <c r="O223" i="12" s="1"/>
  <c r="L223" i="12"/>
  <c r="Q222" i="12"/>
  <c r="O222" i="12" s="1"/>
  <c r="L222" i="12"/>
  <c r="Q221" i="12"/>
  <c r="O221" i="12" s="1"/>
  <c r="L221" i="12"/>
  <c r="Q220" i="12"/>
  <c r="O220" i="12"/>
  <c r="L220" i="12"/>
  <c r="Q219" i="12"/>
  <c r="O219" i="12"/>
  <c r="L219" i="12"/>
  <c r="Q218" i="12"/>
  <c r="O218" i="12"/>
  <c r="L218" i="12"/>
  <c r="Q217" i="12"/>
  <c r="O217" i="12" s="1"/>
  <c r="L217" i="12"/>
  <c r="Q216" i="12"/>
  <c r="O216" i="12" s="1"/>
  <c r="L216" i="12"/>
  <c r="Q215" i="12"/>
  <c r="O215" i="12" s="1"/>
  <c r="L215" i="12"/>
  <c r="H101" i="22" s="1"/>
  <c r="Q214" i="12"/>
  <c r="O214" i="12" s="1"/>
  <c r="L214" i="12"/>
  <c r="Q213" i="12"/>
  <c r="O213" i="12" s="1"/>
  <c r="L213" i="12"/>
  <c r="Q212" i="12"/>
  <c r="O212" i="12"/>
  <c r="L212" i="12"/>
  <c r="Q211" i="12"/>
  <c r="O211" i="12"/>
  <c r="L211" i="12"/>
  <c r="Q202" i="12"/>
  <c r="O202" i="12"/>
  <c r="L202" i="12"/>
  <c r="Q201" i="12"/>
  <c r="O201" i="12" s="1"/>
  <c r="L201" i="12"/>
  <c r="Q200" i="12"/>
  <c r="O200" i="12" s="1"/>
  <c r="L200" i="12"/>
  <c r="Q199" i="12"/>
  <c r="O199" i="12" s="1"/>
  <c r="L199" i="12"/>
  <c r="Q198" i="12"/>
  <c r="O198" i="12" s="1"/>
  <c r="L198" i="12"/>
  <c r="Q197" i="12"/>
  <c r="O197" i="12"/>
  <c r="L197" i="12"/>
  <c r="Q196" i="12"/>
  <c r="O196" i="12"/>
  <c r="L196" i="12"/>
  <c r="Q195" i="12"/>
  <c r="O195" i="12"/>
  <c r="L195" i="12"/>
  <c r="Q194" i="12"/>
  <c r="O194" i="12"/>
  <c r="L194" i="12"/>
  <c r="Q193" i="12"/>
  <c r="O193" i="12" s="1"/>
  <c r="L193" i="12"/>
  <c r="Q192" i="12"/>
  <c r="O192" i="12" s="1"/>
  <c r="L192" i="12"/>
  <c r="Q191" i="12"/>
  <c r="O191" i="12" s="1"/>
  <c r="L191" i="12"/>
  <c r="Q190" i="12"/>
  <c r="O190" i="12" s="1"/>
  <c r="L190" i="12"/>
  <c r="Q189" i="12"/>
  <c r="O189" i="12"/>
  <c r="L189" i="12"/>
  <c r="Q188" i="12"/>
  <c r="O188" i="12"/>
  <c r="L188" i="12"/>
  <c r="Q179" i="12"/>
  <c r="O179" i="12" s="1"/>
  <c r="L179" i="12"/>
  <c r="Q178" i="12"/>
  <c r="O178" i="12" s="1"/>
  <c r="L178" i="12"/>
  <c r="Q177" i="12"/>
  <c r="O177" i="12" s="1"/>
  <c r="L177" i="12"/>
  <c r="Q176" i="12"/>
  <c r="O176" i="12" s="1"/>
  <c r="L176" i="12"/>
  <c r="Q175" i="12"/>
  <c r="O175" i="12" s="1"/>
  <c r="L175" i="12"/>
  <c r="Q174" i="12"/>
  <c r="O174" i="12"/>
  <c r="L174" i="12"/>
  <c r="Q173" i="12"/>
  <c r="O173" i="12"/>
  <c r="L173" i="12"/>
  <c r="Q172" i="12"/>
  <c r="O172" i="12"/>
  <c r="L172" i="12"/>
  <c r="Q171" i="12"/>
  <c r="O171" i="12" s="1"/>
  <c r="L171" i="12"/>
  <c r="Q170" i="12"/>
  <c r="O170" i="12" s="1"/>
  <c r="L170" i="12"/>
  <c r="Q169" i="12"/>
  <c r="O169" i="12" s="1"/>
  <c r="L169" i="12"/>
  <c r="Q168" i="12"/>
  <c r="O168" i="12" s="1"/>
  <c r="L168" i="12"/>
  <c r="Q167" i="12"/>
  <c r="O167" i="12" s="1"/>
  <c r="L167" i="12"/>
  <c r="Q166" i="12"/>
  <c r="O166" i="12"/>
  <c r="L166" i="12"/>
  <c r="Q165" i="12"/>
  <c r="O165" i="12"/>
  <c r="L165" i="12"/>
  <c r="Q225" i="4"/>
  <c r="O225" i="4" s="1"/>
  <c r="K225" i="4"/>
  <c r="Q224" i="4"/>
  <c r="O224" i="4"/>
  <c r="K224" i="4"/>
  <c r="Q223" i="4"/>
  <c r="O223" i="4" s="1"/>
  <c r="K223" i="4"/>
  <c r="Q222" i="4"/>
  <c r="O222" i="4" s="1"/>
  <c r="K222" i="4"/>
  <c r="Q221" i="4"/>
  <c r="O221" i="4" s="1"/>
  <c r="K221" i="4"/>
  <c r="Q220" i="4"/>
  <c r="O220" i="4"/>
  <c r="K220" i="4"/>
  <c r="Q219" i="4"/>
  <c r="O219" i="4"/>
  <c r="K219" i="4"/>
  <c r="Q218" i="4"/>
  <c r="O218" i="4"/>
  <c r="K218" i="4"/>
  <c r="Q217" i="4"/>
  <c r="O217" i="4" s="1"/>
  <c r="K217" i="4"/>
  <c r="F226" i="4" s="1"/>
  <c r="Q216" i="4"/>
  <c r="O216" i="4"/>
  <c r="K216" i="4"/>
  <c r="Q215" i="4"/>
  <c r="O215" i="4" s="1"/>
  <c r="K215" i="4"/>
  <c r="Q214" i="4"/>
  <c r="O214" i="4" s="1"/>
  <c r="K214" i="4"/>
  <c r="Q213" i="4"/>
  <c r="O213" i="4" s="1"/>
  <c r="K213" i="4"/>
  <c r="Q212" i="4"/>
  <c r="O212" i="4"/>
  <c r="K212" i="4"/>
  <c r="Q211" i="4"/>
  <c r="O211" i="4"/>
  <c r="K211" i="4"/>
  <c r="Q202" i="4"/>
  <c r="O202" i="4" s="1"/>
  <c r="K202" i="4"/>
  <c r="Q201" i="4"/>
  <c r="O201" i="4" s="1"/>
  <c r="K201" i="4"/>
  <c r="Q200" i="4"/>
  <c r="O200" i="4"/>
  <c r="K200" i="4"/>
  <c r="Q199" i="4"/>
  <c r="O199" i="4" s="1"/>
  <c r="K199" i="4"/>
  <c r="Q198" i="4"/>
  <c r="O198" i="4" s="1"/>
  <c r="K198" i="4"/>
  <c r="Q197" i="4"/>
  <c r="O197" i="4" s="1"/>
  <c r="K197" i="4"/>
  <c r="Q196" i="4"/>
  <c r="O196" i="4"/>
  <c r="K196" i="4"/>
  <c r="Q195" i="4"/>
  <c r="O195" i="4"/>
  <c r="K195" i="4"/>
  <c r="K203" i="4" s="1"/>
  <c r="Q194" i="4"/>
  <c r="O194" i="4" s="1"/>
  <c r="K194" i="4"/>
  <c r="Q193" i="4"/>
  <c r="O193" i="4" s="1"/>
  <c r="K193" i="4"/>
  <c r="Q192" i="4"/>
  <c r="O192" i="4"/>
  <c r="K192" i="4"/>
  <c r="Q191" i="4"/>
  <c r="O191" i="4" s="1"/>
  <c r="K191" i="4"/>
  <c r="Q190" i="4"/>
  <c r="O190" i="4" s="1"/>
  <c r="K190" i="4"/>
  <c r="Q189" i="4"/>
  <c r="O189" i="4" s="1"/>
  <c r="K189" i="4"/>
  <c r="Q188" i="4"/>
  <c r="O188" i="4"/>
  <c r="K188" i="4"/>
  <c r="Q179" i="4"/>
  <c r="O179" i="4"/>
  <c r="K179" i="4"/>
  <c r="Q178" i="4"/>
  <c r="O178" i="4" s="1"/>
  <c r="K178" i="4"/>
  <c r="Q177" i="4"/>
  <c r="O177" i="4" s="1"/>
  <c r="K177" i="4"/>
  <c r="Q176" i="4"/>
  <c r="O176" i="4"/>
  <c r="K176" i="4"/>
  <c r="Q175" i="4"/>
  <c r="O175" i="4" s="1"/>
  <c r="K175" i="4"/>
  <c r="Q174" i="4"/>
  <c r="O174" i="4"/>
  <c r="K174" i="4"/>
  <c r="Q173" i="4"/>
  <c r="O173" i="4" s="1"/>
  <c r="K173" i="4"/>
  <c r="Q172" i="4"/>
  <c r="O172" i="4"/>
  <c r="K172" i="4"/>
  <c r="Q171" i="4"/>
  <c r="O171" i="4"/>
  <c r="K171" i="4"/>
  <c r="Q170" i="4"/>
  <c r="O170" i="4"/>
  <c r="K170" i="4"/>
  <c r="Q169" i="4"/>
  <c r="O169" i="4" s="1"/>
  <c r="K169" i="4"/>
  <c r="Q168" i="4"/>
  <c r="O168" i="4"/>
  <c r="K168" i="4"/>
  <c r="Q167" i="4"/>
  <c r="O167" i="4" s="1"/>
  <c r="K167" i="4"/>
  <c r="Q166" i="4"/>
  <c r="O166" i="4"/>
  <c r="K166" i="4"/>
  <c r="Q165" i="4"/>
  <c r="O165" i="4" s="1"/>
  <c r="K165" i="4"/>
  <c r="Q156" i="4"/>
  <c r="O156" i="4" s="1"/>
  <c r="K156" i="4"/>
  <c r="Q155" i="4"/>
  <c r="O155" i="4" s="1"/>
  <c r="K155" i="4"/>
  <c r="Q154" i="4"/>
  <c r="O154" i="4" s="1"/>
  <c r="K154" i="4"/>
  <c r="Q153" i="4"/>
  <c r="O153" i="4" s="1"/>
  <c r="K153" i="4"/>
  <c r="Q152" i="4"/>
  <c r="O152" i="4"/>
  <c r="K152" i="4"/>
  <c r="Q151" i="4"/>
  <c r="O151" i="4"/>
  <c r="K151" i="4"/>
  <c r="Q150" i="4"/>
  <c r="O150" i="4" s="1"/>
  <c r="K150" i="4"/>
  <c r="Q149" i="4"/>
  <c r="O149" i="4" s="1"/>
  <c r="K149" i="4"/>
  <c r="Q148" i="4"/>
  <c r="O148" i="4" s="1"/>
  <c r="K148" i="4"/>
  <c r="Q147" i="4"/>
  <c r="O147" i="4" s="1"/>
  <c r="K147" i="4"/>
  <c r="Q146" i="4"/>
  <c r="O146" i="4" s="1"/>
  <c r="K146" i="4"/>
  <c r="Q145" i="4"/>
  <c r="O145" i="4" s="1"/>
  <c r="K145" i="4"/>
  <c r="Q144" i="4"/>
  <c r="O144" i="4"/>
  <c r="K144" i="4"/>
  <c r="Q143" i="4"/>
  <c r="O143" i="4"/>
  <c r="K143" i="4"/>
  <c r="Q142" i="4"/>
  <c r="O142" i="4" s="1"/>
  <c r="K142" i="4"/>
  <c r="F157" i="4" s="1"/>
  <c r="Q110" i="4"/>
  <c r="O110" i="4" s="1"/>
  <c r="K110" i="4"/>
  <c r="Q109" i="4"/>
  <c r="O109" i="4" s="1"/>
  <c r="K109" i="4"/>
  <c r="Q108" i="4"/>
  <c r="O108" i="4" s="1"/>
  <c r="K108" i="4"/>
  <c r="Q107" i="4"/>
  <c r="O107" i="4" s="1"/>
  <c r="K107" i="4"/>
  <c r="Q106" i="4"/>
  <c r="O106" i="4" s="1"/>
  <c r="K106" i="4"/>
  <c r="Q105" i="4"/>
  <c r="O105" i="4"/>
  <c r="K105" i="4"/>
  <c r="Q104" i="4"/>
  <c r="O104" i="4"/>
  <c r="K104" i="4"/>
  <c r="Q103" i="4"/>
  <c r="O103" i="4"/>
  <c r="K103" i="4"/>
  <c r="Q102" i="4"/>
  <c r="O102" i="4" s="1"/>
  <c r="K102" i="4"/>
  <c r="Q101" i="4"/>
  <c r="O101" i="4" s="1"/>
  <c r="K101" i="4"/>
  <c r="Q100" i="4"/>
  <c r="O100" i="4" s="1"/>
  <c r="K100" i="4"/>
  <c r="F111" i="4" s="1"/>
  <c r="Q99" i="4"/>
  <c r="O99" i="4"/>
  <c r="K99" i="4"/>
  <c r="Q98" i="4"/>
  <c r="O98" i="4" s="1"/>
  <c r="K98" i="4"/>
  <c r="Q97" i="4"/>
  <c r="O97" i="4"/>
  <c r="K97" i="4"/>
  <c r="Q96" i="4"/>
  <c r="O96" i="4" s="1"/>
  <c r="K96" i="4"/>
  <c r="Q87" i="4"/>
  <c r="O87" i="4" s="1"/>
  <c r="K87" i="4"/>
  <c r="Q86" i="4"/>
  <c r="O86" i="4" s="1"/>
  <c r="K86" i="4"/>
  <c r="Q85" i="4"/>
  <c r="O85" i="4" s="1"/>
  <c r="K85" i="4"/>
  <c r="Q84" i="4"/>
  <c r="O84" i="4" s="1"/>
  <c r="K84" i="4"/>
  <c r="Q83" i="4"/>
  <c r="O83" i="4" s="1"/>
  <c r="K83" i="4"/>
  <c r="Q82" i="4"/>
  <c r="O82" i="4"/>
  <c r="K82" i="4"/>
  <c r="Q81" i="4"/>
  <c r="O81" i="4"/>
  <c r="K81" i="4"/>
  <c r="Q80" i="4"/>
  <c r="O80" i="4"/>
  <c r="K80" i="4"/>
  <c r="Q79" i="4"/>
  <c r="O79" i="4" s="1"/>
  <c r="K79" i="4"/>
  <c r="Q78" i="4"/>
  <c r="O78" i="4" s="1"/>
  <c r="K78" i="4"/>
  <c r="Q77" i="4"/>
  <c r="O77" i="4" s="1"/>
  <c r="K77" i="4"/>
  <c r="Q76" i="4"/>
  <c r="O76" i="4" s="1"/>
  <c r="K76" i="4"/>
  <c r="K88" i="4" s="1"/>
  <c r="Q75" i="4"/>
  <c r="O75" i="4" s="1"/>
  <c r="K75" i="4"/>
  <c r="Q74" i="4"/>
  <c r="O74" i="4"/>
  <c r="K74" i="4"/>
  <c r="Q73" i="4"/>
  <c r="O73" i="4"/>
  <c r="K73" i="4"/>
  <c r="Q64" i="4"/>
  <c r="O64" i="4" s="1"/>
  <c r="K64" i="4"/>
  <c r="Q63" i="4"/>
  <c r="O63" i="4"/>
  <c r="K63" i="4"/>
  <c r="Q62" i="4"/>
  <c r="O62" i="4" s="1"/>
  <c r="K62" i="4"/>
  <c r="Q61" i="4"/>
  <c r="O61" i="4" s="1"/>
  <c r="K61" i="4"/>
  <c r="Q60" i="4"/>
  <c r="O60" i="4" s="1"/>
  <c r="K60" i="4"/>
  <c r="Q59" i="4"/>
  <c r="O59" i="4"/>
  <c r="K59" i="4"/>
  <c r="Q58" i="4"/>
  <c r="O58" i="4"/>
  <c r="K58" i="4"/>
  <c r="Q57" i="4"/>
  <c r="O57" i="4"/>
  <c r="K57" i="4"/>
  <c r="Q56" i="4"/>
  <c r="O56" i="4" s="1"/>
  <c r="K56" i="4"/>
  <c r="Q55" i="4"/>
  <c r="O55" i="4"/>
  <c r="K55" i="4"/>
  <c r="Q54" i="4"/>
  <c r="O54" i="4" s="1"/>
  <c r="K54" i="4"/>
  <c r="Q53" i="4"/>
  <c r="O53" i="4" s="1"/>
  <c r="K53" i="4"/>
  <c r="Q52" i="4"/>
  <c r="O52" i="4" s="1"/>
  <c r="K52" i="4"/>
  <c r="F65" i="4" s="1"/>
  <c r="Q51" i="4"/>
  <c r="O51" i="4"/>
  <c r="K51" i="4"/>
  <c r="Q50" i="4"/>
  <c r="O50" i="4"/>
  <c r="K50" i="4"/>
  <c r="Q41" i="4"/>
  <c r="O41" i="4"/>
  <c r="K41" i="4"/>
  <c r="Q40" i="4"/>
  <c r="O40" i="4" s="1"/>
  <c r="K40" i="4"/>
  <c r="Q39" i="4"/>
  <c r="O39" i="4"/>
  <c r="K39" i="4"/>
  <c r="Q38" i="4"/>
  <c r="O38" i="4" s="1"/>
  <c r="K38" i="4"/>
  <c r="Q37" i="4"/>
  <c r="O37" i="4" s="1"/>
  <c r="K37" i="4"/>
  <c r="Q36" i="4"/>
  <c r="O36" i="4" s="1"/>
  <c r="K36" i="4"/>
  <c r="Q35" i="4"/>
  <c r="O35" i="4"/>
  <c r="K35" i="4"/>
  <c r="Q34" i="4"/>
  <c r="O34" i="4"/>
  <c r="K34" i="4"/>
  <c r="Q33" i="4"/>
  <c r="O33" i="4"/>
  <c r="K33" i="4"/>
  <c r="Q32" i="4"/>
  <c r="O32" i="4" s="1"/>
  <c r="K32" i="4"/>
  <c r="Q31" i="4"/>
  <c r="O31" i="4"/>
  <c r="K31" i="4"/>
  <c r="Q30" i="4"/>
  <c r="O30" i="4" s="1"/>
  <c r="K30" i="4"/>
  <c r="Q29" i="4"/>
  <c r="O29" i="4" s="1"/>
  <c r="K29" i="4"/>
  <c r="Q28" i="4"/>
  <c r="O28" i="4" s="1"/>
  <c r="K28" i="4"/>
  <c r="K42" i="4" s="1"/>
  <c r="Q27" i="4"/>
  <c r="O27" i="4"/>
  <c r="K27" i="4"/>
  <c r="R225" i="7"/>
  <c r="P225" i="7" s="1"/>
  <c r="M225" i="7"/>
  <c r="R224" i="7"/>
  <c r="P224" i="7"/>
  <c r="M224" i="7"/>
  <c r="R223" i="7"/>
  <c r="P223" i="7" s="1"/>
  <c r="M223" i="7"/>
  <c r="R222" i="7"/>
  <c r="P222" i="7" s="1"/>
  <c r="M222" i="7"/>
  <c r="R221" i="7"/>
  <c r="P221" i="7" s="1"/>
  <c r="M221" i="7"/>
  <c r="R220" i="7"/>
  <c r="P220" i="7" s="1"/>
  <c r="M220" i="7"/>
  <c r="R219" i="7"/>
  <c r="P219" i="7"/>
  <c r="M219" i="7"/>
  <c r="R218" i="7"/>
  <c r="P218" i="7"/>
  <c r="M218" i="7"/>
  <c r="R217" i="7"/>
  <c r="P217" i="7" s="1"/>
  <c r="M217" i="7"/>
  <c r="R216" i="7"/>
  <c r="P216" i="7"/>
  <c r="M216" i="7"/>
  <c r="R215" i="7"/>
  <c r="P215" i="7" s="1"/>
  <c r="M215" i="7"/>
  <c r="R214" i="7"/>
  <c r="P214" i="7" s="1"/>
  <c r="M214" i="7"/>
  <c r="R213" i="7"/>
  <c r="P213" i="7" s="1"/>
  <c r="M213" i="7"/>
  <c r="R212" i="7"/>
  <c r="P212" i="7" s="1"/>
  <c r="M212" i="7"/>
  <c r="R211" i="7"/>
  <c r="P211" i="7"/>
  <c r="M211" i="7"/>
  <c r="R202" i="7"/>
  <c r="P202" i="7" s="1"/>
  <c r="M202" i="7"/>
  <c r="R201" i="7"/>
  <c r="P201" i="7" s="1"/>
  <c r="M201" i="7"/>
  <c r="R200" i="7"/>
  <c r="P200" i="7"/>
  <c r="M200" i="7"/>
  <c r="R199" i="7"/>
  <c r="P199" i="7" s="1"/>
  <c r="M199" i="7"/>
  <c r="R198" i="7"/>
  <c r="P198" i="7" s="1"/>
  <c r="M198" i="7"/>
  <c r="R197" i="7"/>
  <c r="P197" i="7" s="1"/>
  <c r="M197" i="7"/>
  <c r="R196" i="7"/>
  <c r="P196" i="7"/>
  <c r="M196" i="7"/>
  <c r="R195" i="7"/>
  <c r="P195" i="7"/>
  <c r="M195" i="7"/>
  <c r="R194" i="7"/>
  <c r="P194" i="7" s="1"/>
  <c r="M194" i="7"/>
  <c r="R193" i="7"/>
  <c r="P193" i="7" s="1"/>
  <c r="M193" i="7"/>
  <c r="R192" i="7"/>
  <c r="P192" i="7"/>
  <c r="M192" i="7"/>
  <c r="R191" i="7"/>
  <c r="P191" i="7" s="1"/>
  <c r="M191" i="7"/>
  <c r="R190" i="7"/>
  <c r="P190" i="7" s="1"/>
  <c r="M190" i="7"/>
  <c r="R189" i="7"/>
  <c r="P189" i="7" s="1"/>
  <c r="M189" i="7"/>
  <c r="R188" i="7"/>
  <c r="P188" i="7"/>
  <c r="M188" i="7"/>
  <c r="R179" i="7"/>
  <c r="P179" i="7" s="1"/>
  <c r="M179" i="7"/>
  <c r="R178" i="7"/>
  <c r="P178" i="7" s="1"/>
  <c r="M178" i="7"/>
  <c r="R177" i="7"/>
  <c r="P177" i="7" s="1"/>
  <c r="M177" i="7"/>
  <c r="R176" i="7"/>
  <c r="P176" i="7"/>
  <c r="M176" i="7"/>
  <c r="R175" i="7"/>
  <c r="P175" i="7" s="1"/>
  <c r="M175" i="7"/>
  <c r="R174" i="7"/>
  <c r="P174" i="7"/>
  <c r="M174" i="7"/>
  <c r="R173" i="7"/>
  <c r="P173" i="7" s="1"/>
  <c r="M173" i="7"/>
  <c r="R172" i="7"/>
  <c r="P172" i="7"/>
  <c r="M172" i="7"/>
  <c r="R171" i="7"/>
  <c r="P171" i="7" s="1"/>
  <c r="M171" i="7"/>
  <c r="R170" i="7"/>
  <c r="P170" i="7" s="1"/>
  <c r="M170" i="7"/>
  <c r="R169" i="7"/>
  <c r="P169" i="7" s="1"/>
  <c r="M169" i="7"/>
  <c r="R168" i="7"/>
  <c r="P168" i="7"/>
  <c r="M168" i="7"/>
  <c r="R167" i="7"/>
  <c r="P167" i="7" s="1"/>
  <c r="M167" i="7"/>
  <c r="R166" i="7"/>
  <c r="P166" i="7"/>
  <c r="M166" i="7"/>
  <c r="R165" i="7"/>
  <c r="P165" i="7" s="1"/>
  <c r="M165" i="7"/>
  <c r="R156" i="7"/>
  <c r="P156" i="7" s="1"/>
  <c r="M156" i="7"/>
  <c r="R155" i="7"/>
  <c r="P155" i="7" s="1"/>
  <c r="M155" i="7"/>
  <c r="R154" i="7"/>
  <c r="P154" i="7" s="1"/>
  <c r="M154" i="7"/>
  <c r="R153" i="7"/>
  <c r="P153" i="7"/>
  <c r="M153" i="7"/>
  <c r="R152" i="7"/>
  <c r="P152" i="7" s="1"/>
  <c r="M152" i="7"/>
  <c r="R151" i="7"/>
  <c r="P151" i="7"/>
  <c r="M151" i="7"/>
  <c r="R150" i="7"/>
  <c r="P150" i="7"/>
  <c r="M150" i="7"/>
  <c r="R149" i="7"/>
  <c r="P149" i="7"/>
  <c r="M149" i="7"/>
  <c r="R148" i="7"/>
  <c r="P148" i="7" s="1"/>
  <c r="M148" i="7"/>
  <c r="R147" i="7"/>
  <c r="P147" i="7" s="1"/>
  <c r="M147" i="7"/>
  <c r="R146" i="7"/>
  <c r="P146" i="7" s="1"/>
  <c r="M146" i="7"/>
  <c r="R145" i="7"/>
  <c r="P145" i="7"/>
  <c r="M145" i="7"/>
  <c r="R144" i="7"/>
  <c r="P144" i="7" s="1"/>
  <c r="M144" i="7"/>
  <c r="R143" i="7"/>
  <c r="P143" i="7"/>
  <c r="M143" i="7"/>
  <c r="R142" i="7"/>
  <c r="P142" i="7"/>
  <c r="M142" i="7"/>
  <c r="R110" i="7"/>
  <c r="P110" i="7" s="1"/>
  <c r="M110" i="7"/>
  <c r="R109" i="7"/>
  <c r="P109" i="7" s="1"/>
  <c r="M109" i="7"/>
  <c r="R108" i="7"/>
  <c r="P108" i="7" s="1"/>
  <c r="M108" i="7"/>
  <c r="R107" i="7"/>
  <c r="P107" i="7" s="1"/>
  <c r="M107" i="7"/>
  <c r="R106" i="7"/>
  <c r="P106" i="7" s="1"/>
  <c r="M106" i="7"/>
  <c r="R105" i="7"/>
  <c r="P105" i="7"/>
  <c r="M105" i="7"/>
  <c r="R104" i="7"/>
  <c r="P104" i="7"/>
  <c r="M104" i="7"/>
  <c r="R103" i="7"/>
  <c r="P103" i="7"/>
  <c r="M103" i="7"/>
  <c r="R102" i="7"/>
  <c r="P102" i="7" s="1"/>
  <c r="M102" i="7"/>
  <c r="R101" i="7"/>
  <c r="P101" i="7" s="1"/>
  <c r="M101" i="7"/>
  <c r="R100" i="7"/>
  <c r="P100" i="7" s="1"/>
  <c r="M100" i="7"/>
  <c r="R99" i="7"/>
  <c r="P99" i="7" s="1"/>
  <c r="M99" i="7"/>
  <c r="R98" i="7"/>
  <c r="P98" i="7" s="1"/>
  <c r="M98" i="7"/>
  <c r="R97" i="7"/>
  <c r="P97" i="7"/>
  <c r="M97" i="7"/>
  <c r="R96" i="7"/>
  <c r="P96" i="7"/>
  <c r="M96" i="7"/>
  <c r="R87" i="7"/>
  <c r="P87" i="7"/>
  <c r="M87" i="7"/>
  <c r="R86" i="7"/>
  <c r="P86" i="7" s="1"/>
  <c r="M86" i="7"/>
  <c r="R85" i="7"/>
  <c r="P85" i="7" s="1"/>
  <c r="M85" i="7"/>
  <c r="R84" i="7"/>
  <c r="P84" i="7" s="1"/>
  <c r="M84" i="7"/>
  <c r="R83" i="7"/>
  <c r="P83" i="7" s="1"/>
  <c r="M83" i="7"/>
  <c r="R82" i="7"/>
  <c r="P82" i="7"/>
  <c r="M82" i="7"/>
  <c r="R81" i="7"/>
  <c r="P81" i="7"/>
  <c r="M81" i="7"/>
  <c r="R80" i="7"/>
  <c r="P80" i="7"/>
  <c r="M80" i="7"/>
  <c r="R79" i="7"/>
  <c r="P79" i="7"/>
  <c r="M79" i="7"/>
  <c r="R78" i="7"/>
  <c r="P78" i="7" s="1"/>
  <c r="M78" i="7"/>
  <c r="R77" i="7"/>
  <c r="P77" i="7" s="1"/>
  <c r="M77" i="7"/>
  <c r="R76" i="7"/>
  <c r="P76" i="7" s="1"/>
  <c r="M76" i="7"/>
  <c r="R75" i="7"/>
  <c r="P75" i="7" s="1"/>
  <c r="M75" i="7"/>
  <c r="R74" i="7"/>
  <c r="P74" i="7"/>
  <c r="M74" i="7"/>
  <c r="R73" i="7"/>
  <c r="P73" i="7"/>
  <c r="M73" i="7"/>
  <c r="R64" i="7"/>
  <c r="P64" i="7" s="1"/>
  <c r="M64" i="7"/>
  <c r="R63" i="7"/>
  <c r="P63" i="7"/>
  <c r="M63" i="7"/>
  <c r="R62" i="7"/>
  <c r="P62" i="7"/>
  <c r="M62" i="7"/>
  <c r="R61" i="7"/>
  <c r="P61" i="7" s="1"/>
  <c r="M61" i="7"/>
  <c r="R60" i="7"/>
  <c r="P60" i="7" s="1"/>
  <c r="M60" i="7"/>
  <c r="R59" i="7"/>
  <c r="P59" i="7" s="1"/>
  <c r="M59" i="7"/>
  <c r="R58" i="7"/>
  <c r="P58" i="7"/>
  <c r="M58" i="7"/>
  <c r="R57" i="7"/>
  <c r="P57" i="7" s="1"/>
  <c r="M57" i="7"/>
  <c r="R56" i="7"/>
  <c r="P56" i="7" s="1"/>
  <c r="M56" i="7"/>
  <c r="R55" i="7"/>
  <c r="P55" i="7"/>
  <c r="M55" i="7"/>
  <c r="R54" i="7"/>
  <c r="P54" i="7"/>
  <c r="M54" i="7"/>
  <c r="R53" i="7"/>
  <c r="P53" i="7" s="1"/>
  <c r="M53" i="7"/>
  <c r="R52" i="7"/>
  <c r="P52" i="7" s="1"/>
  <c r="M52" i="7"/>
  <c r="R51" i="7"/>
  <c r="P51" i="7" s="1"/>
  <c r="M51" i="7"/>
  <c r="R50" i="7"/>
  <c r="P50" i="7"/>
  <c r="M50" i="7"/>
  <c r="R41" i="7"/>
  <c r="P41" i="7" s="1"/>
  <c r="M41" i="7"/>
  <c r="R40" i="7"/>
  <c r="P40" i="7" s="1"/>
  <c r="M40" i="7"/>
  <c r="R39" i="7"/>
  <c r="P39" i="7"/>
  <c r="M39" i="7"/>
  <c r="R38" i="7"/>
  <c r="P38" i="7" s="1"/>
  <c r="M38" i="7"/>
  <c r="R37" i="7"/>
  <c r="P37" i="7" s="1"/>
  <c r="M37" i="7"/>
  <c r="R36" i="7"/>
  <c r="P36" i="7" s="1"/>
  <c r="M36" i="7"/>
  <c r="R35" i="7"/>
  <c r="P35" i="7"/>
  <c r="M35" i="7"/>
  <c r="R34" i="7"/>
  <c r="P34" i="7"/>
  <c r="M34" i="7"/>
  <c r="R33" i="7"/>
  <c r="P33" i="7" s="1"/>
  <c r="M33" i="7"/>
  <c r="R32" i="7"/>
  <c r="P32" i="7" s="1"/>
  <c r="M32" i="7"/>
  <c r="R31" i="7"/>
  <c r="P31" i="7"/>
  <c r="M31" i="7"/>
  <c r="R30" i="7"/>
  <c r="P30" i="7" s="1"/>
  <c r="M30" i="7"/>
  <c r="R29" i="7"/>
  <c r="P29" i="7" s="1"/>
  <c r="M29" i="7"/>
  <c r="R28" i="7"/>
  <c r="P28" i="7" s="1"/>
  <c r="M28" i="7"/>
  <c r="R27" i="7"/>
  <c r="P27" i="7"/>
  <c r="M27" i="7"/>
  <c r="Q217" i="11"/>
  <c r="O217" i="11"/>
  <c r="M217" i="11"/>
  <c r="L217" i="11"/>
  <c r="P217" i="11" s="1"/>
  <c r="Q216" i="11"/>
  <c r="O216" i="11"/>
  <c r="M216" i="11"/>
  <c r="L216" i="11"/>
  <c r="P216" i="11" s="1"/>
  <c r="Q215" i="11"/>
  <c r="O215" i="11"/>
  <c r="M215" i="11"/>
  <c r="L215" i="11"/>
  <c r="P215" i="11" s="1"/>
  <c r="Q214" i="11"/>
  <c r="O214" i="11"/>
  <c r="M214" i="11"/>
  <c r="L214" i="11"/>
  <c r="P214" i="11" s="1"/>
  <c r="Q213" i="11"/>
  <c r="O213" i="11"/>
  <c r="M213" i="11"/>
  <c r="L213" i="11"/>
  <c r="P213" i="11" s="1"/>
  <c r="Q212" i="11"/>
  <c r="O212" i="11"/>
  <c r="M212" i="11"/>
  <c r="L212" i="11"/>
  <c r="P212" i="11" s="1"/>
  <c r="Q211" i="11"/>
  <c r="O211" i="11"/>
  <c r="M211" i="11"/>
  <c r="L211" i="11"/>
  <c r="P211" i="11" s="1"/>
  <c r="Q210" i="11"/>
  <c r="O210" i="11"/>
  <c r="M210" i="11"/>
  <c r="L210" i="11"/>
  <c r="P210" i="11" s="1"/>
  <c r="Q209" i="11"/>
  <c r="O209" i="11"/>
  <c r="M209" i="11"/>
  <c r="L209" i="11"/>
  <c r="P209" i="11" s="1"/>
  <c r="Q208" i="11"/>
  <c r="O208" i="11"/>
  <c r="M208" i="11"/>
  <c r="L208" i="11"/>
  <c r="P208" i="11" s="1"/>
  <c r="Q207" i="11"/>
  <c r="O207" i="11"/>
  <c r="M207" i="11"/>
  <c r="L207" i="11"/>
  <c r="P207" i="11" s="1"/>
  <c r="Q206" i="11"/>
  <c r="O206" i="11"/>
  <c r="M206" i="11"/>
  <c r="L206" i="11"/>
  <c r="P206" i="11" s="1"/>
  <c r="Q205" i="11"/>
  <c r="O205" i="11"/>
  <c r="M205" i="11"/>
  <c r="L205" i="11"/>
  <c r="P205" i="11" s="1"/>
  <c r="Q204" i="11"/>
  <c r="O204" i="11"/>
  <c r="M204" i="11"/>
  <c r="L204" i="11"/>
  <c r="P204" i="11" s="1"/>
  <c r="AB203" i="11"/>
  <c r="AB204" i="11" s="1"/>
  <c r="AB205" i="11" s="1"/>
  <c r="AB206" i="11" s="1"/>
  <c r="AB207" i="11" s="1"/>
  <c r="AB208" i="11" s="1"/>
  <c r="AB209" i="11" s="1"/>
  <c r="AB210" i="11" s="1"/>
  <c r="AB211" i="11" s="1"/>
  <c r="AB212" i="11" s="1"/>
  <c r="AB213" i="11" s="1"/>
  <c r="AB214" i="11" s="1"/>
  <c r="AB215" i="11" s="1"/>
  <c r="AB216" i="11" s="1"/>
  <c r="AB217" i="11" s="1"/>
  <c r="Z203" i="11"/>
  <c r="Z204" i="11" s="1"/>
  <c r="Z205" i="11" s="1"/>
  <c r="Z206" i="11" s="1"/>
  <c r="Z207" i="11" s="1"/>
  <c r="Z208" i="11" s="1"/>
  <c r="Z209" i="11" s="1"/>
  <c r="Z210" i="11" s="1"/>
  <c r="Z211" i="11" s="1"/>
  <c r="Z212" i="11" s="1"/>
  <c r="Z213" i="11" s="1"/>
  <c r="Z214" i="11" s="1"/>
  <c r="Z215" i="11" s="1"/>
  <c r="Z216" i="11" s="1"/>
  <c r="Z217" i="11" s="1"/>
  <c r="X203" i="1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Q203" i="11"/>
  <c r="O203" i="11"/>
  <c r="M203" i="11"/>
  <c r="L203" i="11"/>
  <c r="P203" i="11" s="1"/>
  <c r="Q195" i="11"/>
  <c r="O195" i="11"/>
  <c r="M195" i="11"/>
  <c r="L195" i="11"/>
  <c r="P195" i="11" s="1"/>
  <c r="Q194" i="11"/>
  <c r="O194" i="11"/>
  <c r="M194" i="11"/>
  <c r="L194" i="11"/>
  <c r="P194" i="11" s="1"/>
  <c r="Q193" i="11"/>
  <c r="O193" i="11"/>
  <c r="M193" i="11"/>
  <c r="L193" i="11"/>
  <c r="P193" i="11" s="1"/>
  <c r="Q192" i="11"/>
  <c r="O192" i="11"/>
  <c r="M192" i="11"/>
  <c r="L192" i="11"/>
  <c r="P192" i="11" s="1"/>
  <c r="Q191" i="11"/>
  <c r="O191" i="11"/>
  <c r="M191" i="11"/>
  <c r="L191" i="11"/>
  <c r="P191" i="11" s="1"/>
  <c r="Q190" i="11"/>
  <c r="O190" i="11"/>
  <c r="M190" i="11"/>
  <c r="L190" i="11"/>
  <c r="P190" i="11" s="1"/>
  <c r="Q189" i="11"/>
  <c r="O189" i="11"/>
  <c r="M189" i="11"/>
  <c r="L189" i="11"/>
  <c r="P189" i="11" s="1"/>
  <c r="Q188" i="11"/>
  <c r="O188" i="11"/>
  <c r="M188" i="11"/>
  <c r="L188" i="11"/>
  <c r="P188" i="11" s="1"/>
  <c r="Q187" i="11"/>
  <c r="O187" i="11"/>
  <c r="M187" i="11"/>
  <c r="L187" i="11"/>
  <c r="P187" i="11" s="1"/>
  <c r="Q186" i="11"/>
  <c r="O186" i="11"/>
  <c r="M186" i="11"/>
  <c r="L186" i="11"/>
  <c r="P186" i="11" s="1"/>
  <c r="Q185" i="11"/>
  <c r="O185" i="11"/>
  <c r="M185" i="11"/>
  <c r="L185" i="11"/>
  <c r="P185" i="11" s="1"/>
  <c r="Q184" i="11"/>
  <c r="O184" i="11"/>
  <c r="M184" i="11"/>
  <c r="L184" i="11"/>
  <c r="P184" i="11" s="1"/>
  <c r="Q183" i="11"/>
  <c r="O183" i="11"/>
  <c r="M183" i="11"/>
  <c r="L183" i="11"/>
  <c r="P183" i="11" s="1"/>
  <c r="Q182" i="11"/>
  <c r="O182" i="11"/>
  <c r="M182" i="11"/>
  <c r="L182" i="11"/>
  <c r="P182" i="11" s="1"/>
  <c r="AB181" i="11"/>
  <c r="AB182" i="11" s="1"/>
  <c r="AB183" i="11" s="1"/>
  <c r="AB184" i="11" s="1"/>
  <c r="AB185" i="11" s="1"/>
  <c r="AB186" i="11" s="1"/>
  <c r="AB187" i="11" s="1"/>
  <c r="AB188" i="11" s="1"/>
  <c r="AB189" i="11" s="1"/>
  <c r="AB190" i="11" s="1"/>
  <c r="AB191" i="11" s="1"/>
  <c r="AB192" i="11" s="1"/>
  <c r="AB193" i="11" s="1"/>
  <c r="AB194" i="11" s="1"/>
  <c r="AB195" i="11" s="1"/>
  <c r="Z181" i="11"/>
  <c r="Z182" i="11" s="1"/>
  <c r="Z183" i="11" s="1"/>
  <c r="Z184" i="11" s="1"/>
  <c r="Z185" i="11" s="1"/>
  <c r="Z186" i="11" s="1"/>
  <c r="Z187" i="11" s="1"/>
  <c r="Z188" i="11" s="1"/>
  <c r="Z189" i="11" s="1"/>
  <c r="Z190" i="11" s="1"/>
  <c r="Z191" i="11" s="1"/>
  <c r="Z192" i="11" s="1"/>
  <c r="Z193" i="11" s="1"/>
  <c r="Z194" i="11" s="1"/>
  <c r="Z195" i="11" s="1"/>
  <c r="X181" i="1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Q181" i="11"/>
  <c r="O181" i="11"/>
  <c r="M181" i="11"/>
  <c r="L181" i="11"/>
  <c r="P181" i="11" s="1"/>
  <c r="Q173" i="11"/>
  <c r="O173" i="11"/>
  <c r="M173" i="11"/>
  <c r="L173" i="11"/>
  <c r="P173" i="11" s="1"/>
  <c r="Q172" i="11"/>
  <c r="O172" i="11"/>
  <c r="M172" i="11"/>
  <c r="L172" i="11"/>
  <c r="P172" i="11" s="1"/>
  <c r="Q171" i="11"/>
  <c r="O171" i="11"/>
  <c r="M171" i="11"/>
  <c r="L171" i="11"/>
  <c r="P171" i="11" s="1"/>
  <c r="Q170" i="11"/>
  <c r="O170" i="11"/>
  <c r="M170" i="11"/>
  <c r="L170" i="11"/>
  <c r="P170" i="11" s="1"/>
  <c r="Q169" i="11"/>
  <c r="O169" i="11"/>
  <c r="M169" i="11"/>
  <c r="L169" i="11"/>
  <c r="P169" i="11" s="1"/>
  <c r="Q168" i="11"/>
  <c r="O168" i="11"/>
  <c r="M168" i="11"/>
  <c r="L168" i="11"/>
  <c r="P168" i="11" s="1"/>
  <c r="Q167" i="11"/>
  <c r="O167" i="11"/>
  <c r="M167" i="11"/>
  <c r="L167" i="11"/>
  <c r="P167" i="11" s="1"/>
  <c r="Q166" i="11"/>
  <c r="O166" i="11"/>
  <c r="M166" i="11"/>
  <c r="L166" i="11"/>
  <c r="P166" i="11" s="1"/>
  <c r="Q165" i="11"/>
  <c r="O165" i="11"/>
  <c r="M165" i="11"/>
  <c r="L165" i="11"/>
  <c r="P165" i="11" s="1"/>
  <c r="Q164" i="11"/>
  <c r="O164" i="11"/>
  <c r="M164" i="11"/>
  <c r="L164" i="11"/>
  <c r="P164" i="11" s="1"/>
  <c r="Q163" i="11"/>
  <c r="O163" i="11"/>
  <c r="M163" i="11"/>
  <c r="L163" i="11"/>
  <c r="P163" i="11" s="1"/>
  <c r="Q162" i="11"/>
  <c r="O162" i="11"/>
  <c r="M162" i="11"/>
  <c r="L162" i="11"/>
  <c r="P162" i="11" s="1"/>
  <c r="Q161" i="11"/>
  <c r="O161" i="11"/>
  <c r="M161" i="11"/>
  <c r="L161" i="11"/>
  <c r="P161" i="11" s="1"/>
  <c r="Q160" i="11"/>
  <c r="O160" i="11"/>
  <c r="M160" i="11"/>
  <c r="L160" i="11"/>
  <c r="P160" i="11" s="1"/>
  <c r="AB159" i="11"/>
  <c r="AB160" i="11" s="1"/>
  <c r="AB161" i="11" s="1"/>
  <c r="AB162" i="11" s="1"/>
  <c r="AB163" i="11" s="1"/>
  <c r="AB164" i="11" s="1"/>
  <c r="AB165" i="11" s="1"/>
  <c r="AB166" i="11" s="1"/>
  <c r="AB167" i="11" s="1"/>
  <c r="AB168" i="11" s="1"/>
  <c r="AB169" i="11" s="1"/>
  <c r="AB170" i="11" s="1"/>
  <c r="AB171" i="11" s="1"/>
  <c r="AB172" i="11" s="1"/>
  <c r="AB173" i="11" s="1"/>
  <c r="Z159" i="11"/>
  <c r="Z160" i="11" s="1"/>
  <c r="Z161" i="11" s="1"/>
  <c r="Z162" i="11" s="1"/>
  <c r="Z163" i="11" s="1"/>
  <c r="Z164" i="11" s="1"/>
  <c r="Z165" i="11" s="1"/>
  <c r="Z166" i="11" s="1"/>
  <c r="Z167" i="11" s="1"/>
  <c r="Z168" i="11" s="1"/>
  <c r="Z169" i="11" s="1"/>
  <c r="Z170" i="11" s="1"/>
  <c r="Z171" i="11" s="1"/>
  <c r="Z172" i="11" s="1"/>
  <c r="Z173" i="11" s="1"/>
  <c r="X159" i="1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Q159" i="11"/>
  <c r="O159" i="11"/>
  <c r="M159" i="11"/>
  <c r="L159" i="11"/>
  <c r="P159" i="11" s="1"/>
  <c r="Q151" i="11"/>
  <c r="O151" i="11"/>
  <c r="M151" i="11"/>
  <c r="L151" i="11"/>
  <c r="P151" i="11" s="1"/>
  <c r="Q150" i="11"/>
  <c r="O150" i="11"/>
  <c r="M150" i="11"/>
  <c r="L150" i="11"/>
  <c r="P150" i="11" s="1"/>
  <c r="Q149" i="11"/>
  <c r="O149" i="11"/>
  <c r="M149" i="11"/>
  <c r="L149" i="11"/>
  <c r="P149" i="11" s="1"/>
  <c r="Q148" i="11"/>
  <c r="O148" i="11"/>
  <c r="M148" i="11"/>
  <c r="L148" i="11"/>
  <c r="P148" i="11" s="1"/>
  <c r="Q147" i="11"/>
  <c r="O147" i="11"/>
  <c r="M147" i="11"/>
  <c r="L147" i="11"/>
  <c r="P147" i="11" s="1"/>
  <c r="Q146" i="11"/>
  <c r="O146" i="11"/>
  <c r="M146" i="11"/>
  <c r="L146" i="11"/>
  <c r="P146" i="11" s="1"/>
  <c r="Q145" i="11"/>
  <c r="O145" i="11"/>
  <c r="M145" i="11"/>
  <c r="L145" i="11"/>
  <c r="P145" i="11" s="1"/>
  <c r="Q144" i="11"/>
  <c r="O144" i="11"/>
  <c r="M144" i="11"/>
  <c r="L144" i="11"/>
  <c r="P144" i="11" s="1"/>
  <c r="Q143" i="11"/>
  <c r="O143" i="11"/>
  <c r="M143" i="11"/>
  <c r="L143" i="11"/>
  <c r="P143" i="11" s="1"/>
  <c r="Q142" i="11"/>
  <c r="O142" i="11"/>
  <c r="M142" i="11"/>
  <c r="L142" i="11"/>
  <c r="P142" i="11" s="1"/>
  <c r="Q141" i="11"/>
  <c r="O141" i="11"/>
  <c r="M141" i="11"/>
  <c r="L141" i="11"/>
  <c r="P141" i="11" s="1"/>
  <c r="Q140" i="11"/>
  <c r="O140" i="11"/>
  <c r="M140" i="11"/>
  <c r="L140" i="11"/>
  <c r="P140" i="11" s="1"/>
  <c r="Q139" i="11"/>
  <c r="O139" i="11"/>
  <c r="M139" i="11"/>
  <c r="L139" i="11"/>
  <c r="P139" i="11" s="1"/>
  <c r="Q138" i="11"/>
  <c r="O138" i="11"/>
  <c r="M138" i="11"/>
  <c r="L138" i="11"/>
  <c r="P138" i="11" s="1"/>
  <c r="AB137" i="11"/>
  <c r="AB138" i="11" s="1"/>
  <c r="AB139" i="11" s="1"/>
  <c r="AB140" i="11" s="1"/>
  <c r="AB141" i="11" s="1"/>
  <c r="AB142" i="11" s="1"/>
  <c r="AB143" i="11" s="1"/>
  <c r="AB144" i="11" s="1"/>
  <c r="AB145" i="11" s="1"/>
  <c r="AB146" i="11" s="1"/>
  <c r="AB147" i="11" s="1"/>
  <c r="AB148" i="11" s="1"/>
  <c r="AB149" i="11" s="1"/>
  <c r="AB150" i="11" s="1"/>
  <c r="AB151" i="11" s="1"/>
  <c r="Z137" i="11"/>
  <c r="Z138" i="11" s="1"/>
  <c r="Z139" i="11" s="1"/>
  <c r="Z140" i="11" s="1"/>
  <c r="Z141" i="11" s="1"/>
  <c r="Z142" i="11" s="1"/>
  <c r="Z143" i="11" s="1"/>
  <c r="Z144" i="11" s="1"/>
  <c r="Z145" i="11" s="1"/>
  <c r="Z146" i="11" s="1"/>
  <c r="Z147" i="11" s="1"/>
  <c r="Z148" i="11" s="1"/>
  <c r="Z149" i="11" s="1"/>
  <c r="Z150" i="11" s="1"/>
  <c r="Z151" i="11" s="1"/>
  <c r="X137" i="1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Q137" i="11"/>
  <c r="O137" i="11"/>
  <c r="M137" i="11"/>
  <c r="L137" i="11"/>
  <c r="P137" i="11" s="1"/>
  <c r="Q107" i="11"/>
  <c r="O107" i="11"/>
  <c r="M107" i="11"/>
  <c r="L107" i="11"/>
  <c r="P107" i="11" s="1"/>
  <c r="Q106" i="11"/>
  <c r="O106" i="11"/>
  <c r="M106" i="11"/>
  <c r="L106" i="11"/>
  <c r="P106" i="11" s="1"/>
  <c r="Q105" i="11"/>
  <c r="O105" i="11"/>
  <c r="M105" i="11"/>
  <c r="L105" i="11"/>
  <c r="P105" i="11" s="1"/>
  <c r="Q104" i="11"/>
  <c r="O104" i="11"/>
  <c r="M104" i="11"/>
  <c r="L104" i="11"/>
  <c r="P104" i="11" s="1"/>
  <c r="Q103" i="11"/>
  <c r="O103" i="11"/>
  <c r="M103" i="11"/>
  <c r="L103" i="11"/>
  <c r="P103" i="11" s="1"/>
  <c r="Q102" i="11"/>
  <c r="O102" i="11"/>
  <c r="M102" i="11"/>
  <c r="L102" i="11"/>
  <c r="P102" i="11" s="1"/>
  <c r="Q101" i="11"/>
  <c r="O101" i="11"/>
  <c r="M101" i="11"/>
  <c r="L101" i="11"/>
  <c r="P101" i="11" s="1"/>
  <c r="Q100" i="11"/>
  <c r="O100" i="11"/>
  <c r="M100" i="11"/>
  <c r="L100" i="11"/>
  <c r="P100" i="11" s="1"/>
  <c r="Q99" i="11"/>
  <c r="O99" i="11"/>
  <c r="M99" i="11"/>
  <c r="L99" i="11"/>
  <c r="P99" i="11" s="1"/>
  <c r="Q98" i="11"/>
  <c r="O98" i="11"/>
  <c r="M98" i="11"/>
  <c r="L98" i="11"/>
  <c r="P98" i="11" s="1"/>
  <c r="Q97" i="11"/>
  <c r="O97" i="11"/>
  <c r="M97" i="11"/>
  <c r="L97" i="11"/>
  <c r="P97" i="11" s="1"/>
  <c r="Q96" i="11"/>
  <c r="O96" i="11"/>
  <c r="M96" i="11"/>
  <c r="L96" i="11"/>
  <c r="P96" i="11" s="1"/>
  <c r="Q95" i="11"/>
  <c r="O95" i="11"/>
  <c r="M95" i="11"/>
  <c r="L95" i="11"/>
  <c r="P95" i="11" s="1"/>
  <c r="Q94" i="11"/>
  <c r="O94" i="11"/>
  <c r="M94" i="11"/>
  <c r="L94" i="11"/>
  <c r="P94" i="11" s="1"/>
  <c r="AB93" i="11"/>
  <c r="AB94" i="11" s="1"/>
  <c r="AB95" i="11" s="1"/>
  <c r="AB96" i="11" s="1"/>
  <c r="AB97" i="11" s="1"/>
  <c r="AB98" i="11" s="1"/>
  <c r="AB99" i="11" s="1"/>
  <c r="AB100" i="11" s="1"/>
  <c r="AB101" i="11" s="1"/>
  <c r="AB102" i="11" s="1"/>
  <c r="AB103" i="11" s="1"/>
  <c r="AB104" i="11" s="1"/>
  <c r="AB105" i="11" s="1"/>
  <c r="AB106" i="11" s="1"/>
  <c r="AB107" i="11" s="1"/>
  <c r="Z93" i="11"/>
  <c r="Z94" i="11" s="1"/>
  <c r="Z95" i="11" s="1"/>
  <c r="Z96" i="11" s="1"/>
  <c r="Z97" i="11" s="1"/>
  <c r="Z98" i="11" s="1"/>
  <c r="Z99" i="11" s="1"/>
  <c r="Z100" i="11" s="1"/>
  <c r="Z101" i="11" s="1"/>
  <c r="Z102" i="11" s="1"/>
  <c r="Z103" i="11" s="1"/>
  <c r="Z104" i="11" s="1"/>
  <c r="Z105" i="11" s="1"/>
  <c r="Z106" i="11" s="1"/>
  <c r="Z107" i="11" s="1"/>
  <c r="X93" i="1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Q93" i="11"/>
  <c r="O93" i="11"/>
  <c r="M93" i="11"/>
  <c r="L93" i="11"/>
  <c r="P93" i="11" s="1"/>
  <c r="Q85" i="11"/>
  <c r="O85" i="11"/>
  <c r="M85" i="11"/>
  <c r="L85" i="11"/>
  <c r="P85" i="11" s="1"/>
  <c r="Q84" i="11"/>
  <c r="O84" i="11"/>
  <c r="M84" i="11"/>
  <c r="L84" i="11"/>
  <c r="P84" i="11" s="1"/>
  <c r="Q83" i="11"/>
  <c r="O83" i="11"/>
  <c r="M83" i="11"/>
  <c r="L83" i="11"/>
  <c r="P83" i="11" s="1"/>
  <c r="Q82" i="11"/>
  <c r="O82" i="11"/>
  <c r="M82" i="11"/>
  <c r="L82" i="11"/>
  <c r="P82" i="11" s="1"/>
  <c r="Q81" i="11"/>
  <c r="O81" i="11"/>
  <c r="M81" i="11"/>
  <c r="L81" i="11"/>
  <c r="P81" i="11" s="1"/>
  <c r="Q80" i="11"/>
  <c r="O80" i="11"/>
  <c r="M80" i="11"/>
  <c r="L80" i="11"/>
  <c r="P80" i="11" s="1"/>
  <c r="Q79" i="11"/>
  <c r="O79" i="11"/>
  <c r="M79" i="11"/>
  <c r="L79" i="11"/>
  <c r="P79" i="11" s="1"/>
  <c r="Q78" i="11"/>
  <c r="O78" i="11"/>
  <c r="M78" i="11"/>
  <c r="L78" i="11"/>
  <c r="P78" i="11" s="1"/>
  <c r="Q77" i="11"/>
  <c r="O77" i="11"/>
  <c r="M77" i="11"/>
  <c r="L77" i="11"/>
  <c r="P77" i="11" s="1"/>
  <c r="Q76" i="11"/>
  <c r="O76" i="11"/>
  <c r="M76" i="11"/>
  <c r="L76" i="11"/>
  <c r="P76" i="11" s="1"/>
  <c r="Q75" i="11"/>
  <c r="O75" i="11"/>
  <c r="M75" i="11"/>
  <c r="L75" i="11"/>
  <c r="P75" i="11" s="1"/>
  <c r="Q74" i="11"/>
  <c r="O74" i="11"/>
  <c r="M74" i="11"/>
  <c r="L74" i="11"/>
  <c r="P74" i="11" s="1"/>
  <c r="Q73" i="11"/>
  <c r="O73" i="11"/>
  <c r="M73" i="11"/>
  <c r="L73" i="11"/>
  <c r="P73" i="11" s="1"/>
  <c r="Q72" i="11"/>
  <c r="O72" i="11"/>
  <c r="M72" i="11"/>
  <c r="L72" i="11"/>
  <c r="P72" i="11" s="1"/>
  <c r="AB71" i="11"/>
  <c r="AB72" i="11" s="1"/>
  <c r="AB73" i="11" s="1"/>
  <c r="AB74" i="11" s="1"/>
  <c r="AB75" i="11" s="1"/>
  <c r="AB76" i="11" s="1"/>
  <c r="AB77" i="11" s="1"/>
  <c r="AB78" i="11" s="1"/>
  <c r="AB79" i="11" s="1"/>
  <c r="AB80" i="11" s="1"/>
  <c r="AB81" i="11" s="1"/>
  <c r="AB82" i="11" s="1"/>
  <c r="AB83" i="11" s="1"/>
  <c r="AB84" i="11" s="1"/>
  <c r="AB85" i="11" s="1"/>
  <c r="Z71" i="1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X71" i="1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Q71" i="11"/>
  <c r="O71" i="11"/>
  <c r="M71" i="11"/>
  <c r="L71" i="11"/>
  <c r="P71" i="11" s="1"/>
  <c r="Q63" i="11"/>
  <c r="O63" i="11"/>
  <c r="M63" i="11"/>
  <c r="L63" i="11"/>
  <c r="P63" i="11" s="1"/>
  <c r="Q62" i="11"/>
  <c r="O62" i="11"/>
  <c r="M62" i="11"/>
  <c r="L62" i="11"/>
  <c r="P62" i="11" s="1"/>
  <c r="Q61" i="11"/>
  <c r="O61" i="11"/>
  <c r="M61" i="11"/>
  <c r="L61" i="11"/>
  <c r="P61" i="11" s="1"/>
  <c r="Q60" i="11"/>
  <c r="O60" i="11"/>
  <c r="M60" i="11"/>
  <c r="L60" i="11"/>
  <c r="P60" i="11" s="1"/>
  <c r="Q59" i="11"/>
  <c r="O59" i="11"/>
  <c r="M59" i="11"/>
  <c r="L59" i="11"/>
  <c r="P59" i="11" s="1"/>
  <c r="Q58" i="11"/>
  <c r="O58" i="11"/>
  <c r="M58" i="11"/>
  <c r="L58" i="11"/>
  <c r="P58" i="11" s="1"/>
  <c r="Q57" i="11"/>
  <c r="O57" i="11"/>
  <c r="M57" i="11"/>
  <c r="L57" i="11"/>
  <c r="P57" i="11" s="1"/>
  <c r="Q56" i="11"/>
  <c r="O56" i="11"/>
  <c r="M56" i="11"/>
  <c r="L56" i="11"/>
  <c r="P56" i="11" s="1"/>
  <c r="Q55" i="11"/>
  <c r="O55" i="11"/>
  <c r="M55" i="11"/>
  <c r="L55" i="11"/>
  <c r="P55" i="11" s="1"/>
  <c r="Q54" i="11"/>
  <c r="O54" i="11"/>
  <c r="M54" i="11"/>
  <c r="L54" i="11"/>
  <c r="P54" i="11" s="1"/>
  <c r="Q53" i="11"/>
  <c r="O53" i="11"/>
  <c r="M53" i="11"/>
  <c r="L53" i="11"/>
  <c r="P53" i="11" s="1"/>
  <c r="Q52" i="11"/>
  <c r="O52" i="11"/>
  <c r="M52" i="11"/>
  <c r="L52" i="11"/>
  <c r="P52" i="11" s="1"/>
  <c r="Q51" i="11"/>
  <c r="O51" i="11"/>
  <c r="M51" i="11"/>
  <c r="L51" i="11"/>
  <c r="P51" i="11" s="1"/>
  <c r="Q50" i="11"/>
  <c r="O50" i="11"/>
  <c r="M50" i="11"/>
  <c r="L50" i="11"/>
  <c r="P50" i="11" s="1"/>
  <c r="AB49" i="1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Z49" i="1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X49" i="1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Q49" i="11"/>
  <c r="O49" i="11"/>
  <c r="M49" i="11"/>
  <c r="L49" i="11"/>
  <c r="P49" i="11" s="1"/>
  <c r="Q41" i="11"/>
  <c r="O41" i="11"/>
  <c r="M41" i="11"/>
  <c r="L41" i="11"/>
  <c r="P41" i="11" s="1"/>
  <c r="Q40" i="11"/>
  <c r="O40" i="11"/>
  <c r="M40" i="11"/>
  <c r="L40" i="11"/>
  <c r="P40" i="11" s="1"/>
  <c r="Q39" i="11"/>
  <c r="O39" i="11"/>
  <c r="M39" i="11"/>
  <c r="L39" i="11"/>
  <c r="P39" i="11" s="1"/>
  <c r="Q38" i="11"/>
  <c r="O38" i="11"/>
  <c r="M38" i="11"/>
  <c r="L38" i="11"/>
  <c r="P38" i="11" s="1"/>
  <c r="Q37" i="11"/>
  <c r="O37" i="11"/>
  <c r="M37" i="11"/>
  <c r="L37" i="11"/>
  <c r="P37" i="11" s="1"/>
  <c r="Q36" i="11"/>
  <c r="O36" i="11"/>
  <c r="M36" i="11"/>
  <c r="L36" i="11"/>
  <c r="P36" i="11" s="1"/>
  <c r="Q35" i="11"/>
  <c r="O35" i="11"/>
  <c r="M35" i="11"/>
  <c r="L35" i="11"/>
  <c r="P35" i="11" s="1"/>
  <c r="Q34" i="11"/>
  <c r="O34" i="11"/>
  <c r="M34" i="11"/>
  <c r="L34" i="11"/>
  <c r="P34" i="11" s="1"/>
  <c r="Q33" i="11"/>
  <c r="O33" i="11"/>
  <c r="M33" i="11"/>
  <c r="L33" i="11"/>
  <c r="P33" i="11" s="1"/>
  <c r="Q32" i="11"/>
  <c r="O32" i="11"/>
  <c r="M32" i="11"/>
  <c r="L32" i="11"/>
  <c r="P32" i="11" s="1"/>
  <c r="Q31" i="11"/>
  <c r="O31" i="11"/>
  <c r="M31" i="11"/>
  <c r="L31" i="11"/>
  <c r="P31" i="11" s="1"/>
  <c r="Q30" i="11"/>
  <c r="O30" i="11"/>
  <c r="M30" i="11"/>
  <c r="L30" i="11"/>
  <c r="P30" i="11" s="1"/>
  <c r="Q29" i="11"/>
  <c r="O29" i="11"/>
  <c r="M29" i="11"/>
  <c r="L29" i="11"/>
  <c r="P29" i="11" s="1"/>
  <c r="Q28" i="11"/>
  <c r="O28" i="11"/>
  <c r="M28" i="11"/>
  <c r="L28" i="11"/>
  <c r="P28" i="11" s="1"/>
  <c r="AB27" i="1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Z27" i="1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X27" i="1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Q27" i="11"/>
  <c r="O27" i="11"/>
  <c r="M27" i="11"/>
  <c r="L27" i="11"/>
  <c r="P27" i="11" s="1"/>
  <c r="B2" i="27"/>
  <c r="G58" i="17"/>
  <c r="G59" i="17"/>
  <c r="G60" i="17"/>
  <c r="G61" i="17"/>
  <c r="G57" i="17"/>
  <c r="F58" i="17"/>
  <c r="F59" i="17"/>
  <c r="F60" i="17"/>
  <c r="F61" i="17"/>
  <c r="F57" i="17"/>
  <c r="M48" i="17"/>
  <c r="G50" i="17"/>
  <c r="G51" i="17"/>
  <c r="G52" i="17"/>
  <c r="G53" i="17"/>
  <c r="G49" i="17"/>
  <c r="F50" i="17"/>
  <c r="F51" i="17"/>
  <c r="F52" i="17"/>
  <c r="F53" i="17"/>
  <c r="F49" i="17"/>
  <c r="Q40" i="17"/>
  <c r="O40" i="17"/>
  <c r="M40" i="17"/>
  <c r="G42" i="17"/>
  <c r="G43" i="17"/>
  <c r="G44" i="17"/>
  <c r="G45" i="17"/>
  <c r="G41" i="17"/>
  <c r="F42" i="17"/>
  <c r="F43" i="17"/>
  <c r="F44" i="17"/>
  <c r="F45" i="17"/>
  <c r="F41" i="17"/>
  <c r="M49" i="17"/>
  <c r="M50" i="17" s="1"/>
  <c r="M51" i="17" s="1"/>
  <c r="M52" i="17" s="1"/>
  <c r="M53" i="17" s="1"/>
  <c r="Q81" i="17"/>
  <c r="O81" i="17"/>
  <c r="M81" i="17"/>
  <c r="G83" i="17"/>
  <c r="G84" i="17"/>
  <c r="G85" i="17"/>
  <c r="G86" i="17"/>
  <c r="G82" i="17"/>
  <c r="F83" i="17"/>
  <c r="F84" i="17"/>
  <c r="F85" i="17"/>
  <c r="F86" i="17"/>
  <c r="F82" i="17"/>
  <c r="Q73" i="17"/>
  <c r="O73" i="17"/>
  <c r="M73" i="17"/>
  <c r="G75" i="17"/>
  <c r="G76" i="17"/>
  <c r="G77" i="17"/>
  <c r="G78" i="17"/>
  <c r="G74" i="17"/>
  <c r="F75" i="17"/>
  <c r="F76" i="17"/>
  <c r="F77" i="17"/>
  <c r="F78" i="17"/>
  <c r="F74" i="17"/>
  <c r="Q65" i="17"/>
  <c r="O65" i="17"/>
  <c r="M65" i="17"/>
  <c r="G67" i="17"/>
  <c r="G68" i="17"/>
  <c r="G69" i="17"/>
  <c r="G70" i="17"/>
  <c r="G66" i="17"/>
  <c r="F67" i="17"/>
  <c r="F68" i="17"/>
  <c r="F69" i="17"/>
  <c r="F70" i="17"/>
  <c r="F66" i="17"/>
  <c r="Q82" i="17"/>
  <c r="Q83" i="17" s="1"/>
  <c r="Q84" i="17" s="1"/>
  <c r="Q85" i="17" s="1"/>
  <c r="Q86" i="17" s="1"/>
  <c r="O82" i="17"/>
  <c r="O83" i="17" s="1"/>
  <c r="O84" i="17" s="1"/>
  <c r="O85" i="17" s="1"/>
  <c r="O86" i="17" s="1"/>
  <c r="M82" i="17"/>
  <c r="M83" i="17" s="1"/>
  <c r="M84" i="17" s="1"/>
  <c r="M85" i="17" s="1"/>
  <c r="M86" i="17" s="1"/>
  <c r="Q74" i="17"/>
  <c r="Q75" i="17" s="1"/>
  <c r="Q76" i="17" s="1"/>
  <c r="Q77" i="17" s="1"/>
  <c r="Q78" i="17" s="1"/>
  <c r="O74" i="17"/>
  <c r="O75" i="17" s="1"/>
  <c r="O76" i="17" s="1"/>
  <c r="O77" i="17" s="1"/>
  <c r="O78" i="17" s="1"/>
  <c r="M74" i="17"/>
  <c r="M75" i="17" s="1"/>
  <c r="M76" i="17" s="1"/>
  <c r="M77" i="17" s="1"/>
  <c r="M78" i="17" s="1"/>
  <c r="Q66" i="17"/>
  <c r="Q67" i="17" s="1"/>
  <c r="Q68" i="17" s="1"/>
  <c r="Q69" i="17" s="1"/>
  <c r="Q70" i="17" s="1"/>
  <c r="O66" i="17"/>
  <c r="O67" i="17" s="1"/>
  <c r="O68" i="17" s="1"/>
  <c r="O69" i="17" s="1"/>
  <c r="O70" i="17" s="1"/>
  <c r="M66" i="17"/>
  <c r="M67" i="17" s="1"/>
  <c r="M68" i="17" s="1"/>
  <c r="M69" i="17" s="1"/>
  <c r="M70" i="17" s="1"/>
  <c r="Q56" i="17"/>
  <c r="O56" i="17"/>
  <c r="M56" i="17"/>
  <c r="Q48" i="17"/>
  <c r="Q49" i="17" s="1"/>
  <c r="Q50" i="17" s="1"/>
  <c r="Q51" i="17" s="1"/>
  <c r="Q52" i="17" s="1"/>
  <c r="Q53" i="17" s="1"/>
  <c r="O48" i="17"/>
  <c r="O49" i="17" s="1"/>
  <c r="O50" i="17" s="1"/>
  <c r="O51" i="17" s="1"/>
  <c r="O52" i="17" s="1"/>
  <c r="O53" i="17" s="1"/>
  <c r="O41" i="17"/>
  <c r="M41" i="17"/>
  <c r="M42" i="17" s="1"/>
  <c r="M43" i="17" s="1"/>
  <c r="M44" i="17" s="1"/>
  <c r="M45" i="17" s="1"/>
  <c r="Q57" i="17"/>
  <c r="Q58" i="17" s="1"/>
  <c r="Q59" i="17" s="1"/>
  <c r="Q60" i="17" s="1"/>
  <c r="Q61" i="17" s="1"/>
  <c r="O57" i="17"/>
  <c r="O58" i="17" s="1"/>
  <c r="O59" i="17" s="1"/>
  <c r="O60" i="17" s="1"/>
  <c r="O61" i="17" s="1"/>
  <c r="M57" i="17"/>
  <c r="M58" i="17" s="1"/>
  <c r="M59" i="17" s="1"/>
  <c r="M60" i="17" s="1"/>
  <c r="M61" i="17" s="1"/>
  <c r="Q41" i="17"/>
  <c r="Q42" i="17" s="1"/>
  <c r="Q43" i="17" s="1"/>
  <c r="Q44" i="17" s="1"/>
  <c r="Q45" i="17" s="1"/>
  <c r="O42" i="17"/>
  <c r="O43" i="17" s="1"/>
  <c r="O44" i="17" s="1"/>
  <c r="O45" i="17" s="1"/>
  <c r="B111" i="23"/>
  <c r="L4" i="11"/>
  <c r="Q156" i="12"/>
  <c r="O156" i="12" s="1"/>
  <c r="L156" i="12"/>
  <c r="Q155" i="12"/>
  <c r="O155" i="12" s="1"/>
  <c r="L155" i="12"/>
  <c r="Q154" i="12"/>
  <c r="O154" i="12" s="1"/>
  <c r="L154" i="12"/>
  <c r="Q153" i="12"/>
  <c r="O153" i="12" s="1"/>
  <c r="L153" i="12"/>
  <c r="Q152" i="12"/>
  <c r="O152" i="12" s="1"/>
  <c r="L152" i="12"/>
  <c r="Q151" i="12"/>
  <c r="O151" i="12" s="1"/>
  <c r="L151" i="12"/>
  <c r="Q150" i="12"/>
  <c r="O150" i="12" s="1"/>
  <c r="L150" i="12"/>
  <c r="Q149" i="12"/>
  <c r="O149" i="12" s="1"/>
  <c r="L149" i="12"/>
  <c r="Q148" i="12"/>
  <c r="O148" i="12" s="1"/>
  <c r="L148" i="12"/>
  <c r="Q147" i="12"/>
  <c r="O147" i="12" s="1"/>
  <c r="L147" i="12"/>
  <c r="Q146" i="12"/>
  <c r="O146" i="12" s="1"/>
  <c r="L146" i="12"/>
  <c r="Q145" i="12"/>
  <c r="O145" i="12" s="1"/>
  <c r="L145" i="12"/>
  <c r="Q144" i="12"/>
  <c r="O144" i="12" s="1"/>
  <c r="L144" i="12"/>
  <c r="Q143" i="12"/>
  <c r="O143" i="12" s="1"/>
  <c r="L143" i="12"/>
  <c r="Q142" i="12"/>
  <c r="O142" i="12" s="1"/>
  <c r="L142" i="12"/>
  <c r="J203" i="4"/>
  <c r="F180" i="4"/>
  <c r="J226" i="4"/>
  <c r="J180" i="4"/>
  <c r="J157" i="4"/>
  <c r="J134" i="4"/>
  <c r="J111" i="4"/>
  <c r="J88" i="4"/>
  <c r="F88" i="4"/>
  <c r="J65" i="4"/>
  <c r="J42" i="4"/>
  <c r="L4" i="9"/>
  <c r="U10" i="24" s="1"/>
  <c r="L3" i="9"/>
  <c r="B116" i="9" s="1"/>
  <c r="B119" i="9" s="1"/>
  <c r="L2" i="9"/>
  <c r="B91" i="9" s="1"/>
  <c r="B94" i="9" s="1"/>
  <c r="B4" i="9"/>
  <c r="B62" i="9" s="1"/>
  <c r="B65" i="9" s="1"/>
  <c r="D57" i="17" s="1"/>
  <c r="B3" i="9"/>
  <c r="B2" i="9"/>
  <c r="B50" i="7"/>
  <c r="K128" i="4"/>
  <c r="Z145" i="9"/>
  <c r="X145" i="9"/>
  <c r="V145" i="9"/>
  <c r="Z119" i="9"/>
  <c r="X119" i="9"/>
  <c r="V119" i="9"/>
  <c r="Z94" i="9"/>
  <c r="X94" i="9"/>
  <c r="V94" i="9"/>
  <c r="Z65" i="9"/>
  <c r="X65" i="9"/>
  <c r="V65" i="9"/>
  <c r="Z39" i="9"/>
  <c r="X39" i="9"/>
  <c r="V39" i="9"/>
  <c r="Z10" i="9"/>
  <c r="X10" i="9"/>
  <c r="V10" i="9"/>
  <c r="AC4" i="23"/>
  <c r="E3" i="23"/>
  <c r="B4" i="31"/>
  <c r="C2" i="31"/>
  <c r="B4" i="29"/>
  <c r="C2" i="29"/>
  <c r="A195" i="5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D2" i="22"/>
  <c r="B4" i="22"/>
  <c r="U9" i="24"/>
  <c r="U7" i="24"/>
  <c r="P47" i="7"/>
  <c r="L5" i="11"/>
  <c r="R10" i="9"/>
  <c r="K41" i="17" s="1"/>
  <c r="Q5" i="12"/>
  <c r="O5" i="12" s="1"/>
  <c r="P5" i="12" s="1"/>
  <c r="Q6" i="12"/>
  <c r="O6" i="12" s="1"/>
  <c r="Q7" i="12"/>
  <c r="O7" i="12" s="1"/>
  <c r="Q8" i="12"/>
  <c r="O8" i="12" s="1"/>
  <c r="Q9" i="12"/>
  <c r="O9" i="12" s="1"/>
  <c r="X9" i="12" s="1"/>
  <c r="Q10" i="12"/>
  <c r="O10" i="12" s="1"/>
  <c r="Q11" i="12"/>
  <c r="O11" i="12" s="1"/>
  <c r="Q12" i="12"/>
  <c r="O12" i="12" s="1"/>
  <c r="Q13" i="12"/>
  <c r="O13" i="12" s="1"/>
  <c r="P13" i="12" s="1"/>
  <c r="Q14" i="12"/>
  <c r="O14" i="12" s="1"/>
  <c r="Q15" i="12"/>
  <c r="O15" i="12" s="1"/>
  <c r="Q16" i="12"/>
  <c r="O16" i="12" s="1"/>
  <c r="Q17" i="12"/>
  <c r="O17" i="12" s="1"/>
  <c r="V17" i="12" s="1"/>
  <c r="Q18" i="12"/>
  <c r="O18" i="12" s="1"/>
  <c r="Q4" i="12"/>
  <c r="O4" i="12" s="1"/>
  <c r="Q4" i="11"/>
  <c r="O4" i="11" s="1"/>
  <c r="Q133" i="4"/>
  <c r="O133" i="4" s="1"/>
  <c r="Q132" i="4"/>
  <c r="O132" i="4" s="1"/>
  <c r="Q131" i="4"/>
  <c r="O131" i="4" s="1"/>
  <c r="P131" i="4" s="1"/>
  <c r="Q130" i="4"/>
  <c r="O130" i="4" s="1"/>
  <c r="Q129" i="4"/>
  <c r="O129" i="4" s="1"/>
  <c r="Q128" i="4"/>
  <c r="O128" i="4" s="1"/>
  <c r="Q127" i="4"/>
  <c r="O127" i="4" s="1"/>
  <c r="Q126" i="4"/>
  <c r="O126" i="4" s="1"/>
  <c r="Q125" i="4"/>
  <c r="O125" i="4" s="1"/>
  <c r="Q124" i="4"/>
  <c r="O124" i="4" s="1"/>
  <c r="Q123" i="4"/>
  <c r="O123" i="4" s="1"/>
  <c r="P123" i="4" s="1"/>
  <c r="Q122" i="4"/>
  <c r="O122" i="4" s="1"/>
  <c r="Q121" i="4"/>
  <c r="O121" i="4" s="1"/>
  <c r="Q120" i="4"/>
  <c r="O120" i="4" s="1"/>
  <c r="Q119" i="4"/>
  <c r="O119" i="4" s="1"/>
  <c r="Q5" i="4"/>
  <c r="O5" i="4" s="1"/>
  <c r="Q6" i="4"/>
  <c r="O6" i="4" s="1"/>
  <c r="X6" i="4" s="1"/>
  <c r="Q7" i="4"/>
  <c r="O7" i="4" s="1"/>
  <c r="Q8" i="4"/>
  <c r="O8" i="4" s="1"/>
  <c r="Q9" i="4"/>
  <c r="O9" i="4" s="1"/>
  <c r="P9" i="4" s="1"/>
  <c r="Q10" i="4"/>
  <c r="O10" i="4" s="1"/>
  <c r="Q11" i="4"/>
  <c r="O11" i="4" s="1"/>
  <c r="Q12" i="4"/>
  <c r="O12" i="4" s="1"/>
  <c r="Q13" i="4"/>
  <c r="O13" i="4" s="1"/>
  <c r="Q14" i="4"/>
  <c r="O14" i="4" s="1"/>
  <c r="P14" i="4" s="1"/>
  <c r="Q15" i="4"/>
  <c r="O15" i="4" s="1"/>
  <c r="Q16" i="4"/>
  <c r="O16" i="4" s="1"/>
  <c r="Q17" i="4"/>
  <c r="O17" i="4" s="1"/>
  <c r="V17" i="4" s="1"/>
  <c r="Q18" i="4"/>
  <c r="O18" i="4" s="1"/>
  <c r="Q4" i="4"/>
  <c r="O4" i="4" s="1"/>
  <c r="R133" i="7"/>
  <c r="P133" i="7" s="1"/>
  <c r="R132" i="7"/>
  <c r="P132" i="7" s="1"/>
  <c r="R131" i="7"/>
  <c r="P131" i="7" s="1"/>
  <c r="R130" i="7"/>
  <c r="P130" i="7" s="1"/>
  <c r="R129" i="7"/>
  <c r="P129" i="7" s="1"/>
  <c r="R128" i="7"/>
  <c r="P128" i="7" s="1"/>
  <c r="R127" i="7"/>
  <c r="P127" i="7" s="1"/>
  <c r="Q127" i="7" s="1"/>
  <c r="R126" i="7"/>
  <c r="P126" i="7" s="1"/>
  <c r="R125" i="7"/>
  <c r="P125" i="7" s="1"/>
  <c r="R124" i="7"/>
  <c r="P124" i="7" s="1"/>
  <c r="R123" i="7"/>
  <c r="P123" i="7" s="1"/>
  <c r="Q123" i="7" s="1"/>
  <c r="R122" i="7"/>
  <c r="P122" i="7" s="1"/>
  <c r="R121" i="7"/>
  <c r="P121" i="7" s="1"/>
  <c r="R120" i="7"/>
  <c r="P120" i="7" s="1"/>
  <c r="R119" i="7"/>
  <c r="P119" i="7" s="1"/>
  <c r="R5" i="7"/>
  <c r="P5" i="7" s="1"/>
  <c r="W5" i="7" s="1"/>
  <c r="R6" i="7"/>
  <c r="P6" i="7" s="1"/>
  <c r="R7" i="7"/>
  <c r="P7" i="7" s="1"/>
  <c r="Y7" i="7" s="1"/>
  <c r="R8" i="7"/>
  <c r="P8" i="7" s="1"/>
  <c r="Y8" i="7" s="1"/>
  <c r="R9" i="7"/>
  <c r="P9" i="7" s="1"/>
  <c r="R10" i="7"/>
  <c r="P10" i="7" s="1"/>
  <c r="R11" i="7"/>
  <c r="P11" i="7" s="1"/>
  <c r="R12" i="7"/>
  <c r="P12" i="7" s="1"/>
  <c r="R13" i="7"/>
  <c r="P13" i="7" s="1"/>
  <c r="Q13" i="7" s="1"/>
  <c r="R14" i="7"/>
  <c r="P14" i="7" s="1"/>
  <c r="R15" i="7"/>
  <c r="P15" i="7" s="1"/>
  <c r="Q15" i="7" s="1"/>
  <c r="R16" i="7"/>
  <c r="P16" i="7" s="1"/>
  <c r="Y16" i="7" s="1"/>
  <c r="R17" i="7"/>
  <c r="P17" i="7" s="1"/>
  <c r="R18" i="7"/>
  <c r="P18" i="7" s="1"/>
  <c r="R4" i="7"/>
  <c r="P4" i="7" s="1"/>
  <c r="Q129" i="11"/>
  <c r="O129" i="11" s="1"/>
  <c r="Q128" i="11"/>
  <c r="O128" i="11" s="1"/>
  <c r="Q127" i="11"/>
  <c r="O127" i="11" s="1"/>
  <c r="Q126" i="11"/>
  <c r="O126" i="11" s="1"/>
  <c r="Q125" i="11"/>
  <c r="O125" i="11" s="1"/>
  <c r="Q124" i="11"/>
  <c r="O124" i="11" s="1"/>
  <c r="Q123" i="11"/>
  <c r="O123" i="11" s="1"/>
  <c r="Q122" i="11"/>
  <c r="O122" i="11" s="1"/>
  <c r="Q121" i="11"/>
  <c r="O121" i="11" s="1"/>
  <c r="Q120" i="11"/>
  <c r="O120" i="11" s="1"/>
  <c r="Q119" i="11"/>
  <c r="O119" i="11" s="1"/>
  <c r="Q118" i="11"/>
  <c r="O118" i="11" s="1"/>
  <c r="Q117" i="11"/>
  <c r="O117" i="11" s="1"/>
  <c r="Q116" i="11"/>
  <c r="O116" i="11" s="1"/>
  <c r="Q115" i="11"/>
  <c r="O115" i="11" s="1"/>
  <c r="B66" i="13"/>
  <c r="B69" i="13"/>
  <c r="B76" i="13"/>
  <c r="B53" i="13"/>
  <c r="B57" i="13"/>
  <c r="B46" i="13"/>
  <c r="B39" i="13"/>
  <c r="B30" i="13"/>
  <c r="Q5" i="11"/>
  <c r="Q6" i="11"/>
  <c r="O6" i="11" s="1"/>
  <c r="Q7" i="11"/>
  <c r="O7" i="11" s="1"/>
  <c r="B5" i="13" s="1"/>
  <c r="Q8" i="11"/>
  <c r="O8" i="11"/>
  <c r="Q9" i="11"/>
  <c r="O9" i="11" s="1"/>
  <c r="B7" i="13" s="1"/>
  <c r="Q10" i="11"/>
  <c r="O10" i="11" s="1"/>
  <c r="Q11" i="11"/>
  <c r="O11" i="11" s="1"/>
  <c r="B9" i="13" s="1"/>
  <c r="Q12" i="11"/>
  <c r="O12" i="11" s="1"/>
  <c r="Q13" i="11"/>
  <c r="O13" i="11" s="1"/>
  <c r="Q14" i="11"/>
  <c r="O14" i="11"/>
  <c r="Q15" i="11"/>
  <c r="O15" i="11" s="1"/>
  <c r="Q16" i="11"/>
  <c r="Q17" i="11"/>
  <c r="O17" i="11" s="1"/>
  <c r="Q18" i="11"/>
  <c r="O18" i="11" s="1"/>
  <c r="R11" i="9"/>
  <c r="K42" i="17" s="1"/>
  <c r="P11" i="9"/>
  <c r="I42" i="17" s="1"/>
  <c r="R12" i="9"/>
  <c r="K43" i="17" s="1"/>
  <c r="R13" i="9"/>
  <c r="K44" i="17" s="1"/>
  <c r="P13" i="9"/>
  <c r="I44" i="17" s="1"/>
  <c r="R14" i="9"/>
  <c r="K45" i="17" s="1"/>
  <c r="P14" i="9"/>
  <c r="I45" i="17" s="1"/>
  <c r="R15" i="9"/>
  <c r="P15" i="9"/>
  <c r="R16" i="9"/>
  <c r="P16" i="9" s="1"/>
  <c r="Q16" i="9" s="1"/>
  <c r="R17" i="9"/>
  <c r="P17" i="9"/>
  <c r="R18" i="9"/>
  <c r="P18" i="9"/>
  <c r="Q18" i="9" s="1"/>
  <c r="R19" i="9"/>
  <c r="P19" i="9"/>
  <c r="Q19" i="9" s="1"/>
  <c r="R20" i="9"/>
  <c r="P20" i="9" s="1"/>
  <c r="R21" i="9"/>
  <c r="P21" i="9"/>
  <c r="Q21" i="9" s="1"/>
  <c r="R22" i="9"/>
  <c r="P22" i="9"/>
  <c r="Q22" i="9" s="1"/>
  <c r="R23" i="9"/>
  <c r="P23" i="9"/>
  <c r="Q23" i="9" s="1"/>
  <c r="R24" i="9"/>
  <c r="P24" i="9" s="1"/>
  <c r="Q24" i="9" s="1"/>
  <c r="R25" i="9"/>
  <c r="P25" i="9"/>
  <c r="R26" i="9"/>
  <c r="P26" i="9"/>
  <c r="Q26" i="9" s="1"/>
  <c r="R27" i="9"/>
  <c r="P27" i="9"/>
  <c r="Q27" i="9" s="1"/>
  <c r="R28" i="9"/>
  <c r="P28" i="9" s="1"/>
  <c r="R29" i="9"/>
  <c r="P29" i="9"/>
  <c r="Q29" i="9" s="1"/>
  <c r="E4" i="23"/>
  <c r="AF166" i="9"/>
  <c r="AF165" i="9"/>
  <c r="AD163" i="9"/>
  <c r="AD162" i="9"/>
  <c r="L161" i="9"/>
  <c r="AD160" i="9"/>
  <c r="R160" i="9"/>
  <c r="P160" i="9" s="1"/>
  <c r="Q160" i="9" s="1"/>
  <c r="M160" i="9"/>
  <c r="AD159" i="9"/>
  <c r="R159" i="9"/>
  <c r="P159" i="9"/>
  <c r="M159" i="9"/>
  <c r="AD158" i="9"/>
  <c r="R158" i="9"/>
  <c r="P158" i="9" s="1"/>
  <c r="M158" i="9"/>
  <c r="AD157" i="9"/>
  <c r="R157" i="9"/>
  <c r="P157" i="9"/>
  <c r="M157" i="9"/>
  <c r="AD156" i="9"/>
  <c r="R156" i="9"/>
  <c r="P156" i="9" s="1"/>
  <c r="M156" i="9"/>
  <c r="AD155" i="9"/>
  <c r="R155" i="9"/>
  <c r="P155" i="9"/>
  <c r="M155" i="9"/>
  <c r="AD154" i="9"/>
  <c r="R154" i="9"/>
  <c r="P154" i="9" s="1"/>
  <c r="Q154" i="9" s="1"/>
  <c r="M154" i="9"/>
  <c r="AD153" i="9"/>
  <c r="R153" i="9"/>
  <c r="P153" i="9"/>
  <c r="Q153" i="9" s="1"/>
  <c r="M153" i="9"/>
  <c r="AD152" i="9"/>
  <c r="R152" i="9"/>
  <c r="P152" i="9" s="1"/>
  <c r="M152" i="9"/>
  <c r="AD151" i="9"/>
  <c r="R151" i="9"/>
  <c r="P151" i="9"/>
  <c r="Q151" i="9" s="1"/>
  <c r="M151" i="9"/>
  <c r="AD150" i="9"/>
  <c r="R150" i="9"/>
  <c r="P150" i="9" s="1"/>
  <c r="M150" i="9"/>
  <c r="AD149" i="9"/>
  <c r="R149" i="9"/>
  <c r="K86" i="17" s="1"/>
  <c r="P149" i="9"/>
  <c r="I86" i="17" s="1"/>
  <c r="M149" i="9"/>
  <c r="H86" i="17" s="1"/>
  <c r="AD148" i="9"/>
  <c r="R148" i="9"/>
  <c r="K85" i="17" s="1"/>
  <c r="M148" i="9"/>
  <c r="H85" i="17" s="1"/>
  <c r="AD147" i="9"/>
  <c r="R147" i="9"/>
  <c r="K84" i="17" s="1"/>
  <c r="P147" i="9"/>
  <c r="I84" i="17" s="1"/>
  <c r="M147" i="9"/>
  <c r="H84" i="17" s="1"/>
  <c r="AD146" i="9"/>
  <c r="R146" i="9"/>
  <c r="K83" i="17" s="1"/>
  <c r="M146" i="9"/>
  <c r="H83" i="17" s="1"/>
  <c r="AD145" i="9"/>
  <c r="R145" i="9"/>
  <c r="K82" i="17" s="1"/>
  <c r="P145" i="9"/>
  <c r="I82" i="17" s="1"/>
  <c r="M145" i="9"/>
  <c r="H82" i="17" s="1"/>
  <c r="L135" i="9"/>
  <c r="R134" i="9"/>
  <c r="P134" i="9"/>
  <c r="Q134" i="9" s="1"/>
  <c r="M134" i="9"/>
  <c r="R133" i="9"/>
  <c r="P133" i="9" s="1"/>
  <c r="Q133" i="9" s="1"/>
  <c r="M133" i="9"/>
  <c r="R132" i="9"/>
  <c r="S132" i="9" s="1"/>
  <c r="M132" i="9"/>
  <c r="R131" i="9"/>
  <c r="P131" i="9" s="1"/>
  <c r="Q131" i="9" s="1"/>
  <c r="M131" i="9"/>
  <c r="R130" i="9"/>
  <c r="P130" i="9" s="1"/>
  <c r="M130" i="9"/>
  <c r="R129" i="9"/>
  <c r="P129" i="9" s="1"/>
  <c r="M129" i="9"/>
  <c r="R128" i="9"/>
  <c r="P128" i="9" s="1"/>
  <c r="Q128" i="9" s="1"/>
  <c r="M128" i="9"/>
  <c r="R127" i="9"/>
  <c r="P127" i="9"/>
  <c r="Q127" i="9" s="1"/>
  <c r="M127" i="9"/>
  <c r="R126" i="9"/>
  <c r="P126" i="9"/>
  <c r="M126" i="9"/>
  <c r="R125" i="9"/>
  <c r="P125" i="9" s="1"/>
  <c r="Q125" i="9" s="1"/>
  <c r="M125" i="9"/>
  <c r="R124" i="9"/>
  <c r="P124" i="9" s="1"/>
  <c r="Q124" i="9" s="1"/>
  <c r="M124" i="9"/>
  <c r="R123" i="9"/>
  <c r="K78" i="17" s="1"/>
  <c r="M123" i="9"/>
  <c r="H78" i="17" s="1"/>
  <c r="R122" i="9"/>
  <c r="K77" i="17" s="1"/>
  <c r="M122" i="9"/>
  <c r="H77" i="17" s="1"/>
  <c r="R121" i="9"/>
  <c r="K76" i="17" s="1"/>
  <c r="M121" i="9"/>
  <c r="H76" i="17" s="1"/>
  <c r="R120" i="9"/>
  <c r="K75" i="17" s="1"/>
  <c r="M120" i="9"/>
  <c r="H75" i="17" s="1"/>
  <c r="R119" i="9"/>
  <c r="K74" i="17" s="1"/>
  <c r="M119" i="9"/>
  <c r="H74" i="17" s="1"/>
  <c r="L110" i="9"/>
  <c r="R109" i="9"/>
  <c r="S109" i="9" s="1"/>
  <c r="P109" i="9"/>
  <c r="Q109" i="9" s="1"/>
  <c r="M109" i="9"/>
  <c r="R108" i="9"/>
  <c r="P108" i="9" s="1"/>
  <c r="M108" i="9"/>
  <c r="R107" i="9"/>
  <c r="P107" i="9" s="1"/>
  <c r="M107" i="9"/>
  <c r="R106" i="9"/>
  <c r="P106" i="9" s="1"/>
  <c r="Q106" i="9" s="1"/>
  <c r="M106" i="9"/>
  <c r="R105" i="9"/>
  <c r="P105" i="9" s="1"/>
  <c r="Q105" i="9" s="1"/>
  <c r="M105" i="9"/>
  <c r="R104" i="9"/>
  <c r="P104" i="9"/>
  <c r="M104" i="9"/>
  <c r="R103" i="9"/>
  <c r="P103" i="9" s="1"/>
  <c r="Q103" i="9" s="1"/>
  <c r="M103" i="9"/>
  <c r="S103" i="9" s="1"/>
  <c r="R102" i="9"/>
  <c r="P102" i="9"/>
  <c r="M102" i="9"/>
  <c r="R101" i="9"/>
  <c r="P101" i="9"/>
  <c r="Q101" i="9" s="1"/>
  <c r="M101" i="9"/>
  <c r="R100" i="9"/>
  <c r="P100" i="9" s="1"/>
  <c r="Q100" i="9" s="1"/>
  <c r="M100" i="9"/>
  <c r="S100" i="9" s="1"/>
  <c r="R99" i="9"/>
  <c r="P99" i="9" s="1"/>
  <c r="M99" i="9"/>
  <c r="S99" i="9" s="1"/>
  <c r="R98" i="9"/>
  <c r="K70" i="17" s="1"/>
  <c r="M98" i="9"/>
  <c r="H70" i="17" s="1"/>
  <c r="R97" i="9"/>
  <c r="K69" i="17" s="1"/>
  <c r="M97" i="9"/>
  <c r="H69" i="17" s="1"/>
  <c r="R96" i="9"/>
  <c r="K68" i="17" s="1"/>
  <c r="P96" i="9"/>
  <c r="I68" i="17" s="1"/>
  <c r="M96" i="9"/>
  <c r="H68" i="17" s="1"/>
  <c r="R95" i="9"/>
  <c r="K67" i="17" s="1"/>
  <c r="M95" i="9"/>
  <c r="H67" i="17" s="1"/>
  <c r="R94" i="9"/>
  <c r="K66" i="17" s="1"/>
  <c r="M94" i="9"/>
  <c r="H66" i="17" s="1"/>
  <c r="R84" i="9"/>
  <c r="P84" i="9"/>
  <c r="M84" i="9"/>
  <c r="Q84" i="9" s="1"/>
  <c r="R83" i="9"/>
  <c r="P83" i="9" s="1"/>
  <c r="Q83" i="9" s="1"/>
  <c r="M83" i="9"/>
  <c r="R82" i="9"/>
  <c r="P82" i="9"/>
  <c r="Q82" i="9" s="1"/>
  <c r="M82" i="9"/>
  <c r="R81" i="9"/>
  <c r="S81" i="9" s="1"/>
  <c r="P81" i="9"/>
  <c r="Q81" i="9" s="1"/>
  <c r="M81" i="9"/>
  <c r="R80" i="9"/>
  <c r="P80" i="9" s="1"/>
  <c r="Q80" i="9" s="1"/>
  <c r="M80" i="9"/>
  <c r="R79" i="9"/>
  <c r="P79" i="9" s="1"/>
  <c r="Q79" i="9" s="1"/>
  <c r="M79" i="9"/>
  <c r="R78" i="9"/>
  <c r="P78" i="9" s="1"/>
  <c r="Q78" i="9" s="1"/>
  <c r="M78" i="9"/>
  <c r="R77" i="9"/>
  <c r="P77" i="9" s="1"/>
  <c r="M77" i="9"/>
  <c r="R76" i="9"/>
  <c r="P76" i="9"/>
  <c r="M76" i="9"/>
  <c r="Q76" i="9" s="1"/>
  <c r="R75" i="9"/>
  <c r="P75" i="9"/>
  <c r="M75" i="9"/>
  <c r="R74" i="9"/>
  <c r="P74" i="9"/>
  <c r="Q74" i="9" s="1"/>
  <c r="M74" i="9"/>
  <c r="R73" i="9"/>
  <c r="S73" i="9" s="1"/>
  <c r="P73" i="9"/>
  <c r="Q73" i="9" s="1"/>
  <c r="M73" i="9"/>
  <c r="R72" i="9"/>
  <c r="P72" i="9" s="1"/>
  <c r="Q72" i="9" s="1"/>
  <c r="M72" i="9"/>
  <c r="R71" i="9"/>
  <c r="P71" i="9" s="1"/>
  <c r="Q71" i="9" s="1"/>
  <c r="M71" i="9"/>
  <c r="R70" i="9"/>
  <c r="P70" i="9" s="1"/>
  <c r="Q70" i="9" s="1"/>
  <c r="M70" i="9"/>
  <c r="R69" i="9"/>
  <c r="K61" i="17" s="1"/>
  <c r="M69" i="9"/>
  <c r="H61" i="17" s="1"/>
  <c r="R68" i="9"/>
  <c r="K60" i="17" s="1"/>
  <c r="P68" i="9"/>
  <c r="I60" i="17" s="1"/>
  <c r="M68" i="9"/>
  <c r="H60" i="17" s="1"/>
  <c r="R67" i="9"/>
  <c r="K59" i="17" s="1"/>
  <c r="P67" i="9"/>
  <c r="I59" i="17" s="1"/>
  <c r="M67" i="9"/>
  <c r="H59" i="17" s="1"/>
  <c r="R66" i="9"/>
  <c r="K58" i="17" s="1"/>
  <c r="M66" i="9"/>
  <c r="H58" i="17" s="1"/>
  <c r="R65" i="9"/>
  <c r="K57" i="17" s="1"/>
  <c r="P65" i="9"/>
  <c r="I57" i="17" s="1"/>
  <c r="M65" i="9"/>
  <c r="H57" i="17" s="1"/>
  <c r="L55" i="9"/>
  <c r="R54" i="9"/>
  <c r="P54" i="9" s="1"/>
  <c r="M54" i="9"/>
  <c r="R53" i="9"/>
  <c r="P53" i="9" s="1"/>
  <c r="M53" i="9"/>
  <c r="R52" i="9"/>
  <c r="P52" i="9" s="1"/>
  <c r="M52" i="9"/>
  <c r="R51" i="9"/>
  <c r="P51" i="9" s="1"/>
  <c r="Q51" i="9" s="1"/>
  <c r="M51" i="9"/>
  <c r="R50" i="9"/>
  <c r="P50" i="9" s="1"/>
  <c r="Q50" i="9" s="1"/>
  <c r="M50" i="9"/>
  <c r="R49" i="9"/>
  <c r="P49" i="9" s="1"/>
  <c r="M49" i="9"/>
  <c r="S49" i="9" s="1"/>
  <c r="R48" i="9"/>
  <c r="P48" i="9"/>
  <c r="M48" i="9"/>
  <c r="S48" i="9" s="1"/>
  <c r="R47" i="9"/>
  <c r="P47" i="9"/>
  <c r="M47" i="9"/>
  <c r="R46" i="9"/>
  <c r="P46" i="9" s="1"/>
  <c r="M46" i="9"/>
  <c r="R45" i="9"/>
  <c r="M45" i="9"/>
  <c r="R44" i="9"/>
  <c r="P44" i="9" s="1"/>
  <c r="Q44" i="9" s="1"/>
  <c r="M44" i="9"/>
  <c r="R43" i="9"/>
  <c r="K53" i="17" s="1"/>
  <c r="P43" i="9"/>
  <c r="I53" i="17" s="1"/>
  <c r="M43" i="9"/>
  <c r="H53" i="17" s="1"/>
  <c r="R42" i="9"/>
  <c r="K52" i="17" s="1"/>
  <c r="M42" i="9"/>
  <c r="H52" i="17" s="1"/>
  <c r="R41" i="9"/>
  <c r="K51" i="17" s="1"/>
  <c r="M41" i="9"/>
  <c r="H51" i="17" s="1"/>
  <c r="R40" i="9"/>
  <c r="K50" i="17" s="1"/>
  <c r="M40" i="9"/>
  <c r="H50" i="17" s="1"/>
  <c r="R39" i="9"/>
  <c r="M39" i="9"/>
  <c r="H49" i="17" s="1"/>
  <c r="P120" i="9"/>
  <c r="I75" i="17" s="1"/>
  <c r="P95" i="9"/>
  <c r="I67" i="17" s="1"/>
  <c r="P66" i="9"/>
  <c r="I58" i="17" s="1"/>
  <c r="P40" i="9"/>
  <c r="I50" i="17" s="1"/>
  <c r="S147" i="9"/>
  <c r="L84" i="17" s="1"/>
  <c r="Q75" i="9"/>
  <c r="Q102" i="9"/>
  <c r="S134" i="9"/>
  <c r="S101" i="9"/>
  <c r="S105" i="9"/>
  <c r="S102" i="9"/>
  <c r="S97" i="9"/>
  <c r="L69" i="17" s="1"/>
  <c r="S104" i="9"/>
  <c r="S74" i="9"/>
  <c r="S108" i="9"/>
  <c r="S120" i="9"/>
  <c r="L75" i="17" s="1"/>
  <c r="S128" i="9"/>
  <c r="S155" i="9"/>
  <c r="S67" i="9"/>
  <c r="L59" i="17" s="1"/>
  <c r="S83" i="9"/>
  <c r="S94" i="9"/>
  <c r="L66" i="17" s="1"/>
  <c r="S95" i="9"/>
  <c r="L67" i="17" s="1"/>
  <c r="S153" i="9"/>
  <c r="S127" i="9"/>
  <c r="Q157" i="9"/>
  <c r="S145" i="9"/>
  <c r="L82" i="17" s="1"/>
  <c r="Q145" i="9"/>
  <c r="S125" i="9"/>
  <c r="S122" i="9"/>
  <c r="L77" i="17" s="1"/>
  <c r="S126" i="9"/>
  <c r="S133" i="9"/>
  <c r="Q126" i="9"/>
  <c r="S129" i="9"/>
  <c r="S96" i="9"/>
  <c r="L68" i="17" s="1"/>
  <c r="Q147" i="9"/>
  <c r="J84" i="17" s="1"/>
  <c r="S82" i="9"/>
  <c r="Q67" i="9"/>
  <c r="J59" i="17" s="1"/>
  <c r="S80" i="9"/>
  <c r="S76" i="9"/>
  <c r="S77" i="9"/>
  <c r="S75" i="9"/>
  <c r="S79" i="9"/>
  <c r="S72" i="9"/>
  <c r="S41" i="9"/>
  <c r="L51" i="17" s="1"/>
  <c r="S51" i="9"/>
  <c r="S46" i="9"/>
  <c r="S39" i="9"/>
  <c r="S43" i="9"/>
  <c r="L53" i="17" s="1"/>
  <c r="S44" i="9"/>
  <c r="S54" i="9"/>
  <c r="S50" i="9"/>
  <c r="S47" i="9"/>
  <c r="Q43" i="9"/>
  <c r="J53" i="17" s="1"/>
  <c r="L30" i="9"/>
  <c r="AD87" i="9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C211" i="12"/>
  <c r="B211" i="12"/>
  <c r="N208" i="12" s="1"/>
  <c r="C188" i="12"/>
  <c r="B188" i="12"/>
  <c r="N185" i="12" s="1"/>
  <c r="C165" i="12"/>
  <c r="B165" i="12"/>
  <c r="N162" i="12" s="1"/>
  <c r="AC204" i="11"/>
  <c r="AC159" i="11"/>
  <c r="AB115" i="11"/>
  <c r="Z115" i="11"/>
  <c r="X115" i="11"/>
  <c r="X116" i="11" s="1"/>
  <c r="Y116" i="11" s="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4" i="11"/>
  <c r="AA22" i="26"/>
  <c r="P40" i="25"/>
  <c r="P41" i="25"/>
  <c r="P42" i="25"/>
  <c r="P43" i="25"/>
  <c r="P44" i="25"/>
  <c r="P39" i="25"/>
  <c r="P32" i="25"/>
  <c r="P33" i="25"/>
  <c r="P34" i="25"/>
  <c r="P35" i="25"/>
  <c r="P36" i="25"/>
  <c r="P31" i="25"/>
  <c r="P24" i="25"/>
  <c r="P25" i="25"/>
  <c r="P26" i="25"/>
  <c r="P27" i="25"/>
  <c r="P28" i="25"/>
  <c r="P23" i="25"/>
  <c r="P16" i="25"/>
  <c r="P17" i="25"/>
  <c r="P18" i="25"/>
  <c r="P19" i="25"/>
  <c r="P20" i="25"/>
  <c r="P15" i="25"/>
  <c r="P7" i="25"/>
  <c r="L4" i="12"/>
  <c r="P4" i="12" s="1"/>
  <c r="P8" i="25"/>
  <c r="P9" i="25"/>
  <c r="P10" i="25"/>
  <c r="P11" i="25"/>
  <c r="P12" i="25"/>
  <c r="AB116" i="11"/>
  <c r="AB117" i="11" s="1"/>
  <c r="AB118" i="11" s="1"/>
  <c r="AB119" i="11" s="1"/>
  <c r="AB120" i="11" s="1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I5" i="1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I18" i="11" s="1"/>
  <c r="AI28" i="1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I39" i="11" s="1"/>
  <c r="AI40" i="11" s="1"/>
  <c r="AI41" i="11" s="1"/>
  <c r="AI50" i="11"/>
  <c r="AI51" i="11" s="1"/>
  <c r="AI52" i="11" s="1"/>
  <c r="AI53" i="11" s="1"/>
  <c r="AI54" i="11" s="1"/>
  <c r="AI55" i="11" s="1"/>
  <c r="AI56" i="11" s="1"/>
  <c r="AI57" i="11" s="1"/>
  <c r="AI58" i="11" s="1"/>
  <c r="AI59" i="11" s="1"/>
  <c r="AI60" i="11" s="1"/>
  <c r="AI61" i="11" s="1"/>
  <c r="AI62" i="11" s="1"/>
  <c r="AI63" i="11" s="1"/>
  <c r="AI72" i="11"/>
  <c r="AI73" i="11"/>
  <c r="AI74" i="11" s="1"/>
  <c r="AI75" i="11" s="1"/>
  <c r="AI76" i="11" s="1"/>
  <c r="AI77" i="11" s="1"/>
  <c r="AI78" i="11" s="1"/>
  <c r="AI79" i="11" s="1"/>
  <c r="AI80" i="11" s="1"/>
  <c r="AI81" i="11" s="1"/>
  <c r="AI82" i="11" s="1"/>
  <c r="AI83" i="11" s="1"/>
  <c r="AI84" i="11" s="1"/>
  <c r="AI85" i="11" s="1"/>
  <c r="AI94" i="11"/>
  <c r="AI95" i="11" s="1"/>
  <c r="AI96" i="11" s="1"/>
  <c r="AI97" i="11" s="1"/>
  <c r="AI98" i="11" s="1"/>
  <c r="AI99" i="11" s="1"/>
  <c r="AI100" i="11" s="1"/>
  <c r="AI101" i="11" s="1"/>
  <c r="AI102" i="11" s="1"/>
  <c r="AI103" i="11" s="1"/>
  <c r="AI104" i="11" s="1"/>
  <c r="AI105" i="11" s="1"/>
  <c r="AI106" i="11" s="1"/>
  <c r="AI107" i="11" s="1"/>
  <c r="AI116" i="11"/>
  <c r="AI117" i="11" s="1"/>
  <c r="AI118" i="11" s="1"/>
  <c r="AI119" i="11" s="1"/>
  <c r="AI120" i="11" s="1"/>
  <c r="AI121" i="11" s="1"/>
  <c r="AI122" i="11" s="1"/>
  <c r="AI123" i="11" s="1"/>
  <c r="AI124" i="11" s="1"/>
  <c r="AI125" i="11" s="1"/>
  <c r="AI126" i="11" s="1"/>
  <c r="AI127" i="11" s="1"/>
  <c r="AI128" i="11" s="1"/>
  <c r="AI129" i="11" s="1"/>
  <c r="AI138" i="11"/>
  <c r="AI139" i="11" s="1"/>
  <c r="AI140" i="11" s="1"/>
  <c r="AI141" i="11" s="1"/>
  <c r="AI142" i="11" s="1"/>
  <c r="AI143" i="11" s="1"/>
  <c r="AI144" i="11" s="1"/>
  <c r="AI145" i="11" s="1"/>
  <c r="AI146" i="11" s="1"/>
  <c r="AI147" i="11" s="1"/>
  <c r="AI148" i="11" s="1"/>
  <c r="AI149" i="11" s="1"/>
  <c r="AI150" i="11" s="1"/>
  <c r="AI151" i="11" s="1"/>
  <c r="AI160" i="11"/>
  <c r="AI161" i="11"/>
  <c r="AI162" i="11" s="1"/>
  <c r="AI163" i="11" s="1"/>
  <c r="AI164" i="11" s="1"/>
  <c r="AI165" i="11" s="1"/>
  <c r="AI166" i="11" s="1"/>
  <c r="AI167" i="11" s="1"/>
  <c r="AI168" i="11" s="1"/>
  <c r="AI169" i="11" s="1"/>
  <c r="AI170" i="11" s="1"/>
  <c r="AI171" i="11" s="1"/>
  <c r="AI172" i="11" s="1"/>
  <c r="AI173" i="11" s="1"/>
  <c r="AI182" i="11"/>
  <c r="AI183" i="11" s="1"/>
  <c r="AI184" i="11" s="1"/>
  <c r="AI185" i="11" s="1"/>
  <c r="AI186" i="11" s="1"/>
  <c r="AI187" i="11" s="1"/>
  <c r="AI188" i="11" s="1"/>
  <c r="AI189" i="11" s="1"/>
  <c r="AI190" i="11" s="1"/>
  <c r="AI191" i="11" s="1"/>
  <c r="AI192" i="11" s="1"/>
  <c r="AI193" i="11" s="1"/>
  <c r="AI194" i="11" s="1"/>
  <c r="AI195" i="11" s="1"/>
  <c r="AI204" i="11"/>
  <c r="AI205" i="11" s="1"/>
  <c r="AI206" i="11" s="1"/>
  <c r="AI207" i="11" s="1"/>
  <c r="AI208" i="11" s="1"/>
  <c r="AI209" i="11" s="1"/>
  <c r="AI210" i="11" s="1"/>
  <c r="AI211" i="11" s="1"/>
  <c r="AI212" i="11" s="1"/>
  <c r="AI213" i="11" s="1"/>
  <c r="AI214" i="11" s="1"/>
  <c r="AI215" i="11" s="1"/>
  <c r="AI216" i="11" s="1"/>
  <c r="AI217" i="11" s="1"/>
  <c r="C211" i="7"/>
  <c r="B211" i="7"/>
  <c r="P208" i="7" s="1"/>
  <c r="C188" i="7"/>
  <c r="B188" i="7"/>
  <c r="P185" i="7" s="1"/>
  <c r="C165" i="7"/>
  <c r="B165" i="7"/>
  <c r="P162" i="7" s="1"/>
  <c r="C142" i="7"/>
  <c r="B142" i="7"/>
  <c r="Q139" i="7" s="1"/>
  <c r="B119" i="7"/>
  <c r="Q116" i="7" s="1"/>
  <c r="C119" i="7"/>
  <c r="C96" i="7"/>
  <c r="C73" i="7"/>
  <c r="C50" i="7"/>
  <c r="C27" i="7"/>
  <c r="B27" i="7"/>
  <c r="P24" i="7" s="1"/>
  <c r="B96" i="7"/>
  <c r="Q93" i="7" s="1"/>
  <c r="B73" i="7"/>
  <c r="Q70" i="7" s="1"/>
  <c r="C142" i="12"/>
  <c r="B142" i="12"/>
  <c r="N139" i="12" s="1"/>
  <c r="C96" i="12"/>
  <c r="C119" i="12"/>
  <c r="B119" i="12"/>
  <c r="N116" i="12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B96" i="12"/>
  <c r="N93" i="12" s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AN1" i="23"/>
  <c r="Z59" i="6"/>
  <c r="L39" i="25"/>
  <c r="Z47" i="6"/>
  <c r="L31" i="25"/>
  <c r="Z35" i="6"/>
  <c r="L23" i="25"/>
  <c r="Z23" i="6"/>
  <c r="Z11" i="6"/>
  <c r="L7" i="25"/>
  <c r="C40" i="25"/>
  <c r="D40" i="25"/>
  <c r="E40" i="25"/>
  <c r="F40" i="25"/>
  <c r="G40" i="25"/>
  <c r="H40" i="25"/>
  <c r="I40" i="25"/>
  <c r="J40" i="25"/>
  <c r="C41" i="25"/>
  <c r="D41" i="25"/>
  <c r="E41" i="25"/>
  <c r="F41" i="25"/>
  <c r="G41" i="25"/>
  <c r="H41" i="25"/>
  <c r="I41" i="25"/>
  <c r="J41" i="25"/>
  <c r="C42" i="25"/>
  <c r="D42" i="25"/>
  <c r="E42" i="25"/>
  <c r="F42" i="25"/>
  <c r="G42" i="25"/>
  <c r="H42" i="25"/>
  <c r="I42" i="25"/>
  <c r="J42" i="25"/>
  <c r="C43" i="25"/>
  <c r="D43" i="25"/>
  <c r="E43" i="25"/>
  <c r="F43" i="25"/>
  <c r="G43" i="25"/>
  <c r="H43" i="25"/>
  <c r="I43" i="25"/>
  <c r="J43" i="25"/>
  <c r="C44" i="25"/>
  <c r="D44" i="25"/>
  <c r="E44" i="25"/>
  <c r="F44" i="25"/>
  <c r="G44" i="25"/>
  <c r="H44" i="25"/>
  <c r="I44" i="25"/>
  <c r="J44" i="25"/>
  <c r="J39" i="25"/>
  <c r="I39" i="25"/>
  <c r="H39" i="25"/>
  <c r="G39" i="25"/>
  <c r="F39" i="25"/>
  <c r="E39" i="25"/>
  <c r="D39" i="25"/>
  <c r="C39" i="25"/>
  <c r="C32" i="25"/>
  <c r="D32" i="25"/>
  <c r="E32" i="25"/>
  <c r="F32" i="25"/>
  <c r="G32" i="25"/>
  <c r="H32" i="25"/>
  <c r="I32" i="25"/>
  <c r="J32" i="25"/>
  <c r="C33" i="25"/>
  <c r="D33" i="25"/>
  <c r="E33" i="25"/>
  <c r="F33" i="25"/>
  <c r="G33" i="25"/>
  <c r="H33" i="25"/>
  <c r="I33" i="25"/>
  <c r="J33" i="25"/>
  <c r="C34" i="25"/>
  <c r="D34" i="25"/>
  <c r="E34" i="25"/>
  <c r="F34" i="25"/>
  <c r="G34" i="25"/>
  <c r="H34" i="25"/>
  <c r="I34" i="25"/>
  <c r="J34" i="25"/>
  <c r="C35" i="25"/>
  <c r="D35" i="25"/>
  <c r="E35" i="25"/>
  <c r="F35" i="25"/>
  <c r="G35" i="25"/>
  <c r="H35" i="25"/>
  <c r="I35" i="25"/>
  <c r="J35" i="25"/>
  <c r="C36" i="25"/>
  <c r="D36" i="25"/>
  <c r="E36" i="25"/>
  <c r="F36" i="25"/>
  <c r="G36" i="25"/>
  <c r="H36" i="25"/>
  <c r="I36" i="25"/>
  <c r="J36" i="25"/>
  <c r="J31" i="25"/>
  <c r="I31" i="25"/>
  <c r="H31" i="25"/>
  <c r="G31" i="25"/>
  <c r="F31" i="25"/>
  <c r="E31" i="25"/>
  <c r="D31" i="25"/>
  <c r="C31" i="25"/>
  <c r="C24" i="25"/>
  <c r="D24" i="25"/>
  <c r="E24" i="25"/>
  <c r="F24" i="25"/>
  <c r="G24" i="25"/>
  <c r="H24" i="25"/>
  <c r="I24" i="25"/>
  <c r="J24" i="25"/>
  <c r="C25" i="25"/>
  <c r="D25" i="25"/>
  <c r="E25" i="25"/>
  <c r="F25" i="25"/>
  <c r="G25" i="25"/>
  <c r="H25" i="25"/>
  <c r="I25" i="25"/>
  <c r="J25" i="25"/>
  <c r="C26" i="25"/>
  <c r="D26" i="25"/>
  <c r="E26" i="25"/>
  <c r="F26" i="25"/>
  <c r="G26" i="25"/>
  <c r="H26" i="25"/>
  <c r="I26" i="25"/>
  <c r="J26" i="25"/>
  <c r="C27" i="25"/>
  <c r="D27" i="25"/>
  <c r="E27" i="25"/>
  <c r="F27" i="25"/>
  <c r="G27" i="25"/>
  <c r="H27" i="25"/>
  <c r="I27" i="25"/>
  <c r="J27" i="25"/>
  <c r="C28" i="25"/>
  <c r="D28" i="25"/>
  <c r="E28" i="25"/>
  <c r="F28" i="25"/>
  <c r="G28" i="25"/>
  <c r="H28" i="25"/>
  <c r="I28" i="25"/>
  <c r="J28" i="25"/>
  <c r="J23" i="25"/>
  <c r="I23" i="25"/>
  <c r="H23" i="25"/>
  <c r="G23" i="25"/>
  <c r="F23" i="25"/>
  <c r="E23" i="25"/>
  <c r="D23" i="25"/>
  <c r="C23" i="25"/>
  <c r="C16" i="25"/>
  <c r="D16" i="25"/>
  <c r="E16" i="25"/>
  <c r="F16" i="25"/>
  <c r="G16" i="25"/>
  <c r="H16" i="25"/>
  <c r="I16" i="25"/>
  <c r="J16" i="25"/>
  <c r="C17" i="25"/>
  <c r="D17" i="25"/>
  <c r="E17" i="25"/>
  <c r="F17" i="25"/>
  <c r="G17" i="25"/>
  <c r="H17" i="25"/>
  <c r="I17" i="25"/>
  <c r="J17" i="25"/>
  <c r="C18" i="25"/>
  <c r="D18" i="25"/>
  <c r="E18" i="25"/>
  <c r="F18" i="25"/>
  <c r="G18" i="25"/>
  <c r="H18" i="25"/>
  <c r="I18" i="25"/>
  <c r="J18" i="25"/>
  <c r="C19" i="25"/>
  <c r="D19" i="25"/>
  <c r="E19" i="25"/>
  <c r="F19" i="25"/>
  <c r="G19" i="25"/>
  <c r="H19" i="25"/>
  <c r="I19" i="25"/>
  <c r="J19" i="25"/>
  <c r="C20" i="25"/>
  <c r="D20" i="25"/>
  <c r="E20" i="25"/>
  <c r="F20" i="25"/>
  <c r="G20" i="25"/>
  <c r="H20" i="25"/>
  <c r="I20" i="25"/>
  <c r="J20" i="25"/>
  <c r="J15" i="25"/>
  <c r="I15" i="25"/>
  <c r="H15" i="25"/>
  <c r="G15" i="25"/>
  <c r="F15" i="25"/>
  <c r="E15" i="25"/>
  <c r="D15" i="25"/>
  <c r="C15" i="25"/>
  <c r="C8" i="25"/>
  <c r="C9" i="25"/>
  <c r="C10" i="25"/>
  <c r="C11" i="25"/>
  <c r="C12" i="25"/>
  <c r="C7" i="25"/>
  <c r="D7" i="25"/>
  <c r="E7" i="25"/>
  <c r="D8" i="25"/>
  <c r="E8" i="25"/>
  <c r="D9" i="25"/>
  <c r="E9" i="25"/>
  <c r="D10" i="25"/>
  <c r="E10" i="25"/>
  <c r="D11" i="25"/>
  <c r="E11" i="25"/>
  <c r="D12" i="25"/>
  <c r="E12" i="25"/>
  <c r="G7" i="25"/>
  <c r="H7" i="25"/>
  <c r="I7" i="25"/>
  <c r="J7" i="25"/>
  <c r="G8" i="25"/>
  <c r="H8" i="25"/>
  <c r="I8" i="25"/>
  <c r="J8" i="25"/>
  <c r="G9" i="25"/>
  <c r="H9" i="25"/>
  <c r="I9" i="25"/>
  <c r="J9" i="25"/>
  <c r="G10" i="25"/>
  <c r="H10" i="25"/>
  <c r="I10" i="25"/>
  <c r="J10" i="25"/>
  <c r="G11" i="25"/>
  <c r="H11" i="25"/>
  <c r="I11" i="25"/>
  <c r="J11" i="25"/>
  <c r="G12" i="25"/>
  <c r="H12" i="25"/>
  <c r="I12" i="25"/>
  <c r="J12" i="25"/>
  <c r="F8" i="25"/>
  <c r="F9" i="25"/>
  <c r="F10" i="25"/>
  <c r="F11" i="25"/>
  <c r="F12" i="25"/>
  <c r="F7" i="25"/>
  <c r="H10" i="6"/>
  <c r="K7" i="25"/>
  <c r="H22" i="6"/>
  <c r="K15" i="25"/>
  <c r="H58" i="6"/>
  <c r="K39" i="25"/>
  <c r="C119" i="4"/>
  <c r="C142" i="4"/>
  <c r="C165" i="4"/>
  <c r="C188" i="4"/>
  <c r="C211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U4" i="4"/>
  <c r="AB4" i="11"/>
  <c r="Z4" i="11"/>
  <c r="Z5" i="11" s="1"/>
  <c r="X4" i="11"/>
  <c r="X5" i="11" s="1"/>
  <c r="K218" i="11"/>
  <c r="K196" i="11"/>
  <c r="K174" i="11"/>
  <c r="K152" i="11"/>
  <c r="K130" i="11"/>
  <c r="K108" i="11"/>
  <c r="K86" i="11"/>
  <c r="K64" i="11"/>
  <c r="K42" i="11"/>
  <c r="M133" i="7"/>
  <c r="S133" i="7" s="1"/>
  <c r="M132" i="7"/>
  <c r="M131" i="7"/>
  <c r="M130" i="7"/>
  <c r="M129" i="7"/>
  <c r="S129" i="7" s="1"/>
  <c r="M128" i="7"/>
  <c r="M127" i="7"/>
  <c r="M126" i="7"/>
  <c r="M125" i="7"/>
  <c r="S125" i="7" s="1"/>
  <c r="M124" i="7"/>
  <c r="S124" i="7" s="1"/>
  <c r="M123" i="7"/>
  <c r="M122" i="7"/>
  <c r="M121" i="7"/>
  <c r="Q121" i="7" s="1"/>
  <c r="M120" i="7"/>
  <c r="M119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K19" i="11"/>
  <c r="BU6" i="5"/>
  <c r="BU9" i="5"/>
  <c r="BU8" i="5"/>
  <c r="BU7" i="5"/>
  <c r="BU5" i="5"/>
  <c r="BU4" i="5"/>
  <c r="W8" i="26"/>
  <c r="AE8" i="26"/>
  <c r="AI8" i="26"/>
  <c r="AM8" i="26"/>
  <c r="W9" i="26"/>
  <c r="AE9" i="26"/>
  <c r="AI9" i="26"/>
  <c r="AM9" i="26"/>
  <c r="W10" i="26"/>
  <c r="AE10" i="26"/>
  <c r="AI10" i="26"/>
  <c r="AM10" i="26"/>
  <c r="W11" i="26"/>
  <c r="AE11" i="26"/>
  <c r="AI11" i="26"/>
  <c r="AM11" i="26"/>
  <c r="W12" i="26"/>
  <c r="AE12" i="26"/>
  <c r="AI12" i="26"/>
  <c r="AM12" i="26"/>
  <c r="W13" i="26"/>
  <c r="AE13" i="26"/>
  <c r="AI13" i="26"/>
  <c r="AM13" i="26"/>
  <c r="W14" i="26"/>
  <c r="AE14" i="26"/>
  <c r="AI14" i="26"/>
  <c r="AM14" i="26"/>
  <c r="Y22" i="26"/>
  <c r="W21" i="26"/>
  <c r="W20" i="26"/>
  <c r="W19" i="26"/>
  <c r="AE19" i="26"/>
  <c r="AI19" i="26"/>
  <c r="AM19" i="26"/>
  <c r="W18" i="26"/>
  <c r="AE18" i="26"/>
  <c r="AI18" i="26"/>
  <c r="AM18" i="26"/>
  <c r="W17" i="26"/>
  <c r="AE17" i="26"/>
  <c r="AI17" i="26"/>
  <c r="AM17" i="26"/>
  <c r="W16" i="26"/>
  <c r="AE16" i="26"/>
  <c r="AI16" i="26"/>
  <c r="AM16" i="26"/>
  <c r="W15" i="26"/>
  <c r="AE15" i="26"/>
  <c r="AI15" i="26"/>
  <c r="AM15" i="26"/>
  <c r="W7" i="26"/>
  <c r="AE7" i="26"/>
  <c r="AI7" i="26"/>
  <c r="AM7" i="26"/>
  <c r="W6" i="26"/>
  <c r="AE6" i="26"/>
  <c r="AI6" i="26"/>
  <c r="AM6" i="26"/>
  <c r="W5" i="26"/>
  <c r="W4" i="26"/>
  <c r="Q130" i="7"/>
  <c r="S130" i="7"/>
  <c r="Q131" i="7"/>
  <c r="S132" i="7"/>
  <c r="Q132" i="7"/>
  <c r="Q122" i="7"/>
  <c r="S122" i="7"/>
  <c r="Q125" i="7"/>
  <c r="Q119" i="7"/>
  <c r="Q126" i="7"/>
  <c r="S126" i="7"/>
  <c r="S120" i="7"/>
  <c r="Q120" i="7"/>
  <c r="Q128" i="7"/>
  <c r="S128" i="7"/>
  <c r="Q129" i="7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AB5" i="11"/>
  <c r="AB6" i="11" s="1"/>
  <c r="L15" i="25"/>
  <c r="W22" i="26"/>
  <c r="AE4" i="26"/>
  <c r="AE5" i="26"/>
  <c r="AI5" i="26"/>
  <c r="AM5" i="26"/>
  <c r="AE20" i="26"/>
  <c r="AI20" i="26"/>
  <c r="AM20" i="26"/>
  <c r="AE21" i="26"/>
  <c r="AI21" i="26"/>
  <c r="AM21" i="26"/>
  <c r="H46" i="6"/>
  <c r="K31" i="25"/>
  <c r="R59" i="6"/>
  <c r="L59" i="6"/>
  <c r="L60" i="6"/>
  <c r="U52" i="6"/>
  <c r="S52" i="6"/>
  <c r="M59" i="6"/>
  <c r="T59" i="6"/>
  <c r="R47" i="6"/>
  <c r="L47" i="6"/>
  <c r="L48" i="6"/>
  <c r="U40" i="6"/>
  <c r="Z48" i="6"/>
  <c r="S40" i="6"/>
  <c r="M47" i="6"/>
  <c r="R35" i="6"/>
  <c r="L35" i="6"/>
  <c r="U28" i="6"/>
  <c r="Z36" i="6"/>
  <c r="M23" i="25"/>
  <c r="N23" i="25"/>
  <c r="S28" i="6"/>
  <c r="M35" i="6"/>
  <c r="R23" i="6"/>
  <c r="L23" i="6"/>
  <c r="L24" i="6"/>
  <c r="U16" i="6"/>
  <c r="S16" i="6"/>
  <c r="M23" i="6"/>
  <c r="S4" i="6"/>
  <c r="M11" i="9"/>
  <c r="H42" i="17" s="1"/>
  <c r="M12" i="9"/>
  <c r="H43" i="17" s="1"/>
  <c r="M13" i="9"/>
  <c r="H44" i="17" s="1"/>
  <c r="M14" i="9"/>
  <c r="H45" i="17" s="1"/>
  <c r="M15" i="9"/>
  <c r="M16" i="9"/>
  <c r="M17" i="9"/>
  <c r="M30" i="9" s="1"/>
  <c r="M18" i="9"/>
  <c r="M19" i="9"/>
  <c r="M20" i="9"/>
  <c r="M21" i="9"/>
  <c r="M22" i="9"/>
  <c r="M23" i="9"/>
  <c r="M24" i="9"/>
  <c r="M25" i="9"/>
  <c r="S25" i="9" s="1"/>
  <c r="M26" i="9"/>
  <c r="M27" i="9"/>
  <c r="M28" i="9"/>
  <c r="M29" i="9"/>
  <c r="M10" i="9"/>
  <c r="H41" i="17" s="1"/>
  <c r="L5" i="12"/>
  <c r="L6" i="12"/>
  <c r="L7" i="12"/>
  <c r="L8" i="12"/>
  <c r="L9" i="12"/>
  <c r="L10" i="12"/>
  <c r="R10" i="12" s="1"/>
  <c r="L11" i="12"/>
  <c r="L12" i="12"/>
  <c r="L13" i="12"/>
  <c r="L14" i="12"/>
  <c r="L15" i="12"/>
  <c r="L16" i="12"/>
  <c r="L17" i="12"/>
  <c r="L18" i="12"/>
  <c r="R18" i="12" s="1"/>
  <c r="M5" i="7"/>
  <c r="M6" i="7"/>
  <c r="Y66" i="21" s="1"/>
  <c r="M7" i="7"/>
  <c r="Y67" i="21" s="1"/>
  <c r="M8" i="7"/>
  <c r="M9" i="7"/>
  <c r="Q9" i="7" s="1"/>
  <c r="M10" i="7"/>
  <c r="Y70" i="21" s="1"/>
  <c r="M11" i="7"/>
  <c r="Q11" i="7" s="1"/>
  <c r="M12" i="7"/>
  <c r="M13" i="7"/>
  <c r="M14" i="7"/>
  <c r="Y74" i="21" s="1"/>
  <c r="M15" i="7"/>
  <c r="Y75" i="21" s="1"/>
  <c r="M16" i="7"/>
  <c r="M17" i="7"/>
  <c r="Q17" i="7" s="1"/>
  <c r="M18" i="7"/>
  <c r="M4" i="7"/>
  <c r="K133" i="4"/>
  <c r="R133" i="4" s="1"/>
  <c r="K132" i="4"/>
  <c r="K131" i="4"/>
  <c r="K130" i="4"/>
  <c r="K129" i="4"/>
  <c r="P129" i="4" s="1"/>
  <c r="K127" i="4"/>
  <c r="K126" i="4"/>
  <c r="P126" i="4" s="1"/>
  <c r="K125" i="4"/>
  <c r="K124" i="4"/>
  <c r="K123" i="4"/>
  <c r="K122" i="4"/>
  <c r="K121" i="4"/>
  <c r="P121" i="4" s="1"/>
  <c r="K120" i="4"/>
  <c r="K119" i="4"/>
  <c r="K5" i="4"/>
  <c r="K6" i="4"/>
  <c r="K7" i="4"/>
  <c r="K19" i="4" s="1"/>
  <c r="K8" i="4"/>
  <c r="R8" i="4" s="1"/>
  <c r="K9" i="4"/>
  <c r="K10" i="4"/>
  <c r="K11" i="4"/>
  <c r="K12" i="4"/>
  <c r="K13" i="4"/>
  <c r="P13" i="4" s="1"/>
  <c r="K14" i="4"/>
  <c r="K15" i="4"/>
  <c r="P15" i="4" s="1"/>
  <c r="K16" i="4"/>
  <c r="R16" i="4" s="1"/>
  <c r="K17" i="4"/>
  <c r="K18" i="4"/>
  <c r="K4" i="4"/>
  <c r="R127" i="4"/>
  <c r="P120" i="4"/>
  <c r="R120" i="4"/>
  <c r="P128" i="4"/>
  <c r="R128" i="4"/>
  <c r="P122" i="4"/>
  <c r="P130" i="4"/>
  <c r="R129" i="4"/>
  <c r="R132" i="4"/>
  <c r="P132" i="4"/>
  <c r="R119" i="4"/>
  <c r="P119" i="4"/>
  <c r="R121" i="4"/>
  <c r="R126" i="4"/>
  <c r="Z34" i="6"/>
  <c r="Z46" i="6"/>
  <c r="M31" i="25"/>
  <c r="N31" i="25"/>
  <c r="O31" i="25"/>
  <c r="L36" i="6"/>
  <c r="R36" i="6"/>
  <c r="H34" i="6"/>
  <c r="K23" i="25"/>
  <c r="O23" i="25"/>
  <c r="V52" i="6"/>
  <c r="T52" i="6"/>
  <c r="Z60" i="6"/>
  <c r="V16" i="6"/>
  <c r="Z24" i="6"/>
  <c r="T23" i="6"/>
  <c r="K180" i="4"/>
  <c r="AE22" i="26"/>
  <c r="T35" i="6"/>
  <c r="P22" i="26"/>
  <c r="K22" i="26"/>
  <c r="D22" i="26"/>
  <c r="AI4" i="26"/>
  <c r="T47" i="6"/>
  <c r="V28" i="6"/>
  <c r="V40" i="6"/>
  <c r="T40" i="6"/>
  <c r="U47" i="6"/>
  <c r="U48" i="6"/>
  <c r="M60" i="6"/>
  <c r="T60" i="6"/>
  <c r="R60" i="6"/>
  <c r="U59" i="6"/>
  <c r="U60" i="6"/>
  <c r="S59" i="6"/>
  <c r="S60" i="6"/>
  <c r="M48" i="6"/>
  <c r="T48" i="6"/>
  <c r="R48" i="6"/>
  <c r="S47" i="6"/>
  <c r="S48" i="6"/>
  <c r="T28" i="6"/>
  <c r="P35" i="6"/>
  <c r="V35" i="6"/>
  <c r="S35" i="6"/>
  <c r="S36" i="6"/>
  <c r="T16" i="6"/>
  <c r="P23" i="6"/>
  <c r="V23" i="6"/>
  <c r="M24" i="6"/>
  <c r="T24" i="6"/>
  <c r="R24" i="6"/>
  <c r="U23" i="6"/>
  <c r="U24" i="6"/>
  <c r="S23" i="6"/>
  <c r="S24" i="6"/>
  <c r="M36" i="6"/>
  <c r="Z58" i="6"/>
  <c r="M39" i="25"/>
  <c r="N39" i="25"/>
  <c r="O39" i="25"/>
  <c r="U35" i="6"/>
  <c r="U36" i="6"/>
  <c r="V59" i="6"/>
  <c r="W59" i="6"/>
  <c r="T36" i="6"/>
  <c r="P59" i="6"/>
  <c r="P60" i="6"/>
  <c r="M15" i="25"/>
  <c r="N15" i="25"/>
  <c r="O15" i="25"/>
  <c r="Z22" i="6"/>
  <c r="W23" i="6"/>
  <c r="V24" i="6"/>
  <c r="W24" i="6"/>
  <c r="P24" i="6"/>
  <c r="P47" i="6"/>
  <c r="P48" i="6"/>
  <c r="V47" i="6"/>
  <c r="V48" i="6"/>
  <c r="W48" i="6"/>
  <c r="AM4" i="26"/>
  <c r="AM22" i="26"/>
  <c r="AI22" i="26"/>
  <c r="W35" i="6"/>
  <c r="P36" i="6"/>
  <c r="V60" i="6"/>
  <c r="W60" i="6"/>
  <c r="V36" i="6"/>
  <c r="W36" i="6"/>
  <c r="W47" i="6"/>
  <c r="AE23" i="26"/>
  <c r="T22" i="26"/>
  <c r="D5" i="17"/>
  <c r="Y17" i="7"/>
  <c r="AA17" i="7"/>
  <c r="W17" i="7"/>
  <c r="AA8" i="7"/>
  <c r="Y18" i="7"/>
  <c r="AA18" i="7"/>
  <c r="W18" i="7"/>
  <c r="AG18" i="7" s="1"/>
  <c r="Y9" i="7"/>
  <c r="AA9" i="7"/>
  <c r="W9" i="7"/>
  <c r="AG9" i="7" s="1"/>
  <c r="AA15" i="7"/>
  <c r="W15" i="7"/>
  <c r="Y6" i="7"/>
  <c r="AA6" i="7"/>
  <c r="W6" i="7"/>
  <c r="AA11" i="7"/>
  <c r="Y11" i="7"/>
  <c r="W11" i="7"/>
  <c r="AG11" i="7" s="1"/>
  <c r="Y14" i="7"/>
  <c r="AA14" i="7"/>
  <c r="W14" i="7"/>
  <c r="AA13" i="7"/>
  <c r="Y13" i="7"/>
  <c r="AA5" i="7"/>
  <c r="Y10" i="7"/>
  <c r="AA10" i="7"/>
  <c r="W10" i="7"/>
  <c r="AG10" i="7" s="1"/>
  <c r="Y12" i="7"/>
  <c r="AA12" i="7"/>
  <c r="W12" i="7"/>
  <c r="AG12" i="7" s="1"/>
  <c r="BL9" i="5"/>
  <c r="BL8" i="5"/>
  <c r="BL7" i="5"/>
  <c r="BL6" i="5"/>
  <c r="BL5" i="5"/>
  <c r="BL4" i="5"/>
  <c r="BK4" i="5"/>
  <c r="A4" i="9"/>
  <c r="C77" i="9" s="1"/>
  <c r="A3" i="9"/>
  <c r="C47" i="9" s="1"/>
  <c r="A2" i="9"/>
  <c r="C19" i="9" s="1"/>
  <c r="C27" i="4"/>
  <c r="K4" i="9"/>
  <c r="C152" i="9" s="1"/>
  <c r="K3" i="9"/>
  <c r="K2" i="9"/>
  <c r="C103" i="9" s="1"/>
  <c r="AI6" i="9"/>
  <c r="C159" i="9"/>
  <c r="C160" i="9"/>
  <c r="C146" i="9"/>
  <c r="E83" i="17" s="1"/>
  <c r="C155" i="9"/>
  <c r="C148" i="9"/>
  <c r="E85" i="17" s="1"/>
  <c r="C157" i="9"/>
  <c r="C100" i="9"/>
  <c r="C108" i="9"/>
  <c r="C101" i="9"/>
  <c r="C109" i="9"/>
  <c r="C107" i="9"/>
  <c r="C102" i="9"/>
  <c r="C95" i="9"/>
  <c r="E67" i="17" s="1"/>
  <c r="C96" i="9"/>
  <c r="E68" i="17" s="1"/>
  <c r="C104" i="9"/>
  <c r="C97" i="9"/>
  <c r="E69" i="17" s="1"/>
  <c r="C105" i="9"/>
  <c r="C99" i="9"/>
  <c r="C98" i="9"/>
  <c r="E70" i="17" s="1"/>
  <c r="C106" i="9"/>
  <c r="C94" i="9"/>
  <c r="E66" i="17" s="1"/>
  <c r="C121" i="9"/>
  <c r="E76" i="17" s="1"/>
  <c r="C129" i="9"/>
  <c r="C122" i="9"/>
  <c r="E77" i="17" s="1"/>
  <c r="C130" i="9"/>
  <c r="C123" i="9"/>
  <c r="E78" i="17" s="1"/>
  <c r="C131" i="9"/>
  <c r="C119" i="9"/>
  <c r="E74" i="17" s="1"/>
  <c r="C128" i="9"/>
  <c r="C124" i="9"/>
  <c r="C132" i="9"/>
  <c r="C120" i="9"/>
  <c r="E75" i="17" s="1"/>
  <c r="C125" i="9"/>
  <c r="C133" i="9"/>
  <c r="C126" i="9"/>
  <c r="C134" i="9"/>
  <c r="C127" i="9"/>
  <c r="AI8" i="9"/>
  <c r="AI9" i="9"/>
  <c r="AI10" i="9"/>
  <c r="AI7" i="9"/>
  <c r="C50" i="9"/>
  <c r="C44" i="9"/>
  <c r="C45" i="9"/>
  <c r="C53" i="9"/>
  <c r="C69" i="9"/>
  <c r="E61" i="17" s="1"/>
  <c r="C78" i="9"/>
  <c r="C71" i="9"/>
  <c r="C80" i="9"/>
  <c r="C84" i="9"/>
  <c r="C66" i="9"/>
  <c r="E58" i="17" s="1"/>
  <c r="C67" i="9"/>
  <c r="E59" i="17" s="1"/>
  <c r="C13" i="9"/>
  <c r="E44" i="17" s="1"/>
  <c r="AG6" i="7"/>
  <c r="AG14" i="7"/>
  <c r="AG17" i="7"/>
  <c r="C27" i="9"/>
  <c r="C23" i="9"/>
  <c r="C16" i="9"/>
  <c r="C20" i="9"/>
  <c r="C12" i="9"/>
  <c r="E43" i="17" s="1"/>
  <c r="C26" i="9"/>
  <c r="C22" i="9"/>
  <c r="C25" i="9"/>
  <c r="C21" i="9"/>
  <c r="A4" i="20"/>
  <c r="L11" i="6"/>
  <c r="L12" i="6"/>
  <c r="E31" i="17"/>
  <c r="E32" i="17"/>
  <c r="E33" i="17"/>
  <c r="E34" i="17"/>
  <c r="E30" i="17"/>
  <c r="D34" i="17"/>
  <c r="D33" i="17"/>
  <c r="D32" i="17"/>
  <c r="D31" i="17"/>
  <c r="D30" i="17"/>
  <c r="E22" i="17"/>
  <c r="E23" i="17"/>
  <c r="E24" i="17"/>
  <c r="E25" i="17"/>
  <c r="E21" i="17"/>
  <c r="D25" i="17"/>
  <c r="D24" i="17"/>
  <c r="D23" i="17"/>
  <c r="D22" i="17"/>
  <c r="D21" i="17"/>
  <c r="M12" i="6"/>
  <c r="T12" i="6"/>
  <c r="M11" i="6"/>
  <c r="T11" i="6"/>
  <c r="S11" i="6"/>
  <c r="S12" i="6"/>
  <c r="C203" i="11"/>
  <c r="C181" i="11"/>
  <c r="C159" i="11"/>
  <c r="C137" i="11"/>
  <c r="C115" i="11"/>
  <c r="BK10" i="5"/>
  <c r="BK11" i="5"/>
  <c r="BK12" i="5"/>
  <c r="BK13" i="5"/>
  <c r="BK14" i="5"/>
  <c r="BK9" i="5"/>
  <c r="BK5" i="5"/>
  <c r="BK6" i="5"/>
  <c r="BK7" i="5"/>
  <c r="BK8" i="5"/>
  <c r="AC2" i="23"/>
  <c r="E1" i="23"/>
  <c r="E5" i="23"/>
  <c r="E2" i="23"/>
  <c r="R11" i="6"/>
  <c r="R12" i="6"/>
  <c r="C4" i="11"/>
  <c r="U4" i="6"/>
  <c r="Z12" i="6"/>
  <c r="L6" i="11"/>
  <c r="L7" i="11"/>
  <c r="L8" i="11"/>
  <c r="P8" i="11" s="1"/>
  <c r="L9" i="11"/>
  <c r="L10" i="11"/>
  <c r="R10" i="11" s="1"/>
  <c r="L11" i="11"/>
  <c r="R11" i="11" s="1"/>
  <c r="L12" i="11"/>
  <c r="L13" i="11"/>
  <c r="L14" i="11"/>
  <c r="L15" i="11"/>
  <c r="L16" i="11"/>
  <c r="L17" i="11"/>
  <c r="P17" i="11" s="1"/>
  <c r="L18" i="11"/>
  <c r="C73" i="12"/>
  <c r="C50" i="12"/>
  <c r="C27" i="12"/>
  <c r="C4" i="12"/>
  <c r="C4" i="7"/>
  <c r="C96" i="4"/>
  <c r="C73" i="4"/>
  <c r="C50" i="4"/>
  <c r="C4" i="4"/>
  <c r="C93" i="11"/>
  <c r="C71" i="11"/>
  <c r="C49" i="11"/>
  <c r="C27" i="11"/>
  <c r="AD75" i="9"/>
  <c r="Z10" i="6"/>
  <c r="M7" i="25"/>
  <c r="N7" i="25"/>
  <c r="O7" i="25"/>
  <c r="AD82" i="9"/>
  <c r="AD67" i="9"/>
  <c r="V11" i="4"/>
  <c r="X11" i="4"/>
  <c r="Z11" i="4"/>
  <c r="V18" i="4"/>
  <c r="AF18" i="4" s="1"/>
  <c r="X18" i="4"/>
  <c r="Z18" i="4"/>
  <c r="V10" i="4"/>
  <c r="AF10" i="4" s="1"/>
  <c r="X10" i="4"/>
  <c r="Z10" i="4"/>
  <c r="Z9" i="4"/>
  <c r="V16" i="4"/>
  <c r="X16" i="4"/>
  <c r="Z16" i="4"/>
  <c r="V8" i="4"/>
  <c r="X8" i="4"/>
  <c r="AF8" i="4" s="1"/>
  <c r="Z8" i="4"/>
  <c r="X15" i="4"/>
  <c r="Z15" i="4"/>
  <c r="AF15" i="4" s="1"/>
  <c r="V15" i="4"/>
  <c r="X7" i="4"/>
  <c r="V7" i="4"/>
  <c r="Z7" i="4"/>
  <c r="Z14" i="4"/>
  <c r="Z6" i="4"/>
  <c r="X13" i="4"/>
  <c r="Z13" i="4"/>
  <c r="V13" i="4"/>
  <c r="AF13" i="4" s="1"/>
  <c r="X5" i="4"/>
  <c r="Z5" i="4"/>
  <c r="V5" i="4"/>
  <c r="AF5" i="4" s="1"/>
  <c r="Z12" i="4"/>
  <c r="V12" i="4"/>
  <c r="X12" i="4"/>
  <c r="V4" i="4"/>
  <c r="X4" i="4"/>
  <c r="AF4" i="4" s="1"/>
  <c r="Z4" i="4"/>
  <c r="V4" i="12"/>
  <c r="X4" i="12"/>
  <c r="Z4" i="12"/>
  <c r="AD71" i="9"/>
  <c r="AD81" i="9"/>
  <c r="AD69" i="9"/>
  <c r="AD79" i="9"/>
  <c r="AD77" i="9"/>
  <c r="AD65" i="9"/>
  <c r="AD73" i="9"/>
  <c r="Q18" i="7"/>
  <c r="Q16" i="7"/>
  <c r="Q14" i="7"/>
  <c r="Q12" i="7"/>
  <c r="Q10" i="7"/>
  <c r="Q7" i="7"/>
  <c r="Q6" i="7"/>
  <c r="AD84" i="9"/>
  <c r="AD83" i="9"/>
  <c r="AD80" i="9"/>
  <c r="AD78" i="9"/>
  <c r="AD76" i="9"/>
  <c r="AD74" i="9"/>
  <c r="AD72" i="9"/>
  <c r="AD70" i="9"/>
  <c r="AD68" i="9"/>
  <c r="AD66" i="9"/>
  <c r="U11" i="6"/>
  <c r="U12" i="6"/>
  <c r="V4" i="6"/>
  <c r="AD86" i="9"/>
  <c r="AF16" i="4"/>
  <c r="AF11" i="4"/>
  <c r="AD4" i="12"/>
  <c r="AF12" i="4"/>
  <c r="AF7" i="4"/>
  <c r="T4" i="6"/>
  <c r="V11" i="6"/>
  <c r="P11" i="6"/>
  <c r="P12" i="6"/>
  <c r="V12" i="6"/>
  <c r="W12" i="6"/>
  <c r="W11" i="6"/>
  <c r="B73" i="12"/>
  <c r="B50" i="12"/>
  <c r="N47" i="12" s="1"/>
  <c r="B27" i="12"/>
  <c r="N24" i="12" s="1"/>
  <c r="B211" i="4"/>
  <c r="O208" i="4" s="1"/>
  <c r="B188" i="4"/>
  <c r="O185" i="4" s="1"/>
  <c r="B165" i="4"/>
  <c r="O162" i="4" s="1"/>
  <c r="B142" i="4"/>
  <c r="O139" i="4" s="1"/>
  <c r="B119" i="4"/>
  <c r="O116" i="4" s="1"/>
  <c r="B96" i="4"/>
  <c r="O93" i="4" s="1"/>
  <c r="B73" i="4"/>
  <c r="O70" i="4" s="1"/>
  <c r="B50" i="4"/>
  <c r="O47" i="4" s="1"/>
  <c r="B27" i="4"/>
  <c r="O24" i="4" s="1"/>
  <c r="B203" i="11"/>
  <c r="B200" i="11" s="1"/>
  <c r="B181" i="11"/>
  <c r="B178" i="11" s="1"/>
  <c r="B159" i="11"/>
  <c r="B156" i="11" s="1"/>
  <c r="B137" i="11"/>
  <c r="B134" i="11" s="1"/>
  <c r="B115" i="11"/>
  <c r="B112" i="11" s="1"/>
  <c r="B93" i="11"/>
  <c r="A63" i="13" s="1"/>
  <c r="B71" i="11"/>
  <c r="B68" i="11" s="1"/>
  <c r="B49" i="11"/>
  <c r="B46" i="11" s="1"/>
  <c r="B27" i="11"/>
  <c r="L14" i="13"/>
  <c r="L15" i="13"/>
  <c r="L16" i="13"/>
  <c r="L17" i="13"/>
  <c r="L13" i="13"/>
  <c r="L9" i="13"/>
  <c r="L10" i="13"/>
  <c r="L11" i="13"/>
  <c r="L1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62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47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33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62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47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33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1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62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47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33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1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62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47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33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1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57" i="13"/>
  <c r="A42" i="13"/>
  <c r="A45" i="13"/>
  <c r="A33" i="13"/>
  <c r="A35" i="13"/>
  <c r="A36" i="13"/>
  <c r="A37" i="13"/>
  <c r="A38" i="13"/>
  <c r="A18" i="13"/>
  <c r="A19" i="13"/>
  <c r="A20" i="13"/>
  <c r="A21" i="13"/>
  <c r="A22" i="13"/>
  <c r="A24" i="13"/>
  <c r="A26" i="13"/>
  <c r="A27" i="13"/>
  <c r="A28" i="13"/>
  <c r="A29" i="13"/>
  <c r="A30" i="13"/>
  <c r="A17" i="13"/>
  <c r="R4" i="12"/>
  <c r="P6" i="12"/>
  <c r="R6" i="12"/>
  <c r="P16" i="12"/>
  <c r="R16" i="12"/>
  <c r="P15" i="12"/>
  <c r="R15" i="12"/>
  <c r="R14" i="12"/>
  <c r="P7" i="12"/>
  <c r="R7" i="12"/>
  <c r="P12" i="12"/>
  <c r="R12" i="12"/>
  <c r="P8" i="12"/>
  <c r="R8" i="12"/>
  <c r="P11" i="12"/>
  <c r="R11" i="12"/>
  <c r="V10" i="12"/>
  <c r="X10" i="12"/>
  <c r="AD10" i="12" s="1"/>
  <c r="Z10" i="12"/>
  <c r="V14" i="12"/>
  <c r="X14" i="12"/>
  <c r="Z14" i="12"/>
  <c r="AD14" i="12" s="1"/>
  <c r="V9" i="12"/>
  <c r="V15" i="12"/>
  <c r="X15" i="12"/>
  <c r="AD15" i="12" s="1"/>
  <c r="Z15" i="12"/>
  <c r="X5" i="12"/>
  <c r="V18" i="12"/>
  <c r="X18" i="12"/>
  <c r="Z18" i="12"/>
  <c r="P14" i="12"/>
  <c r="V8" i="12"/>
  <c r="Z8" i="12"/>
  <c r="X8" i="12"/>
  <c r="V16" i="12"/>
  <c r="AD16" i="12" s="1"/>
  <c r="Z16" i="12"/>
  <c r="X16" i="12"/>
  <c r="P18" i="12"/>
  <c r="V11" i="12"/>
  <c r="X11" i="12"/>
  <c r="AD11" i="12" s="1"/>
  <c r="Z11" i="12"/>
  <c r="X12" i="12"/>
  <c r="AD12" i="12" s="1"/>
  <c r="V12" i="12"/>
  <c r="Z12" i="12"/>
  <c r="Z7" i="12"/>
  <c r="V7" i="12"/>
  <c r="X7" i="12"/>
  <c r="V6" i="12"/>
  <c r="Z6" i="12"/>
  <c r="X6" i="12"/>
  <c r="L129" i="11"/>
  <c r="P129" i="11" s="1"/>
  <c r="L128" i="11"/>
  <c r="L127" i="11"/>
  <c r="P127" i="11" s="1"/>
  <c r="L126" i="11"/>
  <c r="L125" i="11"/>
  <c r="P125" i="11" s="1"/>
  <c r="L124" i="11"/>
  <c r="P124" i="11" s="1"/>
  <c r="L123" i="11"/>
  <c r="L122" i="11"/>
  <c r="L121" i="11"/>
  <c r="P121" i="11" s="1"/>
  <c r="L120" i="11"/>
  <c r="P120" i="11" s="1"/>
  <c r="L119" i="11"/>
  <c r="L118" i="11"/>
  <c r="P118" i="11" s="1"/>
  <c r="L117" i="11"/>
  <c r="L116" i="11"/>
  <c r="P116" i="11" s="1"/>
  <c r="L115" i="11"/>
  <c r="R118" i="11"/>
  <c r="P126" i="11"/>
  <c r="R126" i="11"/>
  <c r="R129" i="11"/>
  <c r="R119" i="11"/>
  <c r="P128" i="11"/>
  <c r="R128" i="11"/>
  <c r="AD7" i="12"/>
  <c r="AD18" i="12"/>
  <c r="AD6" i="12"/>
  <c r="AD8" i="12"/>
  <c r="AC203" i="11"/>
  <c r="AC181" i="11"/>
  <c r="AA115" i="11"/>
  <c r="AC115" i="11"/>
  <c r="AC116" i="11"/>
  <c r="B34" i="13"/>
  <c r="B13" i="13"/>
  <c r="B15" i="13"/>
  <c r="R6" i="11"/>
  <c r="R7" i="11"/>
  <c r="R12" i="11"/>
  <c r="R13" i="11"/>
  <c r="R14" i="11"/>
  <c r="P6" i="11"/>
  <c r="B72" i="13"/>
  <c r="P12" i="11"/>
  <c r="P10" i="11"/>
  <c r="B8" i="13"/>
  <c r="B6" i="13"/>
  <c r="B4" i="13"/>
  <c r="B10" i="13"/>
  <c r="B11" i="13"/>
  <c r="S22" i="9"/>
  <c r="S24" i="9"/>
  <c r="S26" i="9"/>
  <c r="S28" i="9"/>
  <c r="Q14" i="9"/>
  <c r="J45" i="17" s="1"/>
  <c r="S18" i="9"/>
  <c r="Q15" i="9"/>
  <c r="S21" i="9"/>
  <c r="S23" i="9"/>
  <c r="S27" i="9"/>
  <c r="S29" i="9"/>
  <c r="S11" i="9"/>
  <c r="L42" i="17" s="1"/>
  <c r="S19" i="9"/>
  <c r="S12" i="9"/>
  <c r="L43" i="17" s="1"/>
  <c r="S16" i="9"/>
  <c r="S14" i="9"/>
  <c r="L45" i="17" s="1"/>
  <c r="S13" i="9"/>
  <c r="L44" i="17" s="1"/>
  <c r="S15" i="9"/>
  <c r="S18" i="7"/>
  <c r="S15" i="7"/>
  <c r="S14" i="7"/>
  <c r="S12" i="7"/>
  <c r="S11" i="7"/>
  <c r="S10" i="7"/>
  <c r="S8" i="7"/>
  <c r="S6" i="7"/>
  <c r="S5" i="7"/>
  <c r="S4" i="7"/>
  <c r="P4" i="4"/>
  <c r="J19" i="4"/>
  <c r="R4" i="4"/>
  <c r="P18" i="4"/>
  <c r="R17" i="4"/>
  <c r="R5" i="4"/>
  <c r="R18" i="4"/>
  <c r="R11" i="4"/>
  <c r="R7" i="4"/>
  <c r="R10" i="4"/>
  <c r="R6" i="4"/>
  <c r="P10" i="4"/>
  <c r="P12" i="4"/>
  <c r="P8" i="4"/>
  <c r="R12" i="4"/>
  <c r="P11" i="4"/>
  <c r="L8" i="13"/>
  <c r="B4" i="12"/>
  <c r="C95" i="22" s="1"/>
  <c r="B4" i="7"/>
  <c r="C57" i="22" s="1"/>
  <c r="B4" i="4"/>
  <c r="B4" i="11"/>
  <c r="X64" i="23"/>
  <c r="I67" i="23"/>
  <c r="L67" i="23" s="1"/>
  <c r="D66" i="22"/>
  <c r="Z46" i="23"/>
  <c r="Z49" i="23"/>
  <c r="Z43" i="23"/>
  <c r="Z40" i="23"/>
  <c r="Z48" i="23"/>
  <c r="T94" i="23"/>
  <c r="Z93" i="23"/>
  <c r="I100" i="23"/>
  <c r="AJ97" i="23"/>
  <c r="I95" i="23"/>
  <c r="G37" i="22"/>
  <c r="H95" i="22"/>
  <c r="A4" i="13"/>
  <c r="A14" i="13"/>
  <c r="A11" i="13"/>
  <c r="F35" i="22"/>
  <c r="E102" i="22"/>
  <c r="E98" i="22"/>
  <c r="G95" i="22"/>
  <c r="D98" i="22"/>
  <c r="G92" i="22"/>
  <c r="E103" i="22"/>
  <c r="E96" i="22"/>
  <c r="H93" i="22"/>
  <c r="F99" i="22"/>
  <c r="D104" i="22"/>
  <c r="G98" i="22"/>
  <c r="H94" i="22"/>
  <c r="I91" i="22"/>
  <c r="D93" i="22"/>
  <c r="F42" i="22"/>
  <c r="B66" i="9"/>
  <c r="S151" i="9" l="1"/>
  <c r="Q158" i="9"/>
  <c r="Q156" i="9"/>
  <c r="Q152" i="9"/>
  <c r="Q159" i="9"/>
  <c r="Q150" i="9"/>
  <c r="S159" i="9"/>
  <c r="M161" i="9"/>
  <c r="Q155" i="9"/>
  <c r="S157" i="9"/>
  <c r="S149" i="9"/>
  <c r="L86" i="17" s="1"/>
  <c r="S154" i="9"/>
  <c r="S150" i="9"/>
  <c r="S160" i="9"/>
  <c r="S148" i="9"/>
  <c r="L85" i="17" s="1"/>
  <c r="S152" i="9"/>
  <c r="S156" i="9"/>
  <c r="P146" i="9"/>
  <c r="Q149" i="9"/>
  <c r="J86" i="17" s="1"/>
  <c r="S158" i="9"/>
  <c r="S146" i="9"/>
  <c r="P148" i="9"/>
  <c r="S123" i="9"/>
  <c r="L78" i="17" s="1"/>
  <c r="S124" i="9"/>
  <c r="P121" i="9"/>
  <c r="I76" i="17" s="1"/>
  <c r="P132" i="9"/>
  <c r="Q132" i="9" s="1"/>
  <c r="Q129" i="9"/>
  <c r="Q130" i="9"/>
  <c r="S131" i="9"/>
  <c r="P119" i="9"/>
  <c r="I74" i="17" s="1"/>
  <c r="P122" i="9"/>
  <c r="I77" i="17" s="1"/>
  <c r="Q120" i="9"/>
  <c r="J75" i="17" s="1"/>
  <c r="P123" i="9"/>
  <c r="S119" i="9"/>
  <c r="Q121" i="9"/>
  <c r="J76" i="17" s="1"/>
  <c r="M135" i="9"/>
  <c r="S121" i="9"/>
  <c r="L76" i="17" s="1"/>
  <c r="S130" i="9"/>
  <c r="Q99" i="9"/>
  <c r="Q107" i="9"/>
  <c r="Q104" i="9"/>
  <c r="M110" i="9"/>
  <c r="Q108" i="9"/>
  <c r="S106" i="9"/>
  <c r="Q96" i="9"/>
  <c r="J68" i="17" s="1"/>
  <c r="S107" i="9"/>
  <c r="S98" i="9"/>
  <c r="L70" i="17" s="1"/>
  <c r="P94" i="9"/>
  <c r="P97" i="9"/>
  <c r="Q95" i="9"/>
  <c r="J67" i="17" s="1"/>
  <c r="P98" i="9"/>
  <c r="S71" i="9"/>
  <c r="P69" i="9"/>
  <c r="I61" i="17" s="1"/>
  <c r="S78" i="9"/>
  <c r="S70" i="9"/>
  <c r="Q77" i="9"/>
  <c r="Q66" i="9"/>
  <c r="J58" i="17" s="1"/>
  <c r="S69" i="9"/>
  <c r="L61" i="17" s="1"/>
  <c r="S65" i="9"/>
  <c r="L57" i="17" s="1"/>
  <c r="Q69" i="9"/>
  <c r="J61" i="17" s="1"/>
  <c r="M85" i="9"/>
  <c r="S68" i="9"/>
  <c r="L60" i="17" s="1"/>
  <c r="S66" i="9"/>
  <c r="L58" i="17" s="1"/>
  <c r="Q65" i="9"/>
  <c r="J57" i="17" s="1"/>
  <c r="Q68" i="9"/>
  <c r="J60" i="17" s="1"/>
  <c r="Q46" i="9"/>
  <c r="Q49" i="9"/>
  <c r="Q53" i="9"/>
  <c r="Q48" i="9"/>
  <c r="S45" i="9"/>
  <c r="S42" i="9"/>
  <c r="L52" i="17" s="1"/>
  <c r="Q47" i="9"/>
  <c r="Q54" i="9"/>
  <c r="Q52" i="9"/>
  <c r="Q40" i="9"/>
  <c r="J50" i="17" s="1"/>
  <c r="P42" i="9"/>
  <c r="S53" i="9"/>
  <c r="P45" i="9"/>
  <c r="Q45" i="9" s="1"/>
  <c r="S52" i="9"/>
  <c r="S40" i="9"/>
  <c r="L50" i="17" s="1"/>
  <c r="P41" i="9"/>
  <c r="Q11" i="9"/>
  <c r="J42" i="17" s="1"/>
  <c r="Q28" i="9"/>
  <c r="Q20" i="9"/>
  <c r="Q13" i="9"/>
  <c r="J44" i="17" s="1"/>
  <c r="P12" i="9"/>
  <c r="Q17" i="9"/>
  <c r="S20" i="9"/>
  <c r="S17" i="9"/>
  <c r="Q25" i="9"/>
  <c r="P148" i="12"/>
  <c r="P156" i="12"/>
  <c r="P145" i="12"/>
  <c r="P149" i="12"/>
  <c r="P153" i="12"/>
  <c r="R142" i="12"/>
  <c r="R150" i="12"/>
  <c r="R143" i="12"/>
  <c r="R147" i="12"/>
  <c r="R151" i="12"/>
  <c r="R155" i="12"/>
  <c r="Z5" i="12"/>
  <c r="X13" i="12"/>
  <c r="V5" i="12"/>
  <c r="Z13" i="12"/>
  <c r="R17" i="12"/>
  <c r="U20" i="12"/>
  <c r="V13" i="12"/>
  <c r="AD13" i="12" s="1"/>
  <c r="X17" i="12"/>
  <c r="Z17" i="12"/>
  <c r="AD17" i="12" s="1"/>
  <c r="Z9" i="12"/>
  <c r="AD9" i="12" s="1"/>
  <c r="R13" i="12"/>
  <c r="R5" i="12"/>
  <c r="P17" i="12"/>
  <c r="P10" i="12"/>
  <c r="P19" i="12" s="1"/>
  <c r="L21" i="17" s="1"/>
  <c r="W20" i="12"/>
  <c r="R9" i="12"/>
  <c r="Y20" i="12"/>
  <c r="P9" i="12"/>
  <c r="S119" i="7"/>
  <c r="S123" i="7"/>
  <c r="S127" i="7"/>
  <c r="S131" i="7"/>
  <c r="S121" i="7"/>
  <c r="Q133" i="7"/>
  <c r="Q124" i="7"/>
  <c r="S7" i="7"/>
  <c r="S16" i="7"/>
  <c r="Q8" i="7"/>
  <c r="W13" i="7"/>
  <c r="AG13" i="7" s="1"/>
  <c r="Y15" i="7"/>
  <c r="AG15" i="7" s="1"/>
  <c r="W8" i="7"/>
  <c r="AG8" i="7" s="1"/>
  <c r="W7" i="7"/>
  <c r="AG7" i="7" s="1"/>
  <c r="W16" i="7"/>
  <c r="AG16" i="7" s="1"/>
  <c r="Y5" i="7"/>
  <c r="AG5" i="7" s="1"/>
  <c r="AA7" i="7"/>
  <c r="AA16" i="7"/>
  <c r="S13" i="7"/>
  <c r="Q5" i="7"/>
  <c r="S9" i="7"/>
  <c r="S17" i="7"/>
  <c r="K226" i="4"/>
  <c r="P125" i="4"/>
  <c r="R123" i="4"/>
  <c r="P133" i="4"/>
  <c r="F134" i="4"/>
  <c r="K111" i="4"/>
  <c r="K65" i="4"/>
  <c r="F42" i="4"/>
  <c r="P17" i="4"/>
  <c r="X9" i="4"/>
  <c r="P6" i="4"/>
  <c r="X14" i="4"/>
  <c r="V9" i="4"/>
  <c r="AF9" i="4" s="1"/>
  <c r="R14" i="4"/>
  <c r="X17" i="4"/>
  <c r="AF17" i="4" s="1"/>
  <c r="Z17" i="4"/>
  <c r="U20" i="4"/>
  <c r="R9" i="4"/>
  <c r="V6" i="4"/>
  <c r="AF6" i="4" s="1"/>
  <c r="V14" i="4"/>
  <c r="AF14" i="4" s="1"/>
  <c r="P16" i="4"/>
  <c r="Y20" i="4"/>
  <c r="W20" i="4"/>
  <c r="AG20" i="4" s="1"/>
  <c r="F19" i="4"/>
  <c r="R15" i="4"/>
  <c r="P7" i="4"/>
  <c r="P5" i="4"/>
  <c r="R13" i="4"/>
  <c r="R121" i="11"/>
  <c r="R15" i="11"/>
  <c r="R18" i="11"/>
  <c r="P9" i="11"/>
  <c r="P15" i="11"/>
  <c r="P11" i="11"/>
  <c r="D74" i="17"/>
  <c r="F23" i="20"/>
  <c r="AD14" i="20"/>
  <c r="AB15" i="20"/>
  <c r="K11" i="20"/>
  <c r="A15" i="20"/>
  <c r="R10" i="20"/>
  <c r="K10" i="20"/>
  <c r="O13" i="20"/>
  <c r="O12" i="20"/>
  <c r="W16" i="20"/>
  <c r="F12" i="20"/>
  <c r="AB21" i="20"/>
  <c r="F22" i="20"/>
  <c r="AB23" i="20"/>
  <c r="AB12" i="20"/>
  <c r="W10" i="20"/>
  <c r="A14" i="20"/>
  <c r="AB11" i="20"/>
  <c r="R21" i="20"/>
  <c r="B120" i="9"/>
  <c r="F11" i="20"/>
  <c r="C147" i="9"/>
  <c r="E84" i="17" s="1"/>
  <c r="C151" i="9"/>
  <c r="C145" i="9"/>
  <c r="E82" i="17" s="1"/>
  <c r="C154" i="9"/>
  <c r="C149" i="9"/>
  <c r="E86" i="17" s="1"/>
  <c r="C153" i="9"/>
  <c r="C156" i="9"/>
  <c r="C150" i="9"/>
  <c r="B142" i="9"/>
  <c r="B145" i="9" s="1"/>
  <c r="D82" i="17" s="1"/>
  <c r="AP9" i="20"/>
  <c r="C158" i="9"/>
  <c r="AP24" i="20"/>
  <c r="AB27" i="20"/>
  <c r="O18" i="20"/>
  <c r="F25" i="20"/>
  <c r="R14" i="20"/>
  <c r="AB13" i="20"/>
  <c r="AD19" i="20"/>
  <c r="O27" i="20"/>
  <c r="R12" i="20"/>
  <c r="A12" i="20"/>
  <c r="R23" i="20"/>
  <c r="W23" i="20"/>
  <c r="K20" i="20"/>
  <c r="K21" i="20"/>
  <c r="R25" i="20"/>
  <c r="AD12" i="20"/>
  <c r="AB16" i="20"/>
  <c r="A25" i="20"/>
  <c r="O26" i="20"/>
  <c r="AB24" i="20"/>
  <c r="O9" i="20"/>
  <c r="B10" i="9"/>
  <c r="C49" i="9"/>
  <c r="AP23" i="20"/>
  <c r="AP15" i="20"/>
  <c r="R26" i="20"/>
  <c r="AB17" i="20"/>
  <c r="O20" i="20"/>
  <c r="F8" i="20"/>
  <c r="A9" i="20"/>
  <c r="A23" i="20"/>
  <c r="AD25" i="20"/>
  <c r="AB22" i="20"/>
  <c r="AD18" i="20"/>
  <c r="A26" i="20"/>
  <c r="K26" i="20"/>
  <c r="A11" i="20"/>
  <c r="K15" i="20"/>
  <c r="W25" i="20"/>
  <c r="A13" i="20"/>
  <c r="W24" i="20"/>
  <c r="F17" i="20"/>
  <c r="O15" i="20"/>
  <c r="AD15" i="20"/>
  <c r="AD8" i="20"/>
  <c r="C41" i="9"/>
  <c r="E51" i="17" s="1"/>
  <c r="AP22" i="20"/>
  <c r="AP14" i="20"/>
  <c r="AD23" i="20"/>
  <c r="F15" i="20"/>
  <c r="W26" i="20"/>
  <c r="F16" i="20"/>
  <c r="O23" i="20"/>
  <c r="A21" i="20"/>
  <c r="K13" i="20"/>
  <c r="AD26" i="20"/>
  <c r="O11" i="20"/>
  <c r="F18" i="20"/>
  <c r="R17" i="20"/>
  <c r="K14" i="20"/>
  <c r="W21" i="20"/>
  <c r="A16" i="20"/>
  <c r="O25" i="20"/>
  <c r="AD27" i="20"/>
  <c r="W8" i="20"/>
  <c r="AP21" i="20"/>
  <c r="AP13" i="20"/>
  <c r="AP16" i="20"/>
  <c r="W17" i="20"/>
  <c r="AB25" i="20"/>
  <c r="R15" i="20"/>
  <c r="AD10" i="20"/>
  <c r="A18" i="20"/>
  <c r="F26" i="20"/>
  <c r="R18" i="20"/>
  <c r="F13" i="20"/>
  <c r="AD17" i="20"/>
  <c r="AB18" i="20"/>
  <c r="K9" i="20"/>
  <c r="W19" i="20"/>
  <c r="AB8" i="20"/>
  <c r="W15" i="20"/>
  <c r="A17" i="20"/>
  <c r="O19" i="20"/>
  <c r="O17" i="20"/>
  <c r="A10" i="20"/>
  <c r="R13" i="20"/>
  <c r="F27" i="20"/>
  <c r="W22" i="20"/>
  <c r="AD21" i="20"/>
  <c r="AB26" i="20"/>
  <c r="R16" i="20"/>
  <c r="C54" i="9"/>
  <c r="AI5" i="9"/>
  <c r="AP8" i="20"/>
  <c r="AP20" i="20"/>
  <c r="AP12" i="20"/>
  <c r="AP27" i="20"/>
  <c r="AP19" i="20"/>
  <c r="AP11" i="20"/>
  <c r="O10" i="20"/>
  <c r="AD16" i="20"/>
  <c r="AD24" i="20"/>
  <c r="O8" i="20"/>
  <c r="K12" i="20"/>
  <c r="W9" i="20"/>
  <c r="AB14" i="20"/>
  <c r="K17" i="20"/>
  <c r="W27" i="20"/>
  <c r="K25" i="20"/>
  <c r="R9" i="20"/>
  <c r="R11" i="20"/>
  <c r="F10" i="20"/>
  <c r="A24" i="20"/>
  <c r="O14" i="20"/>
  <c r="W11" i="20"/>
  <c r="AB9" i="20"/>
  <c r="W13" i="20"/>
  <c r="K18" i="20"/>
  <c r="A27" i="20"/>
  <c r="K27" i="20"/>
  <c r="AB20" i="20"/>
  <c r="AD20" i="20"/>
  <c r="O22" i="20"/>
  <c r="K16" i="20"/>
  <c r="AB10" i="20"/>
  <c r="K19" i="20"/>
  <c r="W20" i="20"/>
  <c r="O24" i="20"/>
  <c r="F24" i="20"/>
  <c r="F14" i="20"/>
  <c r="AP26" i="20"/>
  <c r="AP18" i="20"/>
  <c r="AP10" i="20"/>
  <c r="O21" i="20"/>
  <c r="K8" i="20"/>
  <c r="O16" i="20"/>
  <c r="A20" i="20"/>
  <c r="W18" i="20"/>
  <c r="F19" i="20"/>
  <c r="R20" i="20"/>
  <c r="K22" i="20"/>
  <c r="K24" i="20"/>
  <c r="A19" i="20"/>
  <c r="R22" i="20"/>
  <c r="K23" i="20"/>
  <c r="A8" i="20"/>
  <c r="R24" i="20"/>
  <c r="AD13" i="20"/>
  <c r="AD22" i="20"/>
  <c r="AB19" i="20"/>
  <c r="AD9" i="20"/>
  <c r="R8" i="20"/>
  <c r="F21" i="20"/>
  <c r="R19" i="20"/>
  <c r="F9" i="20"/>
  <c r="AD11" i="20"/>
  <c r="A22" i="20"/>
  <c r="W14" i="20"/>
  <c r="W12" i="20"/>
  <c r="R27" i="20"/>
  <c r="F20" i="20"/>
  <c r="AP25" i="20"/>
  <c r="AP17" i="20"/>
  <c r="X70" i="23"/>
  <c r="Q70" i="23"/>
  <c r="B38" i="22"/>
  <c r="B39" i="22"/>
  <c r="B36" i="22"/>
  <c r="I37" i="22"/>
  <c r="T76" i="23"/>
  <c r="C9" i="22"/>
  <c r="E38" i="22"/>
  <c r="E41" i="22"/>
  <c r="E35" i="22"/>
  <c r="T71" i="23"/>
  <c r="R78" i="23"/>
  <c r="AJ64" i="23"/>
  <c r="F41" i="22"/>
  <c r="B42" i="22"/>
  <c r="E42" i="22"/>
  <c r="H42" i="22" s="1"/>
  <c r="F5" i="17"/>
  <c r="AB65" i="23"/>
  <c r="X73" i="23"/>
  <c r="B33" i="22"/>
  <c r="B30" i="22"/>
  <c r="G41" i="22"/>
  <c r="N66" i="23"/>
  <c r="X65" i="23"/>
  <c r="F33" i="22"/>
  <c r="F32" i="22"/>
  <c r="Z19" i="23"/>
  <c r="N73" i="23"/>
  <c r="X71" i="23"/>
  <c r="I40" i="22"/>
  <c r="F31" i="22"/>
  <c r="B34" i="22"/>
  <c r="AB71" i="23"/>
  <c r="Z77" i="23"/>
  <c r="I61" i="22"/>
  <c r="I53" i="22"/>
  <c r="O50" i="21"/>
  <c r="J49" i="21"/>
  <c r="F48" i="21"/>
  <c r="B47" i="21"/>
  <c r="W44" i="21"/>
  <c r="S43" i="21"/>
  <c r="O42" i="21"/>
  <c r="J41" i="21"/>
  <c r="F40" i="21"/>
  <c r="B39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71" i="21"/>
  <c r="F75" i="21"/>
  <c r="F67" i="21"/>
  <c r="J71" i="21"/>
  <c r="O75" i="21"/>
  <c r="O67" i="21"/>
  <c r="S71" i="21"/>
  <c r="W75" i="21"/>
  <c r="W67" i="21"/>
  <c r="B94" i="21"/>
  <c r="O98" i="21"/>
  <c r="O90" i="21"/>
  <c r="S94" i="21"/>
  <c r="W98" i="21"/>
  <c r="W90" i="21"/>
  <c r="Y95" i="21"/>
  <c r="B8" i="22"/>
  <c r="C16" i="22"/>
  <c r="C43" i="22"/>
  <c r="C35" i="22"/>
  <c r="C64" i="22"/>
  <c r="C56" i="22"/>
  <c r="C105" i="22"/>
  <c r="C97" i="22"/>
  <c r="B75" i="23"/>
  <c r="B67" i="23"/>
  <c r="I60" i="22"/>
  <c r="I52" i="22"/>
  <c r="J50" i="21"/>
  <c r="F49" i="21"/>
  <c r="B48" i="21"/>
  <c r="W45" i="21"/>
  <c r="S44" i="21"/>
  <c r="O43" i="21"/>
  <c r="Y43" i="21" s="1"/>
  <c r="J42" i="21"/>
  <c r="F41" i="21"/>
  <c r="B40" i="21"/>
  <c r="AB25" i="21"/>
  <c r="AB24" i="21"/>
  <c r="AB23" i="21"/>
  <c r="AB22" i="21"/>
  <c r="AB21" i="21"/>
  <c r="AB20" i="21"/>
  <c r="AB19" i="21"/>
  <c r="AB18" i="21"/>
  <c r="AB17" i="21"/>
  <c r="AB16" i="21"/>
  <c r="AB15" i="21"/>
  <c r="AB14" i="21"/>
  <c r="AB13" i="21"/>
  <c r="AB12" i="21"/>
  <c r="AB11" i="21"/>
  <c r="B70" i="21"/>
  <c r="F74" i="21"/>
  <c r="F66" i="21"/>
  <c r="J70" i="21"/>
  <c r="O74" i="21"/>
  <c r="O66" i="21"/>
  <c r="S70" i="21"/>
  <c r="W74" i="21"/>
  <c r="W66" i="21"/>
  <c r="B93" i="21"/>
  <c r="O97" i="21"/>
  <c r="O89" i="21"/>
  <c r="S93" i="21"/>
  <c r="W97" i="21"/>
  <c r="W89" i="21"/>
  <c r="Y94" i="21"/>
  <c r="C8" i="22"/>
  <c r="C15" i="22"/>
  <c r="C42" i="22"/>
  <c r="C34" i="22"/>
  <c r="C63" i="22"/>
  <c r="C55" i="22"/>
  <c r="C104" i="22"/>
  <c r="C96" i="22"/>
  <c r="B74" i="23"/>
  <c r="B66" i="23"/>
  <c r="I93" i="22"/>
  <c r="F34" i="22"/>
  <c r="G101" i="22"/>
  <c r="H105" i="22"/>
  <c r="G102" i="22"/>
  <c r="D97" i="22"/>
  <c r="F36" i="22"/>
  <c r="E36" i="22"/>
  <c r="F43" i="22"/>
  <c r="I36" i="22"/>
  <c r="B43" i="22"/>
  <c r="A16" i="13"/>
  <c r="I102" i="22"/>
  <c r="G36" i="22"/>
  <c r="X98" i="23"/>
  <c r="X77" i="23"/>
  <c r="N65" i="23"/>
  <c r="T68" i="23"/>
  <c r="I72" i="23"/>
  <c r="L72" i="23" s="1"/>
  <c r="Z69" i="23"/>
  <c r="A41" i="13"/>
  <c r="A44" i="13"/>
  <c r="Y73" i="21"/>
  <c r="Y65" i="21"/>
  <c r="I59" i="22"/>
  <c r="I51" i="22"/>
  <c r="F50" i="21"/>
  <c r="B49" i="21"/>
  <c r="W46" i="21"/>
  <c r="S45" i="21"/>
  <c r="O44" i="21"/>
  <c r="J43" i="21"/>
  <c r="F42" i="21"/>
  <c r="B41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D8" i="21"/>
  <c r="B69" i="21"/>
  <c r="F73" i="21"/>
  <c r="F65" i="21"/>
  <c r="J69" i="21"/>
  <c r="O73" i="21"/>
  <c r="O65" i="21"/>
  <c r="S69" i="21"/>
  <c r="W73" i="21"/>
  <c r="W65" i="21"/>
  <c r="B92" i="21"/>
  <c r="O96" i="21"/>
  <c r="O88" i="21"/>
  <c r="S92" i="21"/>
  <c r="W96" i="21"/>
  <c r="W88" i="21"/>
  <c r="Y93" i="21"/>
  <c r="C22" i="22"/>
  <c r="C14" i="22"/>
  <c r="C41" i="22"/>
  <c r="C33" i="22"/>
  <c r="C62" i="22"/>
  <c r="C54" i="22"/>
  <c r="C103" i="22"/>
  <c r="B73" i="23"/>
  <c r="B65" i="23"/>
  <c r="H91" i="22"/>
  <c r="I42" i="22"/>
  <c r="H100" i="22"/>
  <c r="I100" i="22"/>
  <c r="F101" i="22"/>
  <c r="G94" i="22"/>
  <c r="F37" i="22"/>
  <c r="I63" i="23"/>
  <c r="L63" i="23" s="1"/>
  <c r="B29" i="22"/>
  <c r="I43" i="22"/>
  <c r="E33" i="22"/>
  <c r="A10" i="13"/>
  <c r="Q63" i="23"/>
  <c r="G35" i="22"/>
  <c r="B94" i="23"/>
  <c r="L94" i="23" s="1"/>
  <c r="N75" i="23"/>
  <c r="Z73" i="23"/>
  <c r="AJ76" i="23"/>
  <c r="T66" i="23"/>
  <c r="I70" i="23"/>
  <c r="L70" i="23" s="1"/>
  <c r="Z92" i="23"/>
  <c r="A39" i="13"/>
  <c r="A43" i="13"/>
  <c r="Y72" i="21"/>
  <c r="F50" i="22"/>
  <c r="I58" i="22"/>
  <c r="F29" i="22"/>
  <c r="B50" i="21"/>
  <c r="W47" i="21"/>
  <c r="S46" i="21"/>
  <c r="O45" i="21"/>
  <c r="J44" i="21"/>
  <c r="F43" i="21"/>
  <c r="B42" i="21"/>
  <c r="W39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B68" i="21"/>
  <c r="F72" i="21"/>
  <c r="F64" i="21"/>
  <c r="J68" i="21"/>
  <c r="O72" i="21"/>
  <c r="O64" i="21"/>
  <c r="S68" i="21"/>
  <c r="W72" i="21"/>
  <c r="W64" i="21"/>
  <c r="F87" i="21"/>
  <c r="O95" i="21"/>
  <c r="O87" i="21"/>
  <c r="W95" i="21"/>
  <c r="W87" i="21"/>
  <c r="Y92" i="21"/>
  <c r="C21" i="22"/>
  <c r="C13" i="22"/>
  <c r="C40" i="22"/>
  <c r="C32" i="22"/>
  <c r="C61" i="22"/>
  <c r="C53" i="22"/>
  <c r="C102" i="22"/>
  <c r="C94" i="22"/>
  <c r="B72" i="23"/>
  <c r="B64" i="23"/>
  <c r="I33" i="22"/>
  <c r="I35" i="22"/>
  <c r="E99" i="22"/>
  <c r="D99" i="22"/>
  <c r="F105" i="22"/>
  <c r="D105" i="22"/>
  <c r="E43" i="22"/>
  <c r="E30" i="22"/>
  <c r="X63" i="23"/>
  <c r="E39" i="22"/>
  <c r="B31" i="22"/>
  <c r="E31" i="22"/>
  <c r="F30" i="22"/>
  <c r="G33" i="22"/>
  <c r="Z88" i="23"/>
  <c r="Z67" i="23"/>
  <c r="Z65" i="23"/>
  <c r="AJ68" i="23"/>
  <c r="X72" i="23"/>
  <c r="T64" i="23"/>
  <c r="Y64" i="21"/>
  <c r="Y71" i="21"/>
  <c r="I50" i="22"/>
  <c r="I57" i="22"/>
  <c r="W48" i="21"/>
  <c r="S47" i="21"/>
  <c r="O46" i="21"/>
  <c r="J45" i="21"/>
  <c r="F44" i="21"/>
  <c r="B43" i="21"/>
  <c r="W40" i="21"/>
  <c r="S39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B75" i="21"/>
  <c r="B67" i="21"/>
  <c r="F71" i="21"/>
  <c r="J75" i="21"/>
  <c r="J67" i="21"/>
  <c r="O71" i="21"/>
  <c r="S75" i="21"/>
  <c r="S67" i="21"/>
  <c r="W71" i="21"/>
  <c r="B98" i="21"/>
  <c r="B90" i="21"/>
  <c r="O94" i="21"/>
  <c r="S98" i="21"/>
  <c r="S90" i="21"/>
  <c r="W94" i="21"/>
  <c r="Y87" i="21"/>
  <c r="C20" i="22"/>
  <c r="C12" i="22"/>
  <c r="C39" i="22"/>
  <c r="C31" i="22"/>
  <c r="C60" i="22"/>
  <c r="C52" i="22"/>
  <c r="C101" i="22"/>
  <c r="C93" i="22"/>
  <c r="B71" i="23"/>
  <c r="I64" i="22"/>
  <c r="I56" i="22"/>
  <c r="W49" i="21"/>
  <c r="S48" i="21"/>
  <c r="O47" i="21"/>
  <c r="J46" i="21"/>
  <c r="F45" i="21"/>
  <c r="B44" i="21"/>
  <c r="W41" i="21"/>
  <c r="S40" i="21"/>
  <c r="O39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B74" i="21"/>
  <c r="B66" i="21"/>
  <c r="F70" i="21"/>
  <c r="J74" i="21"/>
  <c r="J66" i="21"/>
  <c r="O70" i="21"/>
  <c r="S74" i="21"/>
  <c r="S66" i="21"/>
  <c r="W70" i="21"/>
  <c r="B97" i="21"/>
  <c r="B89" i="21"/>
  <c r="O93" i="21"/>
  <c r="S97" i="21"/>
  <c r="S89" i="21"/>
  <c r="W93" i="21"/>
  <c r="Y98" i="21"/>
  <c r="Y90" i="21"/>
  <c r="C19" i="22"/>
  <c r="C11" i="22"/>
  <c r="C38" i="22"/>
  <c r="C30" i="22"/>
  <c r="C59" i="22"/>
  <c r="C51" i="22"/>
  <c r="C100" i="22"/>
  <c r="C92" i="22"/>
  <c r="B63" i="23"/>
  <c r="B70" i="23"/>
  <c r="I30" i="22"/>
  <c r="F93" i="22"/>
  <c r="E105" i="22"/>
  <c r="I32" i="22"/>
  <c r="B37" i="22"/>
  <c r="B32" i="22"/>
  <c r="B40" i="22"/>
  <c r="A15" i="13"/>
  <c r="I41" i="22"/>
  <c r="I105" i="22"/>
  <c r="Z18" i="23"/>
  <c r="B100" i="23"/>
  <c r="L100" i="23" s="1"/>
  <c r="Q64" i="23"/>
  <c r="Z74" i="23"/>
  <c r="I73" i="23"/>
  <c r="L73" i="23" s="1"/>
  <c r="I71" i="23"/>
  <c r="L71" i="23" s="1"/>
  <c r="Z76" i="23"/>
  <c r="A55" i="13"/>
  <c r="Y69" i="21"/>
  <c r="I63" i="22"/>
  <c r="I55" i="22"/>
  <c r="W50" i="21"/>
  <c r="S49" i="21"/>
  <c r="O48" i="21"/>
  <c r="J47" i="21"/>
  <c r="F46" i="21"/>
  <c r="B45" i="21"/>
  <c r="W42" i="21"/>
  <c r="S41" i="21"/>
  <c r="O40" i="21"/>
  <c r="Y40" i="21" s="1"/>
  <c r="J39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B73" i="21"/>
  <c r="B65" i="21"/>
  <c r="F69" i="21"/>
  <c r="J73" i="21"/>
  <c r="J65" i="21"/>
  <c r="O69" i="21"/>
  <c r="S73" i="21"/>
  <c r="S65" i="21"/>
  <c r="W69" i="21"/>
  <c r="B96" i="21"/>
  <c r="B88" i="21"/>
  <c r="O92" i="21"/>
  <c r="S96" i="21"/>
  <c r="S88" i="21"/>
  <c r="W92" i="21"/>
  <c r="Y97" i="21"/>
  <c r="Y89" i="21"/>
  <c r="C18" i="22"/>
  <c r="C10" i="22"/>
  <c r="C37" i="22"/>
  <c r="B50" i="22"/>
  <c r="C58" i="22"/>
  <c r="B91" i="22"/>
  <c r="C99" i="22"/>
  <c r="B77" i="23"/>
  <c r="B69" i="23"/>
  <c r="I103" i="22"/>
  <c r="D94" i="22"/>
  <c r="B35" i="22"/>
  <c r="E40" i="22"/>
  <c r="AB63" i="23"/>
  <c r="H103" i="22"/>
  <c r="D102" i="22"/>
  <c r="E100" i="22"/>
  <c r="G96" i="22"/>
  <c r="F40" i="22"/>
  <c r="E34" i="22"/>
  <c r="F39" i="22"/>
  <c r="N63" i="23"/>
  <c r="V63" i="23" s="1"/>
  <c r="T63" i="23"/>
  <c r="A13" i="13"/>
  <c r="I104" i="22"/>
  <c r="G43" i="22"/>
  <c r="I88" i="23"/>
  <c r="AB101" i="23"/>
  <c r="X68" i="23"/>
  <c r="Y78" i="23"/>
  <c r="T67" i="23"/>
  <c r="N77" i="23"/>
  <c r="D45" i="22"/>
  <c r="Y68" i="21"/>
  <c r="I62" i="22"/>
  <c r="I54" i="22"/>
  <c r="S50" i="21"/>
  <c r="O49" i="21"/>
  <c r="J48" i="21"/>
  <c r="F47" i="21"/>
  <c r="B46" i="21"/>
  <c r="W43" i="21"/>
  <c r="S42" i="21"/>
  <c r="O41" i="21"/>
  <c r="J40" i="21"/>
  <c r="F3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B72" i="21"/>
  <c r="B64" i="21"/>
  <c r="F68" i="21"/>
  <c r="J72" i="21"/>
  <c r="J64" i="21"/>
  <c r="O68" i="21"/>
  <c r="S72" i="21"/>
  <c r="S64" i="21"/>
  <c r="W68" i="21"/>
  <c r="B95" i="21"/>
  <c r="B87" i="21"/>
  <c r="J87" i="21"/>
  <c r="S95" i="21"/>
  <c r="S87" i="21"/>
  <c r="Y96" i="21"/>
  <c r="Y88" i="21"/>
  <c r="C17" i="22"/>
  <c r="C36" i="22"/>
  <c r="C50" i="22"/>
  <c r="C91" i="22"/>
  <c r="C98" i="22"/>
  <c r="B76" i="23"/>
  <c r="B68" i="23"/>
  <c r="J82" i="17"/>
  <c r="S84" i="9"/>
  <c r="P39" i="9"/>
  <c r="I49" i="17" s="1"/>
  <c r="K49" i="17"/>
  <c r="L49" i="17"/>
  <c r="U212" i="12"/>
  <c r="V211" i="12"/>
  <c r="W212" i="12"/>
  <c r="X211" i="12"/>
  <c r="Y212" i="12"/>
  <c r="Z211" i="12"/>
  <c r="U189" i="12"/>
  <c r="V188" i="12"/>
  <c r="W189" i="12"/>
  <c r="X188" i="12"/>
  <c r="Y189" i="12"/>
  <c r="Z188" i="12"/>
  <c r="U166" i="12"/>
  <c r="V165" i="12"/>
  <c r="W166" i="12"/>
  <c r="X165" i="12"/>
  <c r="Y166" i="12"/>
  <c r="Z165" i="12"/>
  <c r="U143" i="12"/>
  <c r="V142" i="12"/>
  <c r="W143" i="12"/>
  <c r="X142" i="12"/>
  <c r="Y143" i="12"/>
  <c r="Z142" i="12"/>
  <c r="U120" i="12"/>
  <c r="V119" i="12"/>
  <c r="AD119" i="12" s="1"/>
  <c r="W120" i="12"/>
  <c r="X119" i="12"/>
  <c r="Y120" i="12"/>
  <c r="Z119" i="12"/>
  <c r="U97" i="12"/>
  <c r="V96" i="12"/>
  <c r="W97" i="12"/>
  <c r="X96" i="12"/>
  <c r="AD96" i="12" s="1"/>
  <c r="Y97" i="12"/>
  <c r="Z96" i="12"/>
  <c r="U74" i="12"/>
  <c r="V73" i="12"/>
  <c r="W74" i="12"/>
  <c r="X73" i="12"/>
  <c r="AD73" i="12" s="1"/>
  <c r="Y74" i="12"/>
  <c r="Z73" i="12"/>
  <c r="U51" i="12"/>
  <c r="V50" i="12"/>
  <c r="W51" i="12"/>
  <c r="X50" i="12"/>
  <c r="Y51" i="12"/>
  <c r="Z50" i="12"/>
  <c r="U28" i="12"/>
  <c r="V27" i="12"/>
  <c r="AD27" i="12" s="1"/>
  <c r="J91" i="22" s="1"/>
  <c r="K91" i="22" s="1"/>
  <c r="W28" i="12"/>
  <c r="X27" i="12"/>
  <c r="Y28" i="12"/>
  <c r="Z27" i="12"/>
  <c r="U212" i="4"/>
  <c r="V211" i="4"/>
  <c r="W212" i="4"/>
  <c r="X211" i="4"/>
  <c r="AF211" i="4" s="1"/>
  <c r="Y212" i="4"/>
  <c r="Z211" i="4"/>
  <c r="U189" i="4"/>
  <c r="V188" i="4"/>
  <c r="W189" i="4"/>
  <c r="X188" i="4"/>
  <c r="Y189" i="4"/>
  <c r="Z188" i="4"/>
  <c r="U166" i="4"/>
  <c r="V165" i="4"/>
  <c r="W166" i="4"/>
  <c r="X165" i="4"/>
  <c r="Y166" i="4"/>
  <c r="Z165" i="4"/>
  <c r="U143" i="4"/>
  <c r="V142" i="4"/>
  <c r="W143" i="4"/>
  <c r="X142" i="4"/>
  <c r="Y143" i="4"/>
  <c r="Z142" i="4"/>
  <c r="U120" i="4"/>
  <c r="V119" i="4"/>
  <c r="W120" i="4"/>
  <c r="X119" i="4"/>
  <c r="Y120" i="4"/>
  <c r="Z119" i="4"/>
  <c r="U97" i="4"/>
  <c r="V96" i="4"/>
  <c r="AF96" i="4" s="1"/>
  <c r="W97" i="4"/>
  <c r="X96" i="4"/>
  <c r="Y97" i="4"/>
  <c r="Z96" i="4"/>
  <c r="U74" i="4"/>
  <c r="V73" i="4"/>
  <c r="W74" i="4"/>
  <c r="X73" i="4"/>
  <c r="Y74" i="4"/>
  <c r="Z73" i="4"/>
  <c r="U51" i="4"/>
  <c r="V50" i="4"/>
  <c r="W51" i="4"/>
  <c r="X50" i="4"/>
  <c r="Y51" i="4"/>
  <c r="Z50" i="4"/>
  <c r="U28" i="4"/>
  <c r="V27" i="4"/>
  <c r="W28" i="4"/>
  <c r="X27" i="4"/>
  <c r="AF27" i="4" s="1"/>
  <c r="Y28" i="4"/>
  <c r="Z27" i="4"/>
  <c r="V212" i="7"/>
  <c r="W211" i="7"/>
  <c r="X212" i="7"/>
  <c r="Y211" i="7"/>
  <c r="Z212" i="7"/>
  <c r="AA211" i="7"/>
  <c r="V189" i="7"/>
  <c r="W188" i="7"/>
  <c r="X189" i="7"/>
  <c r="Y188" i="7"/>
  <c r="Z189" i="7"/>
  <c r="AA188" i="7"/>
  <c r="AG188" i="7" s="1"/>
  <c r="V166" i="7"/>
  <c r="W165" i="7"/>
  <c r="AG165" i="7" s="1"/>
  <c r="X166" i="7"/>
  <c r="Y165" i="7"/>
  <c r="Z166" i="7"/>
  <c r="AA165" i="7"/>
  <c r="V143" i="7"/>
  <c r="W142" i="7"/>
  <c r="X143" i="7"/>
  <c r="Y142" i="7"/>
  <c r="Z143" i="7"/>
  <c r="AA142" i="7"/>
  <c r="V120" i="7"/>
  <c r="W119" i="7"/>
  <c r="X120" i="7"/>
  <c r="Y119" i="7"/>
  <c r="Z120" i="7"/>
  <c r="AA119" i="7"/>
  <c r="V97" i="7"/>
  <c r="W96" i="7"/>
  <c r="X97" i="7"/>
  <c r="Y96" i="7"/>
  <c r="Z97" i="7"/>
  <c r="AA96" i="7"/>
  <c r="V74" i="7"/>
  <c r="W73" i="7"/>
  <c r="X74" i="7"/>
  <c r="Y73" i="7"/>
  <c r="Z74" i="7"/>
  <c r="AA73" i="7"/>
  <c r="V51" i="7"/>
  <c r="W50" i="7"/>
  <c r="X51" i="7"/>
  <c r="Y50" i="7"/>
  <c r="Z51" i="7"/>
  <c r="AA50" i="7"/>
  <c r="V28" i="7"/>
  <c r="W27" i="7"/>
  <c r="X28" i="7"/>
  <c r="Y27" i="7"/>
  <c r="Z28" i="7"/>
  <c r="AA27" i="7"/>
  <c r="P96" i="12"/>
  <c r="R96" i="12"/>
  <c r="P97" i="12"/>
  <c r="R97" i="12"/>
  <c r="P98" i="12"/>
  <c r="R98" i="12"/>
  <c r="P99" i="12"/>
  <c r="R99" i="12"/>
  <c r="P100" i="12"/>
  <c r="R100" i="12"/>
  <c r="P101" i="12"/>
  <c r="R101" i="12"/>
  <c r="P102" i="12"/>
  <c r="R102" i="12"/>
  <c r="P103" i="12"/>
  <c r="R103" i="12"/>
  <c r="P104" i="12"/>
  <c r="R104" i="12"/>
  <c r="P105" i="12"/>
  <c r="R105" i="12"/>
  <c r="P106" i="12"/>
  <c r="R106" i="12"/>
  <c r="P107" i="12"/>
  <c r="R107" i="12"/>
  <c r="P108" i="12"/>
  <c r="R108" i="12"/>
  <c r="P109" i="12"/>
  <c r="R109" i="12"/>
  <c r="P110" i="12"/>
  <c r="R110" i="12"/>
  <c r="P73" i="12"/>
  <c r="R73" i="12"/>
  <c r="P74" i="12"/>
  <c r="R74" i="12"/>
  <c r="P75" i="12"/>
  <c r="R75" i="12"/>
  <c r="P76" i="12"/>
  <c r="R76" i="12"/>
  <c r="P77" i="12"/>
  <c r="R77" i="12"/>
  <c r="P78" i="12"/>
  <c r="R78" i="12"/>
  <c r="P79" i="12"/>
  <c r="R79" i="12"/>
  <c r="P80" i="12"/>
  <c r="R80" i="12"/>
  <c r="P81" i="12"/>
  <c r="R81" i="12"/>
  <c r="P82" i="12"/>
  <c r="R82" i="12"/>
  <c r="P83" i="12"/>
  <c r="R83" i="12"/>
  <c r="P84" i="12"/>
  <c r="R84" i="12"/>
  <c r="P85" i="12"/>
  <c r="R85" i="12"/>
  <c r="P86" i="12"/>
  <c r="R86" i="12"/>
  <c r="P87" i="12"/>
  <c r="R87" i="12"/>
  <c r="P50" i="12"/>
  <c r="R50" i="12"/>
  <c r="P51" i="12"/>
  <c r="R51" i="12"/>
  <c r="R65" i="12" s="1"/>
  <c r="P52" i="12"/>
  <c r="R52" i="12"/>
  <c r="P53" i="12"/>
  <c r="R53" i="12"/>
  <c r="P54" i="12"/>
  <c r="R54" i="12"/>
  <c r="P55" i="12"/>
  <c r="R55" i="12"/>
  <c r="P56" i="12"/>
  <c r="R56" i="12"/>
  <c r="P57" i="12"/>
  <c r="R57" i="12"/>
  <c r="P58" i="12"/>
  <c r="R58" i="12"/>
  <c r="P59" i="12"/>
  <c r="R59" i="12"/>
  <c r="P60" i="12"/>
  <c r="R60" i="12"/>
  <c r="P61" i="12"/>
  <c r="R61" i="12"/>
  <c r="P62" i="12"/>
  <c r="R62" i="12"/>
  <c r="P63" i="12"/>
  <c r="R63" i="12"/>
  <c r="P64" i="12"/>
  <c r="R64" i="12"/>
  <c r="P27" i="12"/>
  <c r="R27" i="12"/>
  <c r="P28" i="12"/>
  <c r="R28" i="12"/>
  <c r="P29" i="12"/>
  <c r="R29" i="12"/>
  <c r="P30" i="12"/>
  <c r="R30" i="12"/>
  <c r="P31" i="12"/>
  <c r="R31" i="12"/>
  <c r="P32" i="12"/>
  <c r="R32" i="12"/>
  <c r="P33" i="12"/>
  <c r="R33" i="12"/>
  <c r="P34" i="12"/>
  <c r="R34" i="12"/>
  <c r="P35" i="12"/>
  <c r="R35" i="12"/>
  <c r="P36" i="12"/>
  <c r="R36" i="12"/>
  <c r="P37" i="12"/>
  <c r="R37" i="12"/>
  <c r="P38" i="12"/>
  <c r="R38" i="12"/>
  <c r="P39" i="12"/>
  <c r="R39" i="12"/>
  <c r="P40" i="12"/>
  <c r="R40" i="12"/>
  <c r="P41" i="12"/>
  <c r="R41" i="12"/>
  <c r="P119" i="12"/>
  <c r="R119" i="12"/>
  <c r="P120" i="12"/>
  <c r="R120" i="12"/>
  <c r="P121" i="12"/>
  <c r="R121" i="12"/>
  <c r="P122" i="12"/>
  <c r="R122" i="12"/>
  <c r="P123" i="12"/>
  <c r="R123" i="12"/>
  <c r="P124" i="12"/>
  <c r="R124" i="12"/>
  <c r="P125" i="12"/>
  <c r="R125" i="12"/>
  <c r="P126" i="12"/>
  <c r="R126" i="12"/>
  <c r="P127" i="12"/>
  <c r="R127" i="12"/>
  <c r="P128" i="12"/>
  <c r="R128" i="12"/>
  <c r="P129" i="12"/>
  <c r="R129" i="12"/>
  <c r="P130" i="12"/>
  <c r="R130" i="12"/>
  <c r="P131" i="12"/>
  <c r="R131" i="12"/>
  <c r="P132" i="12"/>
  <c r="R132" i="12"/>
  <c r="P133" i="12"/>
  <c r="R133" i="12"/>
  <c r="P211" i="12"/>
  <c r="R211" i="12"/>
  <c r="P212" i="12"/>
  <c r="R212" i="12"/>
  <c r="R226" i="12" s="1"/>
  <c r="P213" i="12"/>
  <c r="R213" i="12"/>
  <c r="P214" i="12"/>
  <c r="R214" i="12"/>
  <c r="P215" i="12"/>
  <c r="R215" i="12"/>
  <c r="P216" i="12"/>
  <c r="R216" i="12"/>
  <c r="P217" i="12"/>
  <c r="R217" i="12"/>
  <c r="P218" i="12"/>
  <c r="R218" i="12"/>
  <c r="P219" i="12"/>
  <c r="R219" i="12"/>
  <c r="P220" i="12"/>
  <c r="R220" i="12"/>
  <c r="P221" i="12"/>
  <c r="R221" i="12"/>
  <c r="P222" i="12"/>
  <c r="R222" i="12"/>
  <c r="P223" i="12"/>
  <c r="R223" i="12"/>
  <c r="P224" i="12"/>
  <c r="R224" i="12"/>
  <c r="P225" i="12"/>
  <c r="R225" i="12"/>
  <c r="AD188" i="12"/>
  <c r="P188" i="12"/>
  <c r="R188" i="12"/>
  <c r="P189" i="12"/>
  <c r="R189" i="12"/>
  <c r="P190" i="12"/>
  <c r="R190" i="12"/>
  <c r="P191" i="12"/>
  <c r="R191" i="12"/>
  <c r="P192" i="12"/>
  <c r="R192" i="12"/>
  <c r="P193" i="12"/>
  <c r="R193" i="12"/>
  <c r="P194" i="12"/>
  <c r="R194" i="12"/>
  <c r="P195" i="12"/>
  <c r="R195" i="12"/>
  <c r="P196" i="12"/>
  <c r="R196" i="12"/>
  <c r="P197" i="12"/>
  <c r="R197" i="12"/>
  <c r="P198" i="12"/>
  <c r="R198" i="12"/>
  <c r="P199" i="12"/>
  <c r="R199" i="12"/>
  <c r="P200" i="12"/>
  <c r="R200" i="12"/>
  <c r="P201" i="12"/>
  <c r="R201" i="12"/>
  <c r="P202" i="12"/>
  <c r="R202" i="12"/>
  <c r="P165" i="12"/>
  <c r="R165" i="12"/>
  <c r="P166" i="12"/>
  <c r="R166" i="12"/>
  <c r="P167" i="12"/>
  <c r="R167" i="12"/>
  <c r="P168" i="12"/>
  <c r="R168" i="12"/>
  <c r="P169" i="12"/>
  <c r="R169" i="12"/>
  <c r="P170" i="12"/>
  <c r="R170" i="12"/>
  <c r="P171" i="12"/>
  <c r="R171" i="12"/>
  <c r="P172" i="12"/>
  <c r="R172" i="12"/>
  <c r="P173" i="12"/>
  <c r="R173" i="12"/>
  <c r="P174" i="12"/>
  <c r="R174" i="12"/>
  <c r="P175" i="12"/>
  <c r="R175" i="12"/>
  <c r="P176" i="12"/>
  <c r="R176" i="12"/>
  <c r="P177" i="12"/>
  <c r="R177" i="12"/>
  <c r="P178" i="12"/>
  <c r="R178" i="12"/>
  <c r="P179" i="12"/>
  <c r="R179" i="12"/>
  <c r="R144" i="12"/>
  <c r="R145" i="12"/>
  <c r="R146" i="12"/>
  <c r="R148" i="12"/>
  <c r="R149" i="12"/>
  <c r="R152" i="12"/>
  <c r="R153" i="12"/>
  <c r="R154" i="12"/>
  <c r="R156" i="12"/>
  <c r="H35" i="22"/>
  <c r="P211" i="4"/>
  <c r="R211" i="4"/>
  <c r="P212" i="4"/>
  <c r="R212" i="4"/>
  <c r="P213" i="4"/>
  <c r="R213" i="4"/>
  <c r="P214" i="4"/>
  <c r="R214" i="4"/>
  <c r="P215" i="4"/>
  <c r="R215" i="4"/>
  <c r="P216" i="4"/>
  <c r="R216" i="4"/>
  <c r="P217" i="4"/>
  <c r="R217" i="4"/>
  <c r="P218" i="4"/>
  <c r="R218" i="4"/>
  <c r="P219" i="4"/>
  <c r="R219" i="4"/>
  <c r="P220" i="4"/>
  <c r="R220" i="4"/>
  <c r="P221" i="4"/>
  <c r="R221" i="4"/>
  <c r="P222" i="4"/>
  <c r="R222" i="4"/>
  <c r="P223" i="4"/>
  <c r="R223" i="4"/>
  <c r="P224" i="4"/>
  <c r="R224" i="4"/>
  <c r="P225" i="4"/>
  <c r="R225" i="4"/>
  <c r="AF188" i="4"/>
  <c r="P188" i="4"/>
  <c r="R188" i="4"/>
  <c r="P189" i="4"/>
  <c r="R189" i="4"/>
  <c r="P190" i="4"/>
  <c r="R190" i="4"/>
  <c r="P191" i="4"/>
  <c r="R191" i="4"/>
  <c r="P192" i="4"/>
  <c r="R192" i="4"/>
  <c r="P193" i="4"/>
  <c r="R193" i="4"/>
  <c r="P194" i="4"/>
  <c r="R194" i="4"/>
  <c r="P195" i="4"/>
  <c r="R195" i="4"/>
  <c r="P196" i="4"/>
  <c r="R196" i="4"/>
  <c r="P197" i="4"/>
  <c r="R197" i="4"/>
  <c r="P198" i="4"/>
  <c r="R198" i="4"/>
  <c r="P199" i="4"/>
  <c r="R199" i="4"/>
  <c r="P200" i="4"/>
  <c r="R200" i="4"/>
  <c r="P201" i="4"/>
  <c r="R201" i="4"/>
  <c r="P202" i="4"/>
  <c r="R202" i="4"/>
  <c r="P165" i="4"/>
  <c r="R165" i="4"/>
  <c r="P166" i="4"/>
  <c r="R166" i="4"/>
  <c r="P167" i="4"/>
  <c r="R167" i="4"/>
  <c r="P168" i="4"/>
  <c r="R168" i="4"/>
  <c r="P169" i="4"/>
  <c r="R169" i="4"/>
  <c r="P170" i="4"/>
  <c r="R170" i="4"/>
  <c r="P171" i="4"/>
  <c r="R171" i="4"/>
  <c r="P172" i="4"/>
  <c r="R172" i="4"/>
  <c r="P173" i="4"/>
  <c r="R173" i="4"/>
  <c r="P174" i="4"/>
  <c r="R174" i="4"/>
  <c r="P175" i="4"/>
  <c r="R175" i="4"/>
  <c r="P176" i="4"/>
  <c r="R176" i="4"/>
  <c r="P177" i="4"/>
  <c r="R177" i="4"/>
  <c r="P178" i="4"/>
  <c r="R178" i="4"/>
  <c r="P179" i="4"/>
  <c r="R179" i="4"/>
  <c r="P142" i="4"/>
  <c r="R142" i="4"/>
  <c r="P143" i="4"/>
  <c r="R143" i="4"/>
  <c r="P144" i="4"/>
  <c r="R144" i="4"/>
  <c r="P145" i="4"/>
  <c r="R145" i="4"/>
  <c r="P146" i="4"/>
  <c r="R146" i="4"/>
  <c r="P147" i="4"/>
  <c r="R147" i="4"/>
  <c r="P148" i="4"/>
  <c r="R148" i="4"/>
  <c r="P149" i="4"/>
  <c r="R149" i="4"/>
  <c r="P150" i="4"/>
  <c r="R150" i="4"/>
  <c r="P151" i="4"/>
  <c r="R151" i="4"/>
  <c r="P152" i="4"/>
  <c r="R152" i="4"/>
  <c r="P153" i="4"/>
  <c r="R153" i="4"/>
  <c r="P154" i="4"/>
  <c r="R154" i="4"/>
  <c r="P155" i="4"/>
  <c r="R155" i="4"/>
  <c r="P156" i="4"/>
  <c r="R156" i="4"/>
  <c r="R122" i="4"/>
  <c r="R125" i="4"/>
  <c r="R130" i="4"/>
  <c r="R131" i="4"/>
  <c r="P96" i="4"/>
  <c r="R96" i="4"/>
  <c r="R111" i="4" s="1"/>
  <c r="P97" i="4"/>
  <c r="R97" i="4"/>
  <c r="P98" i="4"/>
  <c r="R98" i="4"/>
  <c r="P99" i="4"/>
  <c r="R99" i="4"/>
  <c r="P100" i="4"/>
  <c r="R100" i="4"/>
  <c r="P101" i="4"/>
  <c r="R101" i="4"/>
  <c r="P102" i="4"/>
  <c r="R102" i="4"/>
  <c r="P103" i="4"/>
  <c r="R103" i="4"/>
  <c r="P104" i="4"/>
  <c r="R104" i="4"/>
  <c r="P105" i="4"/>
  <c r="R105" i="4"/>
  <c r="P106" i="4"/>
  <c r="R106" i="4"/>
  <c r="P107" i="4"/>
  <c r="R107" i="4"/>
  <c r="P108" i="4"/>
  <c r="R108" i="4"/>
  <c r="P109" i="4"/>
  <c r="R109" i="4"/>
  <c r="P110" i="4"/>
  <c r="R110" i="4"/>
  <c r="P73" i="4"/>
  <c r="R73" i="4"/>
  <c r="P74" i="4"/>
  <c r="R74" i="4"/>
  <c r="P75" i="4"/>
  <c r="R75" i="4"/>
  <c r="P76" i="4"/>
  <c r="R76" i="4"/>
  <c r="P77" i="4"/>
  <c r="R77" i="4"/>
  <c r="P78" i="4"/>
  <c r="R78" i="4"/>
  <c r="P79" i="4"/>
  <c r="R79" i="4"/>
  <c r="P80" i="4"/>
  <c r="R80" i="4"/>
  <c r="P81" i="4"/>
  <c r="R81" i="4"/>
  <c r="P82" i="4"/>
  <c r="R82" i="4"/>
  <c r="P83" i="4"/>
  <c r="R83" i="4"/>
  <c r="P84" i="4"/>
  <c r="R84" i="4"/>
  <c r="P85" i="4"/>
  <c r="R85" i="4"/>
  <c r="P86" i="4"/>
  <c r="R86" i="4"/>
  <c r="P87" i="4"/>
  <c r="R87" i="4"/>
  <c r="P50" i="4"/>
  <c r="R50" i="4"/>
  <c r="P51" i="4"/>
  <c r="R51" i="4"/>
  <c r="P52" i="4"/>
  <c r="R52" i="4"/>
  <c r="P53" i="4"/>
  <c r="R53" i="4"/>
  <c r="R65" i="4" s="1"/>
  <c r="P54" i="4"/>
  <c r="R54" i="4"/>
  <c r="P55" i="4"/>
  <c r="R55" i="4"/>
  <c r="P56" i="4"/>
  <c r="R56" i="4"/>
  <c r="P57" i="4"/>
  <c r="R57" i="4"/>
  <c r="P58" i="4"/>
  <c r="R58" i="4"/>
  <c r="P59" i="4"/>
  <c r="R59" i="4"/>
  <c r="P60" i="4"/>
  <c r="R60" i="4"/>
  <c r="P61" i="4"/>
  <c r="R61" i="4"/>
  <c r="P62" i="4"/>
  <c r="R62" i="4"/>
  <c r="P63" i="4"/>
  <c r="R63" i="4"/>
  <c r="P64" i="4"/>
  <c r="R64" i="4"/>
  <c r="P27" i="4"/>
  <c r="R27" i="4"/>
  <c r="P28" i="4"/>
  <c r="R28" i="4"/>
  <c r="P29" i="4"/>
  <c r="R29" i="4"/>
  <c r="P30" i="4"/>
  <c r="R30" i="4"/>
  <c r="P31" i="4"/>
  <c r="R31" i="4"/>
  <c r="P32" i="4"/>
  <c r="R32" i="4"/>
  <c r="P33" i="4"/>
  <c r="R33" i="4"/>
  <c r="P34" i="4"/>
  <c r="R34" i="4"/>
  <c r="P35" i="4"/>
  <c r="R35" i="4"/>
  <c r="P36" i="4"/>
  <c r="R36" i="4"/>
  <c r="P37" i="4"/>
  <c r="R37" i="4"/>
  <c r="P38" i="4"/>
  <c r="R38" i="4"/>
  <c r="P39" i="4"/>
  <c r="R39" i="4"/>
  <c r="P40" i="4"/>
  <c r="R40" i="4"/>
  <c r="P41" i="4"/>
  <c r="R41" i="4"/>
  <c r="Q211" i="7"/>
  <c r="S211" i="7"/>
  <c r="Q212" i="7"/>
  <c r="S212" i="7"/>
  <c r="Q213" i="7"/>
  <c r="S213" i="7"/>
  <c r="Q214" i="7"/>
  <c r="S214" i="7"/>
  <c r="Q215" i="7"/>
  <c r="S215" i="7"/>
  <c r="Q216" i="7"/>
  <c r="S216" i="7"/>
  <c r="Q217" i="7"/>
  <c r="S217" i="7"/>
  <c r="Q218" i="7"/>
  <c r="S218" i="7"/>
  <c r="Q219" i="7"/>
  <c r="S219" i="7"/>
  <c r="Q220" i="7"/>
  <c r="S220" i="7"/>
  <c r="Q221" i="7"/>
  <c r="S221" i="7"/>
  <c r="Q222" i="7"/>
  <c r="S222" i="7"/>
  <c r="Q223" i="7"/>
  <c r="S223" i="7"/>
  <c r="Q224" i="7"/>
  <c r="S224" i="7"/>
  <c r="Q225" i="7"/>
  <c r="S225" i="7"/>
  <c r="Q188" i="7"/>
  <c r="S188" i="7"/>
  <c r="Q189" i="7"/>
  <c r="S189" i="7"/>
  <c r="Q190" i="7"/>
  <c r="S190" i="7"/>
  <c r="Q191" i="7"/>
  <c r="S191" i="7"/>
  <c r="Q192" i="7"/>
  <c r="S192" i="7"/>
  <c r="Q193" i="7"/>
  <c r="S193" i="7"/>
  <c r="Q194" i="7"/>
  <c r="S194" i="7"/>
  <c r="Q195" i="7"/>
  <c r="S195" i="7"/>
  <c r="Q196" i="7"/>
  <c r="S196" i="7"/>
  <c r="Q197" i="7"/>
  <c r="S197" i="7"/>
  <c r="Q198" i="7"/>
  <c r="S198" i="7"/>
  <c r="Q199" i="7"/>
  <c r="S199" i="7"/>
  <c r="Q200" i="7"/>
  <c r="S200" i="7"/>
  <c r="Q201" i="7"/>
  <c r="S201" i="7"/>
  <c r="Q202" i="7"/>
  <c r="S202" i="7"/>
  <c r="Q165" i="7"/>
  <c r="S165" i="7"/>
  <c r="S180" i="7" s="1"/>
  <c r="Q166" i="7"/>
  <c r="S166" i="7"/>
  <c r="Q167" i="7"/>
  <c r="S167" i="7"/>
  <c r="Q168" i="7"/>
  <c r="S168" i="7"/>
  <c r="Q169" i="7"/>
  <c r="S169" i="7"/>
  <c r="Q170" i="7"/>
  <c r="S170" i="7"/>
  <c r="Q171" i="7"/>
  <c r="S171" i="7"/>
  <c r="Q172" i="7"/>
  <c r="S172" i="7"/>
  <c r="Q173" i="7"/>
  <c r="S173" i="7"/>
  <c r="Q174" i="7"/>
  <c r="S174" i="7"/>
  <c r="Q175" i="7"/>
  <c r="S175" i="7"/>
  <c r="Q176" i="7"/>
  <c r="S176" i="7"/>
  <c r="Q177" i="7"/>
  <c r="S177" i="7"/>
  <c r="Q178" i="7"/>
  <c r="S178" i="7"/>
  <c r="Q179" i="7"/>
  <c r="S179" i="7"/>
  <c r="Q142" i="7"/>
  <c r="S142" i="7"/>
  <c r="Q143" i="7"/>
  <c r="S143" i="7"/>
  <c r="Q144" i="7"/>
  <c r="S144" i="7"/>
  <c r="Q145" i="7"/>
  <c r="S145" i="7"/>
  <c r="Q146" i="7"/>
  <c r="S146" i="7"/>
  <c r="Q147" i="7"/>
  <c r="S147" i="7"/>
  <c r="Q148" i="7"/>
  <c r="S148" i="7"/>
  <c r="Q149" i="7"/>
  <c r="S149" i="7"/>
  <c r="Q150" i="7"/>
  <c r="S150" i="7"/>
  <c r="Q151" i="7"/>
  <c r="S151" i="7"/>
  <c r="Q152" i="7"/>
  <c r="S152" i="7"/>
  <c r="Q153" i="7"/>
  <c r="S153" i="7"/>
  <c r="Q154" i="7"/>
  <c r="S154" i="7"/>
  <c r="Q155" i="7"/>
  <c r="S155" i="7"/>
  <c r="Q156" i="7"/>
  <c r="S156" i="7"/>
  <c r="Q96" i="7"/>
  <c r="S96" i="7"/>
  <c r="Q97" i="7"/>
  <c r="S97" i="7"/>
  <c r="Q98" i="7"/>
  <c r="S98" i="7"/>
  <c r="Q99" i="7"/>
  <c r="S99" i="7"/>
  <c r="Q100" i="7"/>
  <c r="S100" i="7"/>
  <c r="Q101" i="7"/>
  <c r="S101" i="7"/>
  <c r="Q102" i="7"/>
  <c r="S102" i="7"/>
  <c r="Q103" i="7"/>
  <c r="S103" i="7"/>
  <c r="Q104" i="7"/>
  <c r="S104" i="7"/>
  <c r="Q105" i="7"/>
  <c r="S105" i="7"/>
  <c r="Q106" i="7"/>
  <c r="S106" i="7"/>
  <c r="Q107" i="7"/>
  <c r="S107" i="7"/>
  <c r="Q108" i="7"/>
  <c r="S108" i="7"/>
  <c r="Q109" i="7"/>
  <c r="S109" i="7"/>
  <c r="Q110" i="7"/>
  <c r="S110" i="7"/>
  <c r="Q73" i="7"/>
  <c r="S73" i="7"/>
  <c r="Q74" i="7"/>
  <c r="S74" i="7"/>
  <c r="Q75" i="7"/>
  <c r="S75" i="7"/>
  <c r="Q76" i="7"/>
  <c r="S76" i="7"/>
  <c r="Q77" i="7"/>
  <c r="S77" i="7"/>
  <c r="Q78" i="7"/>
  <c r="S78" i="7"/>
  <c r="Q79" i="7"/>
  <c r="S79" i="7"/>
  <c r="Q80" i="7"/>
  <c r="S80" i="7"/>
  <c r="Q81" i="7"/>
  <c r="S81" i="7"/>
  <c r="Q82" i="7"/>
  <c r="S82" i="7"/>
  <c r="Q83" i="7"/>
  <c r="S83" i="7"/>
  <c r="Q84" i="7"/>
  <c r="S84" i="7"/>
  <c r="Q85" i="7"/>
  <c r="S85" i="7"/>
  <c r="Q86" i="7"/>
  <c r="S86" i="7"/>
  <c r="Q87" i="7"/>
  <c r="S87" i="7"/>
  <c r="Q50" i="7"/>
  <c r="S50" i="7"/>
  <c r="Q51" i="7"/>
  <c r="S51" i="7"/>
  <c r="Q52" i="7"/>
  <c r="S52" i="7"/>
  <c r="Q53" i="7"/>
  <c r="S53" i="7"/>
  <c r="Q54" i="7"/>
  <c r="S54" i="7"/>
  <c r="Q55" i="7"/>
  <c r="S55" i="7"/>
  <c r="Q56" i="7"/>
  <c r="S56" i="7"/>
  <c r="Q57" i="7"/>
  <c r="S57" i="7"/>
  <c r="Q58" i="7"/>
  <c r="S58" i="7"/>
  <c r="Q59" i="7"/>
  <c r="S59" i="7"/>
  <c r="Q60" i="7"/>
  <c r="S60" i="7"/>
  <c r="Q61" i="7"/>
  <c r="S61" i="7"/>
  <c r="Q62" i="7"/>
  <c r="S62" i="7"/>
  <c r="Q63" i="7"/>
  <c r="S63" i="7"/>
  <c r="Q64" i="7"/>
  <c r="S64" i="7"/>
  <c r="Q27" i="7"/>
  <c r="S27" i="7"/>
  <c r="Q28" i="7"/>
  <c r="S28" i="7"/>
  <c r="Q29" i="7"/>
  <c r="S29" i="7"/>
  <c r="Q30" i="7"/>
  <c r="S30" i="7"/>
  <c r="Q31" i="7"/>
  <c r="S31" i="7"/>
  <c r="Q32" i="7"/>
  <c r="S32" i="7"/>
  <c r="Q33" i="7"/>
  <c r="S33" i="7"/>
  <c r="Q34" i="7"/>
  <c r="S34" i="7"/>
  <c r="Q35" i="7"/>
  <c r="S35" i="7"/>
  <c r="Q36" i="7"/>
  <c r="S36" i="7"/>
  <c r="Q37" i="7"/>
  <c r="S37" i="7"/>
  <c r="Q38" i="7"/>
  <c r="S38" i="7"/>
  <c r="Q39" i="7"/>
  <c r="S39" i="7"/>
  <c r="Q40" i="7"/>
  <c r="S40" i="7"/>
  <c r="Q41" i="7"/>
  <c r="S41" i="7"/>
  <c r="AA203" i="11"/>
  <c r="Y203" i="11"/>
  <c r="R203" i="11"/>
  <c r="AA204" i="11"/>
  <c r="Y204" i="11"/>
  <c r="R204" i="11"/>
  <c r="AA205" i="11"/>
  <c r="Y205" i="11"/>
  <c r="R205" i="11"/>
  <c r="AA206" i="11"/>
  <c r="Y206" i="11"/>
  <c r="R206" i="11"/>
  <c r="AA207" i="11"/>
  <c r="Y207" i="11"/>
  <c r="R207" i="11"/>
  <c r="AA208" i="11"/>
  <c r="Y208" i="11"/>
  <c r="R208" i="11"/>
  <c r="AA209" i="11"/>
  <c r="Y209" i="11"/>
  <c r="R209" i="11"/>
  <c r="AA210" i="11"/>
  <c r="Y210" i="11"/>
  <c r="R210" i="11"/>
  <c r="AA211" i="11"/>
  <c r="Y211" i="11"/>
  <c r="R211" i="11"/>
  <c r="AA212" i="11"/>
  <c r="Y212" i="11"/>
  <c r="R212" i="11"/>
  <c r="AA213" i="11"/>
  <c r="Y213" i="11"/>
  <c r="R213" i="11"/>
  <c r="AA214" i="11"/>
  <c r="Y214" i="11"/>
  <c r="R214" i="11"/>
  <c r="AA215" i="11"/>
  <c r="Y215" i="11"/>
  <c r="R215" i="11"/>
  <c r="AA216" i="11"/>
  <c r="Y216" i="11"/>
  <c r="R216" i="11"/>
  <c r="AA217" i="11"/>
  <c r="Y217" i="11"/>
  <c r="R217" i="11"/>
  <c r="AA181" i="11"/>
  <c r="Y181" i="11"/>
  <c r="R181" i="11"/>
  <c r="AA182" i="11"/>
  <c r="Y182" i="11"/>
  <c r="R182" i="11"/>
  <c r="AA183" i="11"/>
  <c r="Y183" i="11"/>
  <c r="R183" i="11"/>
  <c r="AA184" i="11"/>
  <c r="Y184" i="11"/>
  <c r="R184" i="11"/>
  <c r="AA185" i="11"/>
  <c r="Y185" i="11"/>
  <c r="R185" i="11"/>
  <c r="AA186" i="11"/>
  <c r="Y186" i="11"/>
  <c r="R186" i="11"/>
  <c r="AA187" i="11"/>
  <c r="Y187" i="11"/>
  <c r="R187" i="11"/>
  <c r="AA188" i="11"/>
  <c r="Y188" i="11"/>
  <c r="R188" i="11"/>
  <c r="AA189" i="11"/>
  <c r="Y189" i="11"/>
  <c r="R189" i="11"/>
  <c r="AA190" i="11"/>
  <c r="Y190" i="11"/>
  <c r="R190" i="11"/>
  <c r="AA191" i="11"/>
  <c r="Y191" i="11"/>
  <c r="R191" i="11"/>
  <c r="AA192" i="11"/>
  <c r="Y192" i="11"/>
  <c r="R192" i="11"/>
  <c r="AA193" i="11"/>
  <c r="Y193" i="11"/>
  <c r="R193" i="11"/>
  <c r="AA194" i="11"/>
  <c r="Y194" i="11"/>
  <c r="R194" i="11"/>
  <c r="AA195" i="11"/>
  <c r="Y195" i="11"/>
  <c r="R195" i="11"/>
  <c r="AA159" i="11"/>
  <c r="Y159" i="11"/>
  <c r="R159" i="11"/>
  <c r="AA160" i="11"/>
  <c r="Y160" i="11"/>
  <c r="R160" i="11"/>
  <c r="AA161" i="11"/>
  <c r="Y161" i="11"/>
  <c r="R161" i="11"/>
  <c r="AA162" i="11"/>
  <c r="Y162" i="11"/>
  <c r="R162" i="11"/>
  <c r="AA163" i="11"/>
  <c r="Y163" i="11"/>
  <c r="R163" i="11"/>
  <c r="AA164" i="11"/>
  <c r="Y164" i="11"/>
  <c r="R164" i="11"/>
  <c r="AA165" i="11"/>
  <c r="Y165" i="11"/>
  <c r="R165" i="11"/>
  <c r="AA166" i="11"/>
  <c r="Y166" i="11"/>
  <c r="R166" i="11"/>
  <c r="AA167" i="11"/>
  <c r="Y167" i="11"/>
  <c r="R167" i="11"/>
  <c r="AA168" i="11"/>
  <c r="Y168" i="11"/>
  <c r="R168" i="11"/>
  <c r="AA169" i="11"/>
  <c r="Y169" i="11"/>
  <c r="R169" i="11"/>
  <c r="AA170" i="11"/>
  <c r="Y170" i="11"/>
  <c r="R170" i="11"/>
  <c r="AA171" i="11"/>
  <c r="Y171" i="11"/>
  <c r="R171" i="11"/>
  <c r="AA172" i="11"/>
  <c r="Y172" i="11"/>
  <c r="R172" i="11"/>
  <c r="AA173" i="11"/>
  <c r="Y173" i="11"/>
  <c r="R173" i="11"/>
  <c r="AA137" i="11"/>
  <c r="Y137" i="11"/>
  <c r="R137" i="11"/>
  <c r="AA138" i="11"/>
  <c r="Y138" i="11"/>
  <c r="R138" i="11"/>
  <c r="AA139" i="11"/>
  <c r="Y139" i="11"/>
  <c r="R139" i="11"/>
  <c r="AA140" i="11"/>
  <c r="Y140" i="11"/>
  <c r="R140" i="11"/>
  <c r="AA141" i="11"/>
  <c r="Y141" i="11"/>
  <c r="R141" i="11"/>
  <c r="AA142" i="11"/>
  <c r="Y142" i="11"/>
  <c r="R142" i="11"/>
  <c r="AA143" i="11"/>
  <c r="Y143" i="11"/>
  <c r="R143" i="11"/>
  <c r="AA144" i="11"/>
  <c r="Y144" i="11"/>
  <c r="R144" i="11"/>
  <c r="AA145" i="11"/>
  <c r="Y145" i="11"/>
  <c r="R145" i="11"/>
  <c r="AA146" i="11"/>
  <c r="Y146" i="11"/>
  <c r="R146" i="11"/>
  <c r="AA147" i="11"/>
  <c r="Y147" i="11"/>
  <c r="R147" i="11"/>
  <c r="AA148" i="11"/>
  <c r="Y148" i="11"/>
  <c r="R148" i="11"/>
  <c r="AA149" i="11"/>
  <c r="Y149" i="11"/>
  <c r="R149" i="11"/>
  <c r="AA150" i="11"/>
  <c r="Y150" i="11"/>
  <c r="R150" i="11"/>
  <c r="AA151" i="11"/>
  <c r="Y151" i="11"/>
  <c r="R151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R125" i="11"/>
  <c r="AC93" i="11"/>
  <c r="AA93" i="11"/>
  <c r="Y93" i="11"/>
  <c r="R93" i="11"/>
  <c r="AC94" i="11"/>
  <c r="AA94" i="11"/>
  <c r="Y94" i="11"/>
  <c r="R94" i="11"/>
  <c r="AC95" i="11"/>
  <c r="AA95" i="11"/>
  <c r="Y95" i="11"/>
  <c r="R95" i="11"/>
  <c r="AC96" i="11"/>
  <c r="AA96" i="11"/>
  <c r="Y96" i="11"/>
  <c r="R96" i="11"/>
  <c r="AC97" i="11"/>
  <c r="AA97" i="11"/>
  <c r="Y97" i="11"/>
  <c r="R97" i="11"/>
  <c r="AC98" i="11"/>
  <c r="AA98" i="11"/>
  <c r="Y98" i="11"/>
  <c r="R98" i="11"/>
  <c r="AC99" i="11"/>
  <c r="AA99" i="11"/>
  <c r="Y99" i="11"/>
  <c r="R99" i="11"/>
  <c r="AC100" i="11"/>
  <c r="AA100" i="11"/>
  <c r="Y100" i="11"/>
  <c r="R100" i="11"/>
  <c r="AC101" i="11"/>
  <c r="AA101" i="11"/>
  <c r="Y101" i="11"/>
  <c r="R101" i="11"/>
  <c r="AC102" i="11"/>
  <c r="AA102" i="11"/>
  <c r="Y102" i="11"/>
  <c r="R102" i="11"/>
  <c r="AC103" i="11"/>
  <c r="AA103" i="11"/>
  <c r="Y103" i="11"/>
  <c r="R103" i="11"/>
  <c r="AC104" i="11"/>
  <c r="AA104" i="11"/>
  <c r="Y104" i="11"/>
  <c r="R104" i="11"/>
  <c r="AC105" i="11"/>
  <c r="AA105" i="11"/>
  <c r="Y105" i="11"/>
  <c r="R105" i="11"/>
  <c r="AC106" i="11"/>
  <c r="AA106" i="11"/>
  <c r="Y106" i="11"/>
  <c r="R106" i="11"/>
  <c r="AC107" i="11"/>
  <c r="AA107" i="11"/>
  <c r="Y107" i="11"/>
  <c r="R107" i="11"/>
  <c r="AC71" i="11"/>
  <c r="AA71" i="11"/>
  <c r="Y71" i="11"/>
  <c r="R71" i="11"/>
  <c r="AC72" i="11"/>
  <c r="AA72" i="11"/>
  <c r="Y72" i="11"/>
  <c r="R72" i="11"/>
  <c r="AC73" i="11"/>
  <c r="AA73" i="11"/>
  <c r="Y73" i="11"/>
  <c r="R73" i="11"/>
  <c r="AC74" i="11"/>
  <c r="AA74" i="11"/>
  <c r="Y74" i="11"/>
  <c r="R74" i="11"/>
  <c r="AC75" i="11"/>
  <c r="AA75" i="11"/>
  <c r="Y75" i="11"/>
  <c r="R75" i="11"/>
  <c r="AC76" i="11"/>
  <c r="AA76" i="11"/>
  <c r="Y76" i="11"/>
  <c r="R76" i="11"/>
  <c r="AC77" i="11"/>
  <c r="AA77" i="11"/>
  <c r="Y77" i="11"/>
  <c r="R77" i="11"/>
  <c r="AC78" i="11"/>
  <c r="AA78" i="11"/>
  <c r="Y78" i="11"/>
  <c r="R78" i="11"/>
  <c r="AC79" i="11"/>
  <c r="AA79" i="11"/>
  <c r="Y79" i="11"/>
  <c r="R79" i="11"/>
  <c r="AC80" i="11"/>
  <c r="AA80" i="11"/>
  <c r="Y80" i="11"/>
  <c r="R80" i="11"/>
  <c r="AC81" i="11"/>
  <c r="AA81" i="11"/>
  <c r="Y81" i="11"/>
  <c r="R81" i="11"/>
  <c r="AC82" i="11"/>
  <c r="AA82" i="11"/>
  <c r="Y82" i="11"/>
  <c r="R82" i="11"/>
  <c r="AC83" i="11"/>
  <c r="AA83" i="11"/>
  <c r="Y83" i="11"/>
  <c r="R83" i="11"/>
  <c r="AC84" i="11"/>
  <c r="AA84" i="11"/>
  <c r="Y84" i="11"/>
  <c r="R84" i="11"/>
  <c r="AC85" i="11"/>
  <c r="AA85" i="11"/>
  <c r="Y85" i="11"/>
  <c r="R85" i="11"/>
  <c r="AC49" i="11"/>
  <c r="AA49" i="11"/>
  <c r="Y49" i="11"/>
  <c r="R49" i="11"/>
  <c r="AC50" i="11"/>
  <c r="AA50" i="11"/>
  <c r="Y50" i="11"/>
  <c r="R50" i="11"/>
  <c r="AC51" i="11"/>
  <c r="AA51" i="11"/>
  <c r="Y51" i="11"/>
  <c r="R51" i="11"/>
  <c r="AC52" i="11"/>
  <c r="AA52" i="11"/>
  <c r="Y52" i="11"/>
  <c r="R52" i="11"/>
  <c r="AC53" i="11"/>
  <c r="AA53" i="11"/>
  <c r="Y53" i="11"/>
  <c r="R53" i="11"/>
  <c r="AC54" i="11"/>
  <c r="AA54" i="11"/>
  <c r="Y54" i="11"/>
  <c r="R54" i="11"/>
  <c r="AC55" i="11"/>
  <c r="AA55" i="11"/>
  <c r="Y55" i="11"/>
  <c r="R55" i="11"/>
  <c r="AC56" i="11"/>
  <c r="AA56" i="11"/>
  <c r="Y56" i="11"/>
  <c r="R56" i="11"/>
  <c r="AC57" i="11"/>
  <c r="AA57" i="11"/>
  <c r="Y57" i="11"/>
  <c r="R57" i="11"/>
  <c r="AC58" i="11"/>
  <c r="AA58" i="11"/>
  <c r="Y58" i="11"/>
  <c r="R58" i="11"/>
  <c r="AC59" i="11"/>
  <c r="AA59" i="11"/>
  <c r="Y59" i="11"/>
  <c r="R59" i="11"/>
  <c r="AC60" i="11"/>
  <c r="AA60" i="11"/>
  <c r="Y60" i="11"/>
  <c r="R60" i="11"/>
  <c r="AC61" i="11"/>
  <c r="AA61" i="11"/>
  <c r="Y61" i="11"/>
  <c r="R61" i="11"/>
  <c r="AC62" i="11"/>
  <c r="AA62" i="11"/>
  <c r="Y62" i="11"/>
  <c r="R62" i="11"/>
  <c r="AC63" i="11"/>
  <c r="AA63" i="11"/>
  <c r="Y63" i="11"/>
  <c r="R63" i="11"/>
  <c r="AC27" i="11"/>
  <c r="AA27" i="11"/>
  <c r="Y27" i="11"/>
  <c r="R27" i="11"/>
  <c r="AC28" i="11"/>
  <c r="AA28" i="11"/>
  <c r="Y28" i="11"/>
  <c r="R28" i="11"/>
  <c r="AC29" i="11"/>
  <c r="AA29" i="11"/>
  <c r="Y29" i="11"/>
  <c r="R29" i="11"/>
  <c r="AC30" i="11"/>
  <c r="AA30" i="11"/>
  <c r="Y30" i="11"/>
  <c r="R30" i="11"/>
  <c r="AC31" i="11"/>
  <c r="AA31" i="11"/>
  <c r="Y31" i="11"/>
  <c r="R31" i="11"/>
  <c r="AC32" i="11"/>
  <c r="AA32" i="11"/>
  <c r="Y32" i="11"/>
  <c r="R32" i="11"/>
  <c r="AC33" i="11"/>
  <c r="AA33" i="11"/>
  <c r="Y33" i="11"/>
  <c r="R33" i="11"/>
  <c r="AC34" i="11"/>
  <c r="AA34" i="11"/>
  <c r="Y34" i="11"/>
  <c r="R34" i="11"/>
  <c r="AC35" i="11"/>
  <c r="AA35" i="11"/>
  <c r="Y35" i="11"/>
  <c r="R35" i="11"/>
  <c r="AC36" i="11"/>
  <c r="AA36" i="11"/>
  <c r="Y36" i="11"/>
  <c r="R36" i="11"/>
  <c r="AC37" i="11"/>
  <c r="AA37" i="11"/>
  <c r="Y37" i="11"/>
  <c r="R37" i="11"/>
  <c r="AC38" i="11"/>
  <c r="AA38" i="11"/>
  <c r="Y38" i="11"/>
  <c r="R38" i="11"/>
  <c r="AC39" i="11"/>
  <c r="AA39" i="11"/>
  <c r="Y39" i="11"/>
  <c r="R39" i="11"/>
  <c r="AC40" i="11"/>
  <c r="AA40" i="11"/>
  <c r="Y40" i="11"/>
  <c r="R40" i="11"/>
  <c r="AC41" i="11"/>
  <c r="AA41" i="11"/>
  <c r="Y41" i="11"/>
  <c r="R41" i="11"/>
  <c r="P14" i="11"/>
  <c r="AG119" i="7"/>
  <c r="Q134" i="7"/>
  <c r="J30" i="17" s="1"/>
  <c r="Z13" i="23"/>
  <c r="D8" i="22"/>
  <c r="E8" i="22"/>
  <c r="F8" i="22"/>
  <c r="G8" i="22"/>
  <c r="H8" i="22"/>
  <c r="I8" i="22"/>
  <c r="B9" i="22"/>
  <c r="D9" i="22"/>
  <c r="E9" i="22"/>
  <c r="F9" i="22"/>
  <c r="G9" i="22"/>
  <c r="H9" i="22"/>
  <c r="I9" i="22"/>
  <c r="B10" i="22"/>
  <c r="D10" i="22"/>
  <c r="E10" i="22"/>
  <c r="F10" i="22"/>
  <c r="G10" i="22"/>
  <c r="H10" i="22"/>
  <c r="I10" i="22"/>
  <c r="B11" i="22"/>
  <c r="D11" i="22"/>
  <c r="E11" i="22"/>
  <c r="F11" i="22"/>
  <c r="G11" i="22"/>
  <c r="H11" i="22"/>
  <c r="I11" i="22"/>
  <c r="B12" i="22"/>
  <c r="D12" i="22"/>
  <c r="E12" i="22"/>
  <c r="F12" i="22"/>
  <c r="G12" i="22"/>
  <c r="H12" i="22"/>
  <c r="I12" i="22"/>
  <c r="B13" i="22"/>
  <c r="D13" i="22"/>
  <c r="E13" i="22"/>
  <c r="F13" i="22"/>
  <c r="G13" i="22"/>
  <c r="H13" i="22"/>
  <c r="I13" i="22"/>
  <c r="B14" i="22"/>
  <c r="D14" i="22"/>
  <c r="E14" i="22"/>
  <c r="F14" i="22"/>
  <c r="G14" i="22"/>
  <c r="H14" i="22"/>
  <c r="I14" i="22"/>
  <c r="B15" i="22"/>
  <c r="D15" i="22"/>
  <c r="E15" i="22"/>
  <c r="F15" i="22"/>
  <c r="G15" i="22"/>
  <c r="H15" i="22"/>
  <c r="I15" i="22"/>
  <c r="B16" i="22"/>
  <c r="D16" i="22"/>
  <c r="E16" i="22"/>
  <c r="F16" i="22"/>
  <c r="G16" i="22"/>
  <c r="H16" i="22"/>
  <c r="I16" i="22"/>
  <c r="B17" i="22"/>
  <c r="D17" i="22"/>
  <c r="E17" i="22"/>
  <c r="F17" i="22"/>
  <c r="G17" i="22"/>
  <c r="H17" i="22"/>
  <c r="I17" i="22"/>
  <c r="B18" i="22"/>
  <c r="D18" i="22"/>
  <c r="E18" i="22"/>
  <c r="F18" i="22"/>
  <c r="G18" i="22"/>
  <c r="H18" i="22"/>
  <c r="I18" i="22"/>
  <c r="B19" i="22"/>
  <c r="D19" i="22"/>
  <c r="E19" i="22"/>
  <c r="F19" i="22"/>
  <c r="G19" i="22"/>
  <c r="H19" i="22"/>
  <c r="I19" i="22"/>
  <c r="B20" i="22"/>
  <c r="D20" i="22"/>
  <c r="E20" i="22"/>
  <c r="F20" i="22"/>
  <c r="G20" i="22"/>
  <c r="H20" i="22"/>
  <c r="I20" i="22"/>
  <c r="B21" i="22"/>
  <c r="D21" i="22"/>
  <c r="E21" i="22"/>
  <c r="F21" i="22"/>
  <c r="G21" i="22"/>
  <c r="H21" i="22"/>
  <c r="I21" i="22"/>
  <c r="B22" i="22"/>
  <c r="D22" i="22"/>
  <c r="E22" i="22"/>
  <c r="F22" i="22"/>
  <c r="G22" i="22"/>
  <c r="H22" i="22"/>
  <c r="I22" i="22"/>
  <c r="Z39" i="23"/>
  <c r="G50" i="22"/>
  <c r="E50" i="22"/>
  <c r="D50" i="22"/>
  <c r="G64" i="22"/>
  <c r="F64" i="22"/>
  <c r="E64" i="22"/>
  <c r="D64" i="22"/>
  <c r="B64" i="22"/>
  <c r="G63" i="22"/>
  <c r="F63" i="22"/>
  <c r="E63" i="22"/>
  <c r="D63" i="22"/>
  <c r="B63" i="22"/>
  <c r="G62" i="22"/>
  <c r="F62" i="22"/>
  <c r="E62" i="22"/>
  <c r="D62" i="22"/>
  <c r="B62" i="22"/>
  <c r="G61" i="22"/>
  <c r="F61" i="22"/>
  <c r="E61" i="22"/>
  <c r="D61" i="22"/>
  <c r="B61" i="22"/>
  <c r="G60" i="22"/>
  <c r="F60" i="22"/>
  <c r="E60" i="22"/>
  <c r="D60" i="22"/>
  <c r="B60" i="22"/>
  <c r="G59" i="22"/>
  <c r="F59" i="22"/>
  <c r="E59" i="22"/>
  <c r="D59" i="22"/>
  <c r="B59" i="22"/>
  <c r="G58" i="22"/>
  <c r="F58" i="22"/>
  <c r="E58" i="22"/>
  <c r="D58" i="22"/>
  <c r="B58" i="22"/>
  <c r="G57" i="22"/>
  <c r="F57" i="22"/>
  <c r="E57" i="22"/>
  <c r="D57" i="22"/>
  <c r="B57" i="22"/>
  <c r="G56" i="22"/>
  <c r="F56" i="22"/>
  <c r="E56" i="22"/>
  <c r="D56" i="22"/>
  <c r="B56" i="22"/>
  <c r="G55" i="22"/>
  <c r="F55" i="22"/>
  <c r="E55" i="22"/>
  <c r="D55" i="22"/>
  <c r="B55" i="22"/>
  <c r="G54" i="22"/>
  <c r="F54" i="22"/>
  <c r="E54" i="22"/>
  <c r="D54" i="22"/>
  <c r="B54" i="22"/>
  <c r="G53" i="22"/>
  <c r="F53" i="22"/>
  <c r="E53" i="22"/>
  <c r="D53" i="22"/>
  <c r="B53" i="22"/>
  <c r="G52" i="22"/>
  <c r="F52" i="22"/>
  <c r="E52" i="22"/>
  <c r="D52" i="22"/>
  <c r="B52" i="22"/>
  <c r="G51" i="22"/>
  <c r="F51" i="22"/>
  <c r="E51" i="22"/>
  <c r="D51" i="22"/>
  <c r="B51" i="22"/>
  <c r="D50" i="17"/>
  <c r="D58" i="17"/>
  <c r="B67" i="9"/>
  <c r="B95" i="9"/>
  <c r="D66" i="17"/>
  <c r="E101" i="22"/>
  <c r="I97" i="22"/>
  <c r="D92" i="22"/>
  <c r="H96" i="22"/>
  <c r="G104" i="22"/>
  <c r="D100" i="22"/>
  <c r="D96" i="22"/>
  <c r="E104" i="22"/>
  <c r="E94" i="22"/>
  <c r="G93" i="22"/>
  <c r="F97" i="22"/>
  <c r="E93" i="22"/>
  <c r="I101" i="22"/>
  <c r="T101" i="23"/>
  <c r="N94" i="23"/>
  <c r="AJ89" i="23"/>
  <c r="Z97" i="23"/>
  <c r="I101" i="23"/>
  <c r="AB95" i="23"/>
  <c r="I92" i="23"/>
  <c r="B92" i="23"/>
  <c r="L92" i="23" s="1"/>
  <c r="AJ101" i="23"/>
  <c r="AB92" i="23"/>
  <c r="AB99" i="23"/>
  <c r="B11" i="9"/>
  <c r="C82" i="9"/>
  <c r="C72" i="9"/>
  <c r="U8" i="24"/>
  <c r="T93" i="23"/>
  <c r="Q100" i="23"/>
  <c r="B95" i="23"/>
  <c r="L95" i="23" s="1"/>
  <c r="AB88" i="23"/>
  <c r="I93" i="23"/>
  <c r="AJ88" i="23"/>
  <c r="Q89" i="23"/>
  <c r="I99" i="23"/>
  <c r="I98" i="23"/>
  <c r="AJ100" i="23"/>
  <c r="AB91" i="23"/>
  <c r="C17" i="9"/>
  <c r="C10" i="9"/>
  <c r="E41" i="17" s="1"/>
  <c r="C24" i="9"/>
  <c r="C74" i="9"/>
  <c r="C79" i="9"/>
  <c r="H98" i="22"/>
  <c r="I96" i="22"/>
  <c r="E95" i="22"/>
  <c r="Z99" i="23"/>
  <c r="Q92" i="23"/>
  <c r="I102" i="23"/>
  <c r="AJ96" i="23"/>
  <c r="N92" i="23"/>
  <c r="AJ95" i="23"/>
  <c r="T97" i="23"/>
  <c r="I91" i="23"/>
  <c r="I90" i="23"/>
  <c r="AJ92" i="23"/>
  <c r="AJ99" i="23"/>
  <c r="H92" i="22"/>
  <c r="D103" i="22"/>
  <c r="Z91" i="23"/>
  <c r="X99" i="23"/>
  <c r="Q99" i="23"/>
  <c r="R103" i="23"/>
  <c r="Q98" i="23"/>
  <c r="X92" i="23"/>
  <c r="T89" i="23"/>
  <c r="N98" i="23"/>
  <c r="N97" i="23"/>
  <c r="I89" i="23"/>
  <c r="AJ91" i="23"/>
  <c r="E97" i="22"/>
  <c r="G99" i="22"/>
  <c r="I92" i="22"/>
  <c r="F102" i="22"/>
  <c r="F94" i="22"/>
  <c r="G105" i="22"/>
  <c r="G103" i="22"/>
  <c r="H99" i="22"/>
  <c r="F96" i="22"/>
  <c r="G91" i="22"/>
  <c r="G100" i="22"/>
  <c r="H104" i="22"/>
  <c r="F91" i="22"/>
  <c r="D101" i="22"/>
  <c r="F103" i="22"/>
  <c r="G97" i="22"/>
  <c r="F98" i="22"/>
  <c r="AB98" i="23"/>
  <c r="Z90" i="23"/>
  <c r="Q91" i="23"/>
  <c r="B89" i="23"/>
  <c r="L89" i="23" s="1"/>
  <c r="Q90" i="23"/>
  <c r="T100" i="23"/>
  <c r="X96" i="23"/>
  <c r="X95" i="23"/>
  <c r="Q95" i="23"/>
  <c r="Q102" i="23"/>
  <c r="F105" i="23"/>
  <c r="C29" i="9"/>
  <c r="C28" i="9"/>
  <c r="C76" i="9"/>
  <c r="C81" i="9"/>
  <c r="C70" i="9"/>
  <c r="C39" i="9"/>
  <c r="E49" i="17" s="1"/>
  <c r="C48" i="9"/>
  <c r="B146" i="9"/>
  <c r="AJ98" i="23"/>
  <c r="AB97" i="23"/>
  <c r="T99" i="23"/>
  <c r="X100" i="23"/>
  <c r="X97" i="23"/>
  <c r="B101" i="23"/>
  <c r="L101" i="23" s="1"/>
  <c r="X88" i="23"/>
  <c r="Z102" i="23"/>
  <c r="T88" i="23"/>
  <c r="Q94" i="23"/>
  <c r="C14" i="9"/>
  <c r="E45" i="17" s="1"/>
  <c r="C11" i="9"/>
  <c r="E42" i="17" s="1"/>
  <c r="C83" i="9"/>
  <c r="C73" i="9"/>
  <c r="C65" i="9"/>
  <c r="E57" i="17" s="1"/>
  <c r="C51" i="9"/>
  <c r="C40" i="9"/>
  <c r="E50" i="17" s="1"/>
  <c r="H102" i="22"/>
  <c r="I98" i="22"/>
  <c r="E91" i="22"/>
  <c r="I99" i="22"/>
  <c r="I95" i="22"/>
  <c r="F100" i="22"/>
  <c r="D91" i="22"/>
  <c r="E92" i="22"/>
  <c r="D95" i="22"/>
  <c r="F104" i="22"/>
  <c r="F95" i="22"/>
  <c r="F92" i="22"/>
  <c r="I94" i="22"/>
  <c r="H97" i="22"/>
  <c r="I96" i="23"/>
  <c r="B96" i="23"/>
  <c r="L96" i="23" s="1"/>
  <c r="AB89" i="23"/>
  <c r="T91" i="23"/>
  <c r="N102" i="23"/>
  <c r="V102" i="23" s="1"/>
  <c r="X89" i="23"/>
  <c r="B93" i="23"/>
  <c r="L93" i="23" s="1"/>
  <c r="Z95" i="23"/>
  <c r="Z94" i="23"/>
  <c r="Z101" i="23"/>
  <c r="T102" i="23"/>
  <c r="C18" i="9"/>
  <c r="C15" i="9"/>
  <c r="C75" i="9"/>
  <c r="C68" i="9"/>
  <c r="E60" i="17" s="1"/>
  <c r="C46" i="9"/>
  <c r="D41" i="17"/>
  <c r="Z24" i="23"/>
  <c r="A12" i="13"/>
  <c r="E32" i="22"/>
  <c r="H32" i="22" s="1"/>
  <c r="G42" i="22"/>
  <c r="G34" i="22"/>
  <c r="Z23" i="23"/>
  <c r="X69" i="23"/>
  <c r="AJ71" i="23"/>
  <c r="AB72" i="23"/>
  <c r="Q71" i="23"/>
  <c r="AJ77" i="23"/>
  <c r="X74" i="23"/>
  <c r="I76" i="23"/>
  <c r="L76" i="23" s="1"/>
  <c r="I65" i="23"/>
  <c r="L65" i="23" s="1"/>
  <c r="Z71" i="23"/>
  <c r="I64" i="23"/>
  <c r="L64" i="23" s="1"/>
  <c r="Z70" i="23"/>
  <c r="N69" i="23"/>
  <c r="AB75" i="23"/>
  <c r="N76" i="23"/>
  <c r="Z68" i="23"/>
  <c r="A2" i="13"/>
  <c r="A6" i="13"/>
  <c r="Z15" i="23"/>
  <c r="Q73" i="23"/>
  <c r="N67" i="23"/>
  <c r="AB64" i="23"/>
  <c r="T77" i="23"/>
  <c r="AJ69" i="23"/>
  <c r="I74" i="23"/>
  <c r="L74" i="23" s="1"/>
  <c r="X66" i="23"/>
  <c r="Q72" i="23"/>
  <c r="N71" i="23"/>
  <c r="AB77" i="23"/>
  <c r="N70" i="23"/>
  <c r="V70" i="23" s="1"/>
  <c r="AB76" i="23"/>
  <c r="Q75" i="23"/>
  <c r="AB67" i="23"/>
  <c r="N68" i="23"/>
  <c r="V68" i="23" s="1"/>
  <c r="AB74" i="23"/>
  <c r="A9" i="13"/>
  <c r="I34" i="22"/>
  <c r="G29" i="22"/>
  <c r="G40" i="22"/>
  <c r="G32" i="22"/>
  <c r="Z22" i="23"/>
  <c r="B97" i="23"/>
  <c r="L97" i="23" s="1"/>
  <c r="AB90" i="23"/>
  <c r="X91" i="23"/>
  <c r="N101" i="23"/>
  <c r="Z89" i="23"/>
  <c r="T92" i="23"/>
  <c r="T98" i="23"/>
  <c r="Y103" i="23"/>
  <c r="N99" i="23"/>
  <c r="AB102" i="23"/>
  <c r="Q96" i="23"/>
  <c r="AJ93" i="23"/>
  <c r="T95" i="23"/>
  <c r="B98" i="23"/>
  <c r="L98" i="23" s="1"/>
  <c r="X101" i="23"/>
  <c r="D107" i="22"/>
  <c r="I77" i="23"/>
  <c r="L77" i="23" s="1"/>
  <c r="AB73" i="23"/>
  <c r="T69" i="23"/>
  <c r="F80" i="23"/>
  <c r="I66" i="23"/>
  <c r="L66" i="23" s="1"/>
  <c r="Z72" i="23"/>
  <c r="X76" i="23"/>
  <c r="Q77" i="23"/>
  <c r="V77" i="23" s="1"/>
  <c r="AB69" i="23"/>
  <c r="Q76" i="23"/>
  <c r="AB68" i="23"/>
  <c r="Q67" i="23"/>
  <c r="AJ73" i="23"/>
  <c r="Q74" i="23"/>
  <c r="AB66" i="23"/>
  <c r="A3" i="13"/>
  <c r="AJ63" i="23"/>
  <c r="F38" i="22"/>
  <c r="E29" i="22"/>
  <c r="H29" i="22" s="1"/>
  <c r="G39" i="22"/>
  <c r="G31" i="22"/>
  <c r="F27" i="23"/>
  <c r="N93" i="23"/>
  <c r="AB96" i="23"/>
  <c r="B102" i="23"/>
  <c r="L102" i="23" s="1"/>
  <c r="T90" i="23"/>
  <c r="N95" i="23"/>
  <c r="N91" i="23"/>
  <c r="AJ102" i="23"/>
  <c r="T96" i="23"/>
  <c r="B99" i="23"/>
  <c r="L99" i="23" s="1"/>
  <c r="X102" i="23"/>
  <c r="B90" i="23"/>
  <c r="L90" i="23" s="1"/>
  <c r="X93" i="23"/>
  <c r="I69" i="23"/>
  <c r="L69" i="23" s="1"/>
  <c r="X75" i="23"/>
  <c r="N74" i="23"/>
  <c r="N72" i="23"/>
  <c r="Z64" i="23"/>
  <c r="Z66" i="23"/>
  <c r="Q69" i="23"/>
  <c r="AJ75" i="23"/>
  <c r="Q68" i="23"/>
  <c r="AJ74" i="23"/>
  <c r="T73" i="23"/>
  <c r="AJ65" i="23"/>
  <c r="Q66" i="23"/>
  <c r="V66" i="23" s="1"/>
  <c r="AJ72" i="23"/>
  <c r="A5" i="13"/>
  <c r="A8" i="13"/>
  <c r="E37" i="22"/>
  <c r="I31" i="22"/>
  <c r="B41" i="22"/>
  <c r="Z63" i="23"/>
  <c r="G38" i="22"/>
  <c r="G30" i="22"/>
  <c r="AJ94" i="23"/>
  <c r="Q88" i="23"/>
  <c r="B91" i="23"/>
  <c r="L91" i="23" s="1"/>
  <c r="X94" i="23"/>
  <c r="I97" i="23"/>
  <c r="Z100" i="23"/>
  <c r="Q65" i="23"/>
  <c r="V65" i="23" s="1"/>
  <c r="Z75" i="23"/>
  <c r="I68" i="23"/>
  <c r="L68" i="23" s="1"/>
  <c r="I75" i="23"/>
  <c r="L75" i="23" s="1"/>
  <c r="X67" i="23"/>
  <c r="T70" i="23"/>
  <c r="N64" i="23"/>
  <c r="AB70" i="23"/>
  <c r="AJ70" i="23"/>
  <c r="T75" i="23"/>
  <c r="AJ67" i="23"/>
  <c r="T74" i="23"/>
  <c r="AJ66" i="23"/>
  <c r="T65" i="23"/>
  <c r="T72" i="23"/>
  <c r="B16" i="13"/>
  <c r="P18" i="11"/>
  <c r="AC183" i="11"/>
  <c r="B47" i="13"/>
  <c r="E8" i="17"/>
  <c r="AJ181" i="11"/>
  <c r="R117" i="11"/>
  <c r="A76" i="13"/>
  <c r="J8" i="17"/>
  <c r="A47" i="13"/>
  <c r="A72" i="13"/>
  <c r="P7" i="11"/>
  <c r="I13" i="17"/>
  <c r="R9" i="11"/>
  <c r="A51" i="13"/>
  <c r="A71" i="13"/>
  <c r="G14" i="17"/>
  <c r="H12" i="17"/>
  <c r="B12" i="13"/>
  <c r="R17" i="11"/>
  <c r="R8" i="11"/>
  <c r="A49" i="13"/>
  <c r="A70" i="13"/>
  <c r="AC182" i="11"/>
  <c r="E5" i="17"/>
  <c r="Z20" i="23"/>
  <c r="Y25" i="23"/>
  <c r="R127" i="11"/>
  <c r="A61" i="13"/>
  <c r="A68" i="13"/>
  <c r="K6" i="17"/>
  <c r="Z12" i="23"/>
  <c r="A59" i="13"/>
  <c r="A64" i="13"/>
  <c r="F13" i="17"/>
  <c r="P123" i="11"/>
  <c r="R5" i="11"/>
  <c r="G12" i="17"/>
  <c r="F14" i="17"/>
  <c r="K12" i="17"/>
  <c r="G7" i="17"/>
  <c r="H5" i="17"/>
  <c r="AC118" i="11"/>
  <c r="AC117" i="11"/>
  <c r="AJ159" i="11"/>
  <c r="G174" i="11"/>
  <c r="U32" i="17" s="1"/>
  <c r="L196" i="11"/>
  <c r="C196" i="11" s="1"/>
  <c r="A50" i="13"/>
  <c r="A62" i="13"/>
  <c r="A66" i="13"/>
  <c r="B24" i="11"/>
  <c r="A23" i="13"/>
  <c r="A31" i="13"/>
  <c r="H9" i="17"/>
  <c r="J6" i="17"/>
  <c r="F12" i="17"/>
  <c r="E13" i="17"/>
  <c r="J13" i="17"/>
  <c r="J14" i="17"/>
  <c r="A25" i="13"/>
  <c r="L5" i="17"/>
  <c r="J5" i="17"/>
  <c r="K9" i="17"/>
  <c r="F11" i="17"/>
  <c r="G6" i="17"/>
  <c r="K11" i="17"/>
  <c r="G19" i="11"/>
  <c r="U21" i="17" s="1"/>
  <c r="Z116" i="11"/>
  <c r="Z117" i="11" s="1"/>
  <c r="AA116" i="11"/>
  <c r="E11" i="17"/>
  <c r="J11" i="17"/>
  <c r="E7" i="17"/>
  <c r="H13" i="17"/>
  <c r="A48" i="13"/>
  <c r="A74" i="13"/>
  <c r="A46" i="13"/>
  <c r="A40" i="13"/>
  <c r="A34" i="13"/>
  <c r="A32" i="13"/>
  <c r="E14" i="17"/>
  <c r="K13" i="17"/>
  <c r="E6" i="17"/>
  <c r="H11" i="17"/>
  <c r="AJ71" i="11"/>
  <c r="I5" i="17"/>
  <c r="F8" i="17"/>
  <c r="J7" i="17"/>
  <c r="H14" i="17"/>
  <c r="AC184" i="11"/>
  <c r="A58" i="13"/>
  <c r="A52" i="13"/>
  <c r="A60" i="13"/>
  <c r="A54" i="13"/>
  <c r="X117" i="11"/>
  <c r="X118" i="11" s="1"/>
  <c r="K5" i="17"/>
  <c r="F10" i="17"/>
  <c r="G9" i="17"/>
  <c r="A65" i="13"/>
  <c r="A73" i="13"/>
  <c r="B90" i="11"/>
  <c r="A67" i="13"/>
  <c r="A75" i="13"/>
  <c r="O16" i="11"/>
  <c r="R16" i="11"/>
  <c r="AC160" i="11"/>
  <c r="E12" i="17"/>
  <c r="J10" i="17"/>
  <c r="G5" i="17"/>
  <c r="J12" i="17"/>
  <c r="A53" i="13"/>
  <c r="A56" i="13"/>
  <c r="A69" i="13"/>
  <c r="AJ204" i="11"/>
  <c r="J9" i="22" s="1"/>
  <c r="B59" i="13"/>
  <c r="R116" i="11"/>
  <c r="R124" i="11"/>
  <c r="R25" i="23"/>
  <c r="L218" i="11"/>
  <c r="C218" i="11" s="1"/>
  <c r="P117" i="11"/>
  <c r="Y115" i="11"/>
  <c r="AJ115" i="11" s="1"/>
  <c r="AJ203" i="11"/>
  <c r="L174" i="11"/>
  <c r="C174" i="11" s="1"/>
  <c r="AC205" i="11"/>
  <c r="P13" i="11"/>
  <c r="O5" i="11"/>
  <c r="AA5" i="11" s="1"/>
  <c r="L19" i="11"/>
  <c r="Z50" i="23"/>
  <c r="Z38" i="23"/>
  <c r="A7" i="13"/>
  <c r="I7" i="17"/>
  <c r="E9" i="17"/>
  <c r="K8" i="17"/>
  <c r="G13" i="17"/>
  <c r="K14" i="17"/>
  <c r="G8" i="17"/>
  <c r="K7" i="17"/>
  <c r="F7" i="17"/>
  <c r="H10" i="17"/>
  <c r="Z11" i="23"/>
  <c r="Z14" i="23"/>
  <c r="Q93" i="23"/>
  <c r="AJ90" i="23"/>
  <c r="Z98" i="23"/>
  <c r="I94" i="23"/>
  <c r="X90" i="23"/>
  <c r="Q101" i="23"/>
  <c r="N100" i="23"/>
  <c r="Z96" i="23"/>
  <c r="B88" i="23"/>
  <c r="F88" i="23" s="1"/>
  <c r="Q97" i="23"/>
  <c r="AB94" i="23"/>
  <c r="N90" i="23"/>
  <c r="AB93" i="23"/>
  <c r="N89" i="23"/>
  <c r="AB100" i="23"/>
  <c r="N96" i="23"/>
  <c r="F54" i="23"/>
  <c r="Z42" i="23"/>
  <c r="Y52" i="23"/>
  <c r="I12" i="17"/>
  <c r="K10" i="17"/>
  <c r="I9" i="17"/>
  <c r="G11" i="17"/>
  <c r="I14" i="17"/>
  <c r="F6" i="17"/>
  <c r="I8" i="17"/>
  <c r="H8" i="17"/>
  <c r="Z17" i="23"/>
  <c r="Z21" i="23"/>
  <c r="Z45" i="23"/>
  <c r="Z41" i="23"/>
  <c r="Z47" i="23"/>
  <c r="Z37" i="23"/>
  <c r="J9" i="17"/>
  <c r="I11" i="17"/>
  <c r="I6" i="17"/>
  <c r="E10" i="17"/>
  <c r="G10" i="17"/>
  <c r="F9" i="17"/>
  <c r="I10" i="17"/>
  <c r="H6" i="17"/>
  <c r="B1" i="11"/>
  <c r="Z16" i="23"/>
  <c r="Z44" i="23"/>
  <c r="R52" i="23"/>
  <c r="Z51" i="23"/>
  <c r="AD165" i="12"/>
  <c r="P143" i="12"/>
  <c r="P151" i="12"/>
  <c r="P146" i="12"/>
  <c r="P154" i="12"/>
  <c r="P144" i="12"/>
  <c r="P152" i="12"/>
  <c r="P147" i="12"/>
  <c r="P155" i="12"/>
  <c r="P142" i="12"/>
  <c r="P150" i="12"/>
  <c r="R111" i="12"/>
  <c r="R226" i="4"/>
  <c r="F203" i="4"/>
  <c r="R180" i="4"/>
  <c r="AF165" i="4"/>
  <c r="AF50" i="4"/>
  <c r="R42" i="4"/>
  <c r="AG96" i="7"/>
  <c r="AG73" i="7"/>
  <c r="AG50" i="7"/>
  <c r="AG27" i="7"/>
  <c r="S88" i="7"/>
  <c r="S65" i="7"/>
  <c r="S42" i="7"/>
  <c r="B68" i="13"/>
  <c r="B73" i="13"/>
  <c r="B65" i="13"/>
  <c r="B62" i="13"/>
  <c r="B64" i="13"/>
  <c r="L108" i="11"/>
  <c r="C108" i="11" s="1"/>
  <c r="B237" i="11" s="1"/>
  <c r="G108" i="11"/>
  <c r="U25" i="17" s="1"/>
  <c r="B52" i="13"/>
  <c r="G86" i="11"/>
  <c r="U24" i="17" s="1"/>
  <c r="AJ51" i="11"/>
  <c r="B32" i="13"/>
  <c r="B44" i="13"/>
  <c r="B26" i="13"/>
  <c r="B22" i="13"/>
  <c r="G42" i="11"/>
  <c r="F32" i="13" s="1"/>
  <c r="B242" i="11"/>
  <c r="V34" i="17"/>
  <c r="AC206" i="11"/>
  <c r="H7" i="17"/>
  <c r="G218" i="11"/>
  <c r="U34" i="17" s="1"/>
  <c r="AJ183" i="11"/>
  <c r="B241" i="11"/>
  <c r="V33" i="17"/>
  <c r="G196" i="11"/>
  <c r="U33" i="17" s="1"/>
  <c r="AJ182" i="11"/>
  <c r="AC161" i="11"/>
  <c r="AJ161" i="11" s="1"/>
  <c r="B240" i="11"/>
  <c r="V32" i="17"/>
  <c r="AJ160" i="11"/>
  <c r="G152" i="11"/>
  <c r="U31" i="17" s="1"/>
  <c r="AJ137" i="11"/>
  <c r="B75" i="13"/>
  <c r="B67" i="13"/>
  <c r="B71" i="13"/>
  <c r="B63" i="13"/>
  <c r="B74" i="13"/>
  <c r="B70" i="13"/>
  <c r="B56" i="13"/>
  <c r="B55" i="13"/>
  <c r="B61" i="13"/>
  <c r="B54" i="13"/>
  <c r="B60" i="13"/>
  <c r="B51" i="13"/>
  <c r="B58" i="13"/>
  <c r="B50" i="13"/>
  <c r="B49" i="13"/>
  <c r="B48" i="13"/>
  <c r="L86" i="11"/>
  <c r="C86" i="11" s="1"/>
  <c r="B43" i="13"/>
  <c r="B35" i="13"/>
  <c r="B41" i="13"/>
  <c r="B33" i="13"/>
  <c r="B40" i="13"/>
  <c r="B38" i="13"/>
  <c r="B37" i="13"/>
  <c r="B36" i="13"/>
  <c r="L64" i="11"/>
  <c r="C64" i="11" s="1"/>
  <c r="G64" i="11"/>
  <c r="U23" i="17" s="1"/>
  <c r="B42" i="13"/>
  <c r="B45" i="13"/>
  <c r="B27" i="13"/>
  <c r="B21" i="13"/>
  <c r="U22" i="17"/>
  <c r="B28" i="13"/>
  <c r="B20" i="13"/>
  <c r="B17" i="13"/>
  <c r="B19" i="13"/>
  <c r="B31" i="13"/>
  <c r="B25" i="13"/>
  <c r="B18" i="13"/>
  <c r="B24" i="13"/>
  <c r="B23" i="13"/>
  <c r="B29" i="13"/>
  <c r="L42" i="11"/>
  <c r="C42" i="11" s="1"/>
  <c r="AB7" i="11"/>
  <c r="AC6" i="11"/>
  <c r="Z6" i="11"/>
  <c r="AA6" i="11"/>
  <c r="X6" i="11"/>
  <c r="B8" i="31"/>
  <c r="C8" i="31"/>
  <c r="D8" i="31"/>
  <c r="E8" i="31"/>
  <c r="F8" i="31"/>
  <c r="B9" i="31"/>
  <c r="C9" i="31"/>
  <c r="D9" i="31"/>
  <c r="E9" i="31"/>
  <c r="F9" i="31"/>
  <c r="G9" i="31"/>
  <c r="H9" i="31"/>
  <c r="B10" i="31"/>
  <c r="C10" i="31"/>
  <c r="D10" i="31"/>
  <c r="E10" i="31"/>
  <c r="F10" i="31"/>
  <c r="G10" i="31"/>
  <c r="H10" i="31"/>
  <c r="B11" i="31"/>
  <c r="C11" i="31"/>
  <c r="D11" i="31"/>
  <c r="E11" i="31"/>
  <c r="F11" i="31"/>
  <c r="G11" i="31"/>
  <c r="H11" i="31"/>
  <c r="B12" i="31"/>
  <c r="C12" i="31"/>
  <c r="D12" i="31"/>
  <c r="E12" i="31"/>
  <c r="F12" i="31"/>
  <c r="G12" i="31"/>
  <c r="H12" i="31"/>
  <c r="B13" i="31"/>
  <c r="C13" i="31"/>
  <c r="D13" i="31"/>
  <c r="E13" i="31"/>
  <c r="F13" i="31"/>
  <c r="G13" i="31"/>
  <c r="H13" i="31"/>
  <c r="B14" i="31"/>
  <c r="C14" i="31"/>
  <c r="D14" i="31"/>
  <c r="E14" i="31"/>
  <c r="F14" i="31"/>
  <c r="G14" i="31"/>
  <c r="H14" i="31"/>
  <c r="B15" i="31"/>
  <c r="C15" i="31"/>
  <c r="D15" i="31"/>
  <c r="E15" i="31"/>
  <c r="F15" i="31"/>
  <c r="G15" i="31"/>
  <c r="H15" i="31"/>
  <c r="B16" i="31"/>
  <c r="C16" i="31"/>
  <c r="D16" i="31"/>
  <c r="E16" i="31"/>
  <c r="F16" i="31"/>
  <c r="G16" i="31"/>
  <c r="H16" i="31"/>
  <c r="B17" i="31"/>
  <c r="C17" i="31"/>
  <c r="D17" i="31"/>
  <c r="E17" i="31"/>
  <c r="F17" i="31"/>
  <c r="G17" i="31"/>
  <c r="H17" i="31"/>
  <c r="B18" i="31"/>
  <c r="C18" i="31"/>
  <c r="D18" i="31"/>
  <c r="E18" i="31"/>
  <c r="F18" i="31"/>
  <c r="G18" i="31"/>
  <c r="H18" i="31"/>
  <c r="B19" i="31"/>
  <c r="C19" i="31"/>
  <c r="D19" i="31"/>
  <c r="E19" i="31"/>
  <c r="F19" i="31"/>
  <c r="G19" i="31"/>
  <c r="H19" i="31"/>
  <c r="B20" i="31"/>
  <c r="C20" i="31"/>
  <c r="D20" i="31"/>
  <c r="E20" i="31"/>
  <c r="F20" i="31"/>
  <c r="G20" i="31"/>
  <c r="H20" i="31"/>
  <c r="B21" i="31"/>
  <c r="C21" i="31"/>
  <c r="D21" i="31"/>
  <c r="E21" i="31"/>
  <c r="F21" i="31"/>
  <c r="G21" i="31"/>
  <c r="H21" i="31"/>
  <c r="B22" i="31"/>
  <c r="C22" i="31"/>
  <c r="D22" i="31"/>
  <c r="E22" i="31"/>
  <c r="F22" i="31"/>
  <c r="G22" i="31"/>
  <c r="H22" i="31"/>
  <c r="C24" i="31"/>
  <c r="C24" i="29"/>
  <c r="H22" i="29"/>
  <c r="G22" i="29"/>
  <c r="F22" i="29"/>
  <c r="E22" i="29"/>
  <c r="D22" i="29"/>
  <c r="C22" i="29"/>
  <c r="B22" i="29"/>
  <c r="H21" i="29"/>
  <c r="G21" i="29"/>
  <c r="F21" i="29"/>
  <c r="E21" i="29"/>
  <c r="D21" i="29"/>
  <c r="C21" i="29"/>
  <c r="B21" i="29"/>
  <c r="H20" i="29"/>
  <c r="G20" i="29"/>
  <c r="F20" i="29"/>
  <c r="E20" i="29"/>
  <c r="D20" i="29"/>
  <c r="C20" i="29"/>
  <c r="B20" i="29"/>
  <c r="H19" i="29"/>
  <c r="G19" i="29"/>
  <c r="F19" i="29"/>
  <c r="E19" i="29"/>
  <c r="D19" i="29"/>
  <c r="C19" i="29"/>
  <c r="B19" i="29"/>
  <c r="H18" i="29"/>
  <c r="G18" i="29"/>
  <c r="F18" i="29"/>
  <c r="E18" i="29"/>
  <c r="D18" i="29"/>
  <c r="C18" i="29"/>
  <c r="B18" i="29"/>
  <c r="H17" i="29"/>
  <c r="G17" i="29"/>
  <c r="F17" i="29"/>
  <c r="E17" i="29"/>
  <c r="D17" i="29"/>
  <c r="C17" i="29"/>
  <c r="B17" i="29"/>
  <c r="H16" i="29"/>
  <c r="G16" i="29"/>
  <c r="F16" i="29"/>
  <c r="E16" i="29"/>
  <c r="D16" i="29"/>
  <c r="C16" i="29"/>
  <c r="B16" i="29"/>
  <c r="H15" i="29"/>
  <c r="G15" i="29"/>
  <c r="F15" i="29"/>
  <c r="E15" i="29"/>
  <c r="D15" i="29"/>
  <c r="C15" i="29"/>
  <c r="B15" i="29"/>
  <c r="H14" i="29"/>
  <c r="G14" i="29"/>
  <c r="F14" i="29"/>
  <c r="E14" i="29"/>
  <c r="D14" i="29"/>
  <c r="C14" i="29"/>
  <c r="B14" i="29"/>
  <c r="H13" i="29"/>
  <c r="G13" i="29"/>
  <c r="F13" i="29"/>
  <c r="E13" i="29"/>
  <c r="D13" i="29"/>
  <c r="C13" i="29"/>
  <c r="B13" i="29"/>
  <c r="H12" i="29"/>
  <c r="G12" i="29"/>
  <c r="F12" i="29"/>
  <c r="E12" i="29"/>
  <c r="D12" i="29"/>
  <c r="C12" i="29"/>
  <c r="B12" i="29"/>
  <c r="H11" i="29"/>
  <c r="G11" i="29"/>
  <c r="F11" i="29"/>
  <c r="E11" i="29"/>
  <c r="D11" i="29"/>
  <c r="C11" i="29"/>
  <c r="B11" i="29"/>
  <c r="H10" i="29"/>
  <c r="G10" i="29"/>
  <c r="F10" i="29"/>
  <c r="E10" i="29"/>
  <c r="D10" i="29"/>
  <c r="C10" i="29"/>
  <c r="B10" i="29"/>
  <c r="H9" i="29"/>
  <c r="G9" i="29"/>
  <c r="F9" i="29"/>
  <c r="E9" i="29"/>
  <c r="D9" i="29"/>
  <c r="C9" i="29"/>
  <c r="B9" i="29"/>
  <c r="F8" i="29"/>
  <c r="E8" i="29"/>
  <c r="D8" i="29"/>
  <c r="C8" i="29"/>
  <c r="B8" i="29"/>
  <c r="G8" i="31"/>
  <c r="G8" i="29"/>
  <c r="B29" i="31"/>
  <c r="C29" i="31"/>
  <c r="D29" i="31"/>
  <c r="E29" i="31"/>
  <c r="F29" i="31"/>
  <c r="H29" i="31"/>
  <c r="B30" i="31"/>
  <c r="C30" i="31"/>
  <c r="D30" i="31"/>
  <c r="E30" i="31"/>
  <c r="F30" i="31"/>
  <c r="H30" i="31"/>
  <c r="B31" i="31"/>
  <c r="C31" i="31"/>
  <c r="D31" i="31"/>
  <c r="E31" i="31"/>
  <c r="F31" i="31"/>
  <c r="H31" i="31"/>
  <c r="B32" i="31"/>
  <c r="C32" i="31"/>
  <c r="D32" i="31"/>
  <c r="E32" i="31"/>
  <c r="F32" i="31"/>
  <c r="H32" i="31"/>
  <c r="B33" i="31"/>
  <c r="C33" i="31"/>
  <c r="D33" i="31"/>
  <c r="E33" i="31"/>
  <c r="F33" i="31"/>
  <c r="H33" i="31"/>
  <c r="B34" i="31"/>
  <c r="C34" i="31"/>
  <c r="D34" i="31"/>
  <c r="E34" i="31"/>
  <c r="F34" i="31"/>
  <c r="H34" i="31"/>
  <c r="B35" i="31"/>
  <c r="C35" i="31"/>
  <c r="D35" i="31"/>
  <c r="E35" i="31"/>
  <c r="F35" i="31"/>
  <c r="H35" i="31"/>
  <c r="B36" i="31"/>
  <c r="C36" i="31"/>
  <c r="D36" i="31"/>
  <c r="E36" i="31"/>
  <c r="F36" i="31"/>
  <c r="H36" i="31"/>
  <c r="B37" i="31"/>
  <c r="C37" i="31"/>
  <c r="D37" i="31"/>
  <c r="E37" i="31"/>
  <c r="F37" i="31"/>
  <c r="H37" i="31"/>
  <c r="B38" i="31"/>
  <c r="C38" i="31"/>
  <c r="D38" i="31"/>
  <c r="E38" i="31"/>
  <c r="F38" i="31"/>
  <c r="H38" i="31"/>
  <c r="B39" i="31"/>
  <c r="C39" i="31"/>
  <c r="D39" i="31"/>
  <c r="E39" i="31"/>
  <c r="F39" i="31"/>
  <c r="H39" i="31"/>
  <c r="B40" i="31"/>
  <c r="C40" i="31"/>
  <c r="D40" i="31"/>
  <c r="E40" i="31"/>
  <c r="F40" i="31"/>
  <c r="H40" i="31"/>
  <c r="B41" i="31"/>
  <c r="C41" i="31"/>
  <c r="D41" i="31"/>
  <c r="E41" i="31"/>
  <c r="F41" i="31"/>
  <c r="H41" i="31"/>
  <c r="B42" i="31"/>
  <c r="C42" i="31"/>
  <c r="D42" i="31"/>
  <c r="E42" i="31"/>
  <c r="F42" i="31"/>
  <c r="H42" i="31"/>
  <c r="B43" i="31"/>
  <c r="C43" i="31"/>
  <c r="D43" i="31"/>
  <c r="E43" i="31"/>
  <c r="F43" i="31"/>
  <c r="H43" i="31"/>
  <c r="C45" i="31"/>
  <c r="C45" i="29"/>
  <c r="H43" i="29"/>
  <c r="F43" i="29"/>
  <c r="E43" i="29"/>
  <c r="D43" i="29"/>
  <c r="C43" i="29"/>
  <c r="B43" i="29"/>
  <c r="H42" i="29"/>
  <c r="F42" i="29"/>
  <c r="E42" i="29"/>
  <c r="D42" i="29"/>
  <c r="G42" i="29" s="1"/>
  <c r="C42" i="29"/>
  <c r="B42" i="29"/>
  <c r="H41" i="29"/>
  <c r="F41" i="29"/>
  <c r="E41" i="29"/>
  <c r="D41" i="29"/>
  <c r="C41" i="29"/>
  <c r="B41" i="29"/>
  <c r="H40" i="29"/>
  <c r="F40" i="29"/>
  <c r="E40" i="29"/>
  <c r="D40" i="29"/>
  <c r="C40" i="29"/>
  <c r="B40" i="29"/>
  <c r="H39" i="29"/>
  <c r="F39" i="29"/>
  <c r="E39" i="29"/>
  <c r="D39" i="29"/>
  <c r="C39" i="29"/>
  <c r="B39" i="29"/>
  <c r="H38" i="29"/>
  <c r="F38" i="29"/>
  <c r="E38" i="29"/>
  <c r="D38" i="29"/>
  <c r="G38" i="29" s="1"/>
  <c r="C38" i="29"/>
  <c r="B38" i="29"/>
  <c r="H37" i="29"/>
  <c r="F37" i="29"/>
  <c r="E37" i="29"/>
  <c r="D37" i="29"/>
  <c r="C37" i="29"/>
  <c r="B37" i="29"/>
  <c r="H36" i="29"/>
  <c r="F36" i="29"/>
  <c r="E36" i="29"/>
  <c r="D36" i="29"/>
  <c r="C36" i="29"/>
  <c r="B36" i="29"/>
  <c r="H35" i="29"/>
  <c r="F35" i="29"/>
  <c r="E35" i="29"/>
  <c r="D35" i="29"/>
  <c r="C35" i="29"/>
  <c r="B35" i="29"/>
  <c r="H34" i="29"/>
  <c r="F34" i="29"/>
  <c r="E34" i="29"/>
  <c r="D34" i="29"/>
  <c r="G34" i="29" s="1"/>
  <c r="C34" i="29"/>
  <c r="B34" i="29"/>
  <c r="H33" i="29"/>
  <c r="F33" i="29"/>
  <c r="E33" i="29"/>
  <c r="D33" i="29"/>
  <c r="C33" i="29"/>
  <c r="B33" i="29"/>
  <c r="H32" i="29"/>
  <c r="F32" i="29"/>
  <c r="E32" i="29"/>
  <c r="D32" i="29"/>
  <c r="C32" i="29"/>
  <c r="B32" i="29"/>
  <c r="H31" i="29"/>
  <c r="F31" i="29"/>
  <c r="E31" i="29"/>
  <c r="D31" i="29"/>
  <c r="C31" i="29"/>
  <c r="B31" i="29"/>
  <c r="H30" i="29"/>
  <c r="F30" i="29"/>
  <c r="E30" i="29"/>
  <c r="D30" i="29"/>
  <c r="G30" i="29" s="1"/>
  <c r="C30" i="29"/>
  <c r="B30" i="29"/>
  <c r="H29" i="29"/>
  <c r="F29" i="29"/>
  <c r="E29" i="29"/>
  <c r="D29" i="29"/>
  <c r="C29" i="29"/>
  <c r="B29" i="29"/>
  <c r="O1" i="4"/>
  <c r="B50" i="31"/>
  <c r="C50" i="31"/>
  <c r="D50" i="31"/>
  <c r="E50" i="31"/>
  <c r="F50" i="31"/>
  <c r="B51" i="31"/>
  <c r="C51" i="31"/>
  <c r="D51" i="31"/>
  <c r="E51" i="31"/>
  <c r="F51" i="31"/>
  <c r="H51" i="31"/>
  <c r="B52" i="31"/>
  <c r="C52" i="31"/>
  <c r="D52" i="31"/>
  <c r="E52" i="31"/>
  <c r="F52" i="31"/>
  <c r="H52" i="31"/>
  <c r="B53" i="31"/>
  <c r="C53" i="31"/>
  <c r="D53" i="31"/>
  <c r="E53" i="31"/>
  <c r="F53" i="31"/>
  <c r="H53" i="31"/>
  <c r="B54" i="31"/>
  <c r="C54" i="31"/>
  <c r="D54" i="31"/>
  <c r="E54" i="31"/>
  <c r="F54" i="31"/>
  <c r="H54" i="31"/>
  <c r="B55" i="31"/>
  <c r="C55" i="31"/>
  <c r="D55" i="31"/>
  <c r="E55" i="31"/>
  <c r="F55" i="31"/>
  <c r="H55" i="31"/>
  <c r="B56" i="31"/>
  <c r="C56" i="31"/>
  <c r="D56" i="31"/>
  <c r="E56" i="31"/>
  <c r="F56" i="31"/>
  <c r="H56" i="31"/>
  <c r="B57" i="31"/>
  <c r="C57" i="31"/>
  <c r="D57" i="31"/>
  <c r="E57" i="31"/>
  <c r="F57" i="31"/>
  <c r="H57" i="31"/>
  <c r="B58" i="31"/>
  <c r="C58" i="31"/>
  <c r="D58" i="31"/>
  <c r="E58" i="31"/>
  <c r="F58" i="31"/>
  <c r="H58" i="31"/>
  <c r="B59" i="31"/>
  <c r="C59" i="31"/>
  <c r="D59" i="31"/>
  <c r="E59" i="31"/>
  <c r="F59" i="31"/>
  <c r="H59" i="31"/>
  <c r="B60" i="31"/>
  <c r="C60" i="31"/>
  <c r="D60" i="31"/>
  <c r="E60" i="31"/>
  <c r="F60" i="31"/>
  <c r="H60" i="31"/>
  <c r="B61" i="31"/>
  <c r="C61" i="31"/>
  <c r="D61" i="31"/>
  <c r="E61" i="31"/>
  <c r="F61" i="31"/>
  <c r="H61" i="31"/>
  <c r="B62" i="31"/>
  <c r="C62" i="31"/>
  <c r="D62" i="31"/>
  <c r="E62" i="31"/>
  <c r="F62" i="31"/>
  <c r="H62" i="31"/>
  <c r="B63" i="31"/>
  <c r="C63" i="31"/>
  <c r="D63" i="31"/>
  <c r="E63" i="31"/>
  <c r="F63" i="31"/>
  <c r="H63" i="31"/>
  <c r="B64" i="31"/>
  <c r="C64" i="31"/>
  <c r="D64" i="31"/>
  <c r="E64" i="31"/>
  <c r="F64" i="31"/>
  <c r="H64" i="31"/>
  <c r="C66" i="31"/>
  <c r="C66" i="29"/>
  <c r="H64" i="29"/>
  <c r="F64" i="29"/>
  <c r="E64" i="29"/>
  <c r="D64" i="29"/>
  <c r="C64" i="29"/>
  <c r="B64" i="29"/>
  <c r="H63" i="29"/>
  <c r="F63" i="29"/>
  <c r="E63" i="29"/>
  <c r="D63" i="29"/>
  <c r="C63" i="29"/>
  <c r="B63" i="29"/>
  <c r="H62" i="29"/>
  <c r="F62" i="29"/>
  <c r="E62" i="29"/>
  <c r="D62" i="29"/>
  <c r="C62" i="29"/>
  <c r="B62" i="29"/>
  <c r="H61" i="29"/>
  <c r="F61" i="29"/>
  <c r="E61" i="29"/>
  <c r="D61" i="29"/>
  <c r="C61" i="29"/>
  <c r="B61" i="29"/>
  <c r="H60" i="29"/>
  <c r="F60" i="29"/>
  <c r="E60" i="29"/>
  <c r="D60" i="29"/>
  <c r="G60" i="29" s="1"/>
  <c r="C60" i="29"/>
  <c r="B60" i="29"/>
  <c r="H59" i="29"/>
  <c r="F59" i="29"/>
  <c r="E59" i="29"/>
  <c r="D59" i="29"/>
  <c r="C59" i="29"/>
  <c r="B59" i="29"/>
  <c r="H58" i="29"/>
  <c r="F58" i="29"/>
  <c r="E58" i="29"/>
  <c r="D58" i="29"/>
  <c r="C58" i="29"/>
  <c r="B58" i="29"/>
  <c r="H57" i="29"/>
  <c r="F57" i="29"/>
  <c r="E57" i="29"/>
  <c r="D57" i="29"/>
  <c r="C57" i="29"/>
  <c r="B57" i="29"/>
  <c r="H56" i="29"/>
  <c r="F56" i="29"/>
  <c r="E56" i="29"/>
  <c r="D56" i="29"/>
  <c r="G56" i="29" s="1"/>
  <c r="C56" i="29"/>
  <c r="B56" i="29"/>
  <c r="H55" i="29"/>
  <c r="F55" i="29"/>
  <c r="E55" i="29"/>
  <c r="D55" i="29"/>
  <c r="C55" i="29"/>
  <c r="B55" i="29"/>
  <c r="H54" i="29"/>
  <c r="F54" i="29"/>
  <c r="E54" i="29"/>
  <c r="D54" i="29"/>
  <c r="C54" i="29"/>
  <c r="B54" i="29"/>
  <c r="H53" i="29"/>
  <c r="F53" i="29"/>
  <c r="E53" i="29"/>
  <c r="D53" i="29"/>
  <c r="C53" i="29"/>
  <c r="B53" i="29"/>
  <c r="H52" i="29"/>
  <c r="F52" i="29"/>
  <c r="E52" i="29"/>
  <c r="D52" i="29"/>
  <c r="G52" i="29" s="1"/>
  <c r="C52" i="29"/>
  <c r="B52" i="29"/>
  <c r="H51" i="29"/>
  <c r="F51" i="29"/>
  <c r="E51" i="29"/>
  <c r="D51" i="29"/>
  <c r="C51" i="29"/>
  <c r="B51" i="29"/>
  <c r="F50" i="29"/>
  <c r="E50" i="29"/>
  <c r="D50" i="29"/>
  <c r="C50" i="29"/>
  <c r="B50" i="29"/>
  <c r="P1" i="7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R14" i="23"/>
  <c r="R157" i="4"/>
  <c r="K157" i="4"/>
  <c r="AF142" i="4"/>
  <c r="P127" i="4"/>
  <c r="K134" i="4"/>
  <c r="R124" i="4"/>
  <c r="P124" i="4"/>
  <c r="P134" i="4" s="1"/>
  <c r="H134" i="4" s="1"/>
  <c r="L152" i="11"/>
  <c r="C152" i="11" s="1"/>
  <c r="AB121" i="11"/>
  <c r="AC120" i="11"/>
  <c r="Y117" i="11"/>
  <c r="P119" i="11"/>
  <c r="AA117" i="11"/>
  <c r="R122" i="11"/>
  <c r="AC119" i="11"/>
  <c r="P122" i="11"/>
  <c r="L130" i="11"/>
  <c r="C130" i="11" s="1"/>
  <c r="P115" i="11"/>
  <c r="R123" i="11"/>
  <c r="G130" i="11"/>
  <c r="U30" i="17" s="1"/>
  <c r="R120" i="11"/>
  <c r="R115" i="11"/>
  <c r="K10" i="23"/>
  <c r="I10" i="23" s="1"/>
  <c r="K17" i="23"/>
  <c r="I17" i="23" s="1"/>
  <c r="N24" i="23"/>
  <c r="N16" i="23"/>
  <c r="P23" i="23"/>
  <c r="P15" i="23"/>
  <c r="R23" i="23"/>
  <c r="R15" i="23"/>
  <c r="U20" i="23"/>
  <c r="U12" i="23"/>
  <c r="X19" i="23"/>
  <c r="X11" i="23"/>
  <c r="AB17" i="23"/>
  <c r="AJ23" i="23"/>
  <c r="AJ15" i="23"/>
  <c r="B47" i="23"/>
  <c r="K37" i="23"/>
  <c r="F37" i="23" s="1"/>
  <c r="K44" i="23"/>
  <c r="N51" i="23"/>
  <c r="N43" i="23"/>
  <c r="R50" i="23"/>
  <c r="R42" i="23"/>
  <c r="U49" i="23"/>
  <c r="U41" i="23"/>
  <c r="X48" i="23"/>
  <c r="X40" i="23"/>
  <c r="AB47" i="23"/>
  <c r="AB39" i="23"/>
  <c r="AJ46" i="23"/>
  <c r="AJ38" i="23"/>
  <c r="F71" i="23"/>
  <c r="N88" i="23"/>
  <c r="V88" i="23" s="1"/>
  <c r="L88" i="23"/>
  <c r="AJ10" i="23"/>
  <c r="K24" i="23"/>
  <c r="B24" i="23" s="1"/>
  <c r="K16" i="23"/>
  <c r="B16" i="23" s="1"/>
  <c r="N23" i="23"/>
  <c r="N15" i="23"/>
  <c r="P22" i="23"/>
  <c r="P14" i="23"/>
  <c r="R22" i="23"/>
  <c r="R13" i="23"/>
  <c r="U19" i="23"/>
  <c r="U11" i="23"/>
  <c r="X18" i="23"/>
  <c r="AB24" i="23"/>
  <c r="AB16" i="23"/>
  <c r="AJ22" i="23"/>
  <c r="AJ14" i="23"/>
  <c r="B46" i="23"/>
  <c r="K51" i="23"/>
  <c r="F51" i="23" s="1"/>
  <c r="K43" i="23"/>
  <c r="F43" i="23" s="1"/>
  <c r="N50" i="23"/>
  <c r="N42" i="23"/>
  <c r="R49" i="23"/>
  <c r="Y49" i="23" s="1"/>
  <c r="R41" i="23"/>
  <c r="U48" i="23"/>
  <c r="U40" i="23"/>
  <c r="X47" i="23"/>
  <c r="X39" i="23"/>
  <c r="AB46" i="23"/>
  <c r="AB38" i="23"/>
  <c r="AJ45" i="23"/>
  <c r="K23" i="23"/>
  <c r="B23" i="23" s="1"/>
  <c r="K15" i="23"/>
  <c r="F15" i="23" s="1"/>
  <c r="N22" i="23"/>
  <c r="N14" i="23"/>
  <c r="P21" i="23"/>
  <c r="P13" i="23"/>
  <c r="R21" i="23"/>
  <c r="R12" i="23"/>
  <c r="U18" i="23"/>
  <c r="X10" i="23"/>
  <c r="X17" i="23"/>
  <c r="AB23" i="23"/>
  <c r="AB15" i="23"/>
  <c r="AJ21" i="23"/>
  <c r="AJ13" i="23"/>
  <c r="B45" i="23"/>
  <c r="K50" i="23"/>
  <c r="F50" i="23" s="1"/>
  <c r="K42" i="23"/>
  <c r="I42" i="23" s="1"/>
  <c r="N49" i="23"/>
  <c r="N41" i="23"/>
  <c r="R48" i="23"/>
  <c r="R40" i="23"/>
  <c r="U47" i="23"/>
  <c r="U39" i="23"/>
  <c r="X46" i="23"/>
  <c r="X38" i="23"/>
  <c r="AB45" i="23"/>
  <c r="AJ37" i="23"/>
  <c r="AJ44" i="23"/>
  <c r="K22" i="23"/>
  <c r="B22" i="23" s="1"/>
  <c r="K14" i="23"/>
  <c r="I14" i="23" s="1"/>
  <c r="N21" i="23"/>
  <c r="N13" i="23"/>
  <c r="P20" i="23"/>
  <c r="P12" i="23"/>
  <c r="R20" i="23"/>
  <c r="R11" i="23"/>
  <c r="U17" i="23"/>
  <c r="X24" i="23"/>
  <c r="X16" i="23"/>
  <c r="AB22" i="23"/>
  <c r="AB14" i="23"/>
  <c r="AJ20" i="23"/>
  <c r="AJ12" i="23"/>
  <c r="I39" i="22"/>
  <c r="C29" i="22"/>
  <c r="B43" i="23"/>
  <c r="K49" i="23"/>
  <c r="F49" i="23" s="1"/>
  <c r="K41" i="23"/>
  <c r="F41" i="23" s="1"/>
  <c r="N48" i="23"/>
  <c r="N40" i="23"/>
  <c r="R47" i="23"/>
  <c r="R39" i="23"/>
  <c r="U46" i="23"/>
  <c r="U38" i="23"/>
  <c r="X45" i="23"/>
  <c r="AB44" i="23"/>
  <c r="AJ51" i="23"/>
  <c r="AJ43" i="23"/>
  <c r="K21" i="23"/>
  <c r="B21" i="23" s="1"/>
  <c r="K13" i="23"/>
  <c r="F13" i="23" s="1"/>
  <c r="N20" i="23"/>
  <c r="N12" i="23"/>
  <c r="P19" i="23"/>
  <c r="P11" i="23"/>
  <c r="R19" i="23"/>
  <c r="U24" i="23"/>
  <c r="U16" i="23"/>
  <c r="X23" i="23"/>
  <c r="X15" i="23"/>
  <c r="AB21" i="23"/>
  <c r="AB13" i="23"/>
  <c r="AJ19" i="23"/>
  <c r="AJ11" i="23"/>
  <c r="I38" i="22"/>
  <c r="D24" i="22"/>
  <c r="B40" i="23"/>
  <c r="K48" i="23"/>
  <c r="I48" i="23" s="1"/>
  <c r="K40" i="23"/>
  <c r="N47" i="23"/>
  <c r="N39" i="23"/>
  <c r="R46" i="23"/>
  <c r="R38" i="23"/>
  <c r="U45" i="23"/>
  <c r="X37" i="23"/>
  <c r="X44" i="23"/>
  <c r="AB51" i="23"/>
  <c r="AB43" i="23"/>
  <c r="AJ50" i="23"/>
  <c r="AJ42" i="23"/>
  <c r="F67" i="23"/>
  <c r="Z10" i="23"/>
  <c r="K20" i="23"/>
  <c r="F20" i="23" s="1"/>
  <c r="K12" i="23"/>
  <c r="I12" i="23" s="1"/>
  <c r="N19" i="23"/>
  <c r="N11" i="23"/>
  <c r="P18" i="23"/>
  <c r="R10" i="23"/>
  <c r="R18" i="23"/>
  <c r="U23" i="23"/>
  <c r="U15" i="23"/>
  <c r="X22" i="23"/>
  <c r="X14" i="23"/>
  <c r="AB20" i="23"/>
  <c r="AB12" i="23"/>
  <c r="AJ18" i="23"/>
  <c r="I29" i="22"/>
  <c r="B39" i="23"/>
  <c r="K47" i="23"/>
  <c r="K39" i="23"/>
  <c r="N46" i="23"/>
  <c r="N38" i="23"/>
  <c r="R45" i="23"/>
  <c r="U37" i="23"/>
  <c r="U44" i="23"/>
  <c r="X51" i="23"/>
  <c r="X43" i="23"/>
  <c r="AB50" i="23"/>
  <c r="AB42" i="23"/>
  <c r="AJ49" i="23"/>
  <c r="AJ41" i="23"/>
  <c r="K19" i="23"/>
  <c r="F19" i="23" s="1"/>
  <c r="K11" i="23"/>
  <c r="F11" i="23" s="1"/>
  <c r="N18" i="23"/>
  <c r="P10" i="23"/>
  <c r="P17" i="23"/>
  <c r="U10" i="23"/>
  <c r="R17" i="23"/>
  <c r="U22" i="23"/>
  <c r="U14" i="23"/>
  <c r="X21" i="23"/>
  <c r="X13" i="23"/>
  <c r="AB19" i="23"/>
  <c r="AB11" i="23"/>
  <c r="AJ17" i="23"/>
  <c r="B51" i="23"/>
  <c r="B38" i="23"/>
  <c r="K46" i="23"/>
  <c r="K38" i="23"/>
  <c r="N45" i="23"/>
  <c r="R37" i="23"/>
  <c r="Y37" i="23" s="1"/>
  <c r="R44" i="23"/>
  <c r="U51" i="23"/>
  <c r="U43" i="23"/>
  <c r="X50" i="23"/>
  <c r="X42" i="23"/>
  <c r="AB49" i="23"/>
  <c r="AB41" i="23"/>
  <c r="AJ48" i="23"/>
  <c r="AJ40" i="23"/>
  <c r="K18" i="23"/>
  <c r="F18" i="23" s="1"/>
  <c r="N10" i="23"/>
  <c r="N17" i="23"/>
  <c r="P24" i="23"/>
  <c r="P16" i="23"/>
  <c r="R24" i="23"/>
  <c r="R16" i="23"/>
  <c r="U21" i="23"/>
  <c r="U13" i="23"/>
  <c r="X20" i="23"/>
  <c r="X12" i="23"/>
  <c r="AB18" i="23"/>
  <c r="AJ24" i="23"/>
  <c r="AJ16" i="23"/>
  <c r="B48" i="23"/>
  <c r="B41" i="23"/>
  <c r="B37" i="23"/>
  <c r="K45" i="23"/>
  <c r="I45" i="23" s="1"/>
  <c r="N37" i="23"/>
  <c r="N44" i="23"/>
  <c r="R51" i="23"/>
  <c r="Y51" i="23" s="1"/>
  <c r="R43" i="23"/>
  <c r="U50" i="23"/>
  <c r="U42" i="23"/>
  <c r="X49" i="23"/>
  <c r="X41" i="23"/>
  <c r="AB48" i="23"/>
  <c r="AB40" i="23"/>
  <c r="AJ47" i="23"/>
  <c r="AJ39" i="23"/>
  <c r="F72" i="23"/>
  <c r="V73" i="23"/>
  <c r="B44" i="23"/>
  <c r="B50" i="23"/>
  <c r="B42" i="23"/>
  <c r="B49" i="23"/>
  <c r="B71" i="31"/>
  <c r="C71" i="31"/>
  <c r="D71" i="31"/>
  <c r="E71" i="31"/>
  <c r="F71" i="31"/>
  <c r="G71" i="31"/>
  <c r="H71" i="31"/>
  <c r="B72" i="31"/>
  <c r="C72" i="31"/>
  <c r="D72" i="31"/>
  <c r="E72" i="31"/>
  <c r="F72" i="31"/>
  <c r="G72" i="31"/>
  <c r="H72" i="31"/>
  <c r="B73" i="31"/>
  <c r="C73" i="31"/>
  <c r="D73" i="31"/>
  <c r="E73" i="31"/>
  <c r="F73" i="31"/>
  <c r="G73" i="31"/>
  <c r="H73" i="31"/>
  <c r="B74" i="31"/>
  <c r="C74" i="31"/>
  <c r="D74" i="31"/>
  <c r="E74" i="31"/>
  <c r="F74" i="31"/>
  <c r="G74" i="31"/>
  <c r="H74" i="31"/>
  <c r="B75" i="31"/>
  <c r="C75" i="31"/>
  <c r="D75" i="31"/>
  <c r="E75" i="31"/>
  <c r="F75" i="31"/>
  <c r="G75" i="31"/>
  <c r="H75" i="31"/>
  <c r="B76" i="31"/>
  <c r="C76" i="31"/>
  <c r="D76" i="31"/>
  <c r="E76" i="31"/>
  <c r="F76" i="31"/>
  <c r="G76" i="31"/>
  <c r="H76" i="31"/>
  <c r="B77" i="31"/>
  <c r="C77" i="31"/>
  <c r="D77" i="31"/>
  <c r="E77" i="31"/>
  <c r="F77" i="31"/>
  <c r="G77" i="31"/>
  <c r="H77" i="31"/>
  <c r="B78" i="31"/>
  <c r="C78" i="31"/>
  <c r="D78" i="31"/>
  <c r="E78" i="31"/>
  <c r="F78" i="31"/>
  <c r="G78" i="31"/>
  <c r="H78" i="31"/>
  <c r="B79" i="31"/>
  <c r="C79" i="31"/>
  <c r="D79" i="31"/>
  <c r="E79" i="31"/>
  <c r="F79" i="31"/>
  <c r="G79" i="31"/>
  <c r="H79" i="31"/>
  <c r="B80" i="31"/>
  <c r="C80" i="31"/>
  <c r="D80" i="31"/>
  <c r="E80" i="31"/>
  <c r="F80" i="31"/>
  <c r="G80" i="31"/>
  <c r="H80" i="31"/>
  <c r="B81" i="31"/>
  <c r="C81" i="31"/>
  <c r="D81" i="31"/>
  <c r="E81" i="31"/>
  <c r="F81" i="31"/>
  <c r="G81" i="31"/>
  <c r="H81" i="31"/>
  <c r="B82" i="31"/>
  <c r="C82" i="31"/>
  <c r="D82" i="31"/>
  <c r="E82" i="31"/>
  <c r="F82" i="31"/>
  <c r="G82" i="31"/>
  <c r="H82" i="31"/>
  <c r="B83" i="31"/>
  <c r="C83" i="31"/>
  <c r="D83" i="31"/>
  <c r="E83" i="31"/>
  <c r="F83" i="31"/>
  <c r="G83" i="31"/>
  <c r="H83" i="31"/>
  <c r="B84" i="31"/>
  <c r="C84" i="31"/>
  <c r="D84" i="31"/>
  <c r="E84" i="31"/>
  <c r="F84" i="31"/>
  <c r="G84" i="31"/>
  <c r="H84" i="31"/>
  <c r="B85" i="31"/>
  <c r="C85" i="31"/>
  <c r="D85" i="31"/>
  <c r="E85" i="31"/>
  <c r="F85" i="31"/>
  <c r="G85" i="31"/>
  <c r="H85" i="31"/>
  <c r="C87" i="31"/>
  <c r="C87" i="29"/>
  <c r="H85" i="29"/>
  <c r="G85" i="29"/>
  <c r="F85" i="29"/>
  <c r="E85" i="29"/>
  <c r="D85" i="29"/>
  <c r="C85" i="29"/>
  <c r="B85" i="29"/>
  <c r="H84" i="29"/>
  <c r="G84" i="29"/>
  <c r="F84" i="29"/>
  <c r="E84" i="29"/>
  <c r="D84" i="29"/>
  <c r="C84" i="29"/>
  <c r="B84" i="29"/>
  <c r="H83" i="29"/>
  <c r="G83" i="29"/>
  <c r="F83" i="29"/>
  <c r="E83" i="29"/>
  <c r="D83" i="29"/>
  <c r="C83" i="29"/>
  <c r="B83" i="29"/>
  <c r="H82" i="29"/>
  <c r="G82" i="29"/>
  <c r="F82" i="29"/>
  <c r="E82" i="29"/>
  <c r="D82" i="29"/>
  <c r="C82" i="29"/>
  <c r="B82" i="29"/>
  <c r="H81" i="29"/>
  <c r="G81" i="29"/>
  <c r="F81" i="29"/>
  <c r="E81" i="29"/>
  <c r="D81" i="29"/>
  <c r="C81" i="29"/>
  <c r="B81" i="29"/>
  <c r="H80" i="29"/>
  <c r="G80" i="29"/>
  <c r="F80" i="29"/>
  <c r="E80" i="29"/>
  <c r="D80" i="29"/>
  <c r="C80" i="29"/>
  <c r="B80" i="29"/>
  <c r="H79" i="29"/>
  <c r="G79" i="29"/>
  <c r="F79" i="29"/>
  <c r="E79" i="29"/>
  <c r="D79" i="29"/>
  <c r="C79" i="29"/>
  <c r="B79" i="29"/>
  <c r="H78" i="29"/>
  <c r="G78" i="29"/>
  <c r="F78" i="29"/>
  <c r="E78" i="29"/>
  <c r="D78" i="29"/>
  <c r="C78" i="29"/>
  <c r="B78" i="29"/>
  <c r="H77" i="29"/>
  <c r="G77" i="29"/>
  <c r="F77" i="29"/>
  <c r="E77" i="29"/>
  <c r="D77" i="29"/>
  <c r="C77" i="29"/>
  <c r="B77" i="29"/>
  <c r="H76" i="29"/>
  <c r="G76" i="29"/>
  <c r="F76" i="29"/>
  <c r="E76" i="29"/>
  <c r="D76" i="29"/>
  <c r="C76" i="29"/>
  <c r="B76" i="29"/>
  <c r="H75" i="29"/>
  <c r="G75" i="29"/>
  <c r="F75" i="29"/>
  <c r="E75" i="29"/>
  <c r="D75" i="29"/>
  <c r="C75" i="29"/>
  <c r="B75" i="29"/>
  <c r="H74" i="29"/>
  <c r="G74" i="29"/>
  <c r="F74" i="29"/>
  <c r="E74" i="29"/>
  <c r="D74" i="29"/>
  <c r="C74" i="29"/>
  <c r="B74" i="29"/>
  <c r="H73" i="29"/>
  <c r="G73" i="29"/>
  <c r="F73" i="29"/>
  <c r="E73" i="29"/>
  <c r="D73" i="29"/>
  <c r="C73" i="29"/>
  <c r="B73" i="29"/>
  <c r="H72" i="29"/>
  <c r="G72" i="29"/>
  <c r="F72" i="29"/>
  <c r="E72" i="29"/>
  <c r="D72" i="29"/>
  <c r="C72" i="29"/>
  <c r="B72" i="29"/>
  <c r="H71" i="29"/>
  <c r="G71" i="29"/>
  <c r="F71" i="29"/>
  <c r="E71" i="29"/>
  <c r="D71" i="29"/>
  <c r="C71" i="29"/>
  <c r="B71" i="29"/>
  <c r="N1" i="12"/>
  <c r="I75" i="31"/>
  <c r="I75" i="29"/>
  <c r="I73" i="31"/>
  <c r="I73" i="29"/>
  <c r="I74" i="31"/>
  <c r="I74" i="29"/>
  <c r="I71" i="31"/>
  <c r="I71" i="29"/>
  <c r="I29" i="31"/>
  <c r="I29" i="29"/>
  <c r="S10" i="9"/>
  <c r="N70" i="12"/>
  <c r="V146" i="9"/>
  <c r="W145" i="9"/>
  <c r="N82" i="17" s="1"/>
  <c r="X146" i="9"/>
  <c r="Y145" i="9"/>
  <c r="P82" i="17" s="1"/>
  <c r="Z146" i="9"/>
  <c r="AA145" i="9"/>
  <c r="R82" i="17" s="1"/>
  <c r="V120" i="9"/>
  <c r="X120" i="9"/>
  <c r="Z120" i="9"/>
  <c r="V95" i="9"/>
  <c r="X95" i="9"/>
  <c r="Z95" i="9"/>
  <c r="AA94" i="9"/>
  <c r="R66" i="17" s="1"/>
  <c r="V66" i="9"/>
  <c r="W65" i="9"/>
  <c r="N57" i="17" s="1"/>
  <c r="X66" i="9"/>
  <c r="Y65" i="9"/>
  <c r="P57" i="17" s="1"/>
  <c r="Z66" i="9"/>
  <c r="AA65" i="9"/>
  <c r="R57" i="17" s="1"/>
  <c r="V40" i="9"/>
  <c r="W39" i="9"/>
  <c r="N49" i="17" s="1"/>
  <c r="X40" i="9"/>
  <c r="Y39" i="9"/>
  <c r="P49" i="17" s="1"/>
  <c r="Z40" i="9"/>
  <c r="AA39" i="9"/>
  <c r="R49" i="17" s="1"/>
  <c r="V11" i="9"/>
  <c r="X11" i="9"/>
  <c r="Z11" i="9"/>
  <c r="Q39" i="9"/>
  <c r="M55" i="9"/>
  <c r="P10" i="9"/>
  <c r="I41" i="17" s="1"/>
  <c r="R4" i="11"/>
  <c r="C43" i="9"/>
  <c r="E53" i="17" s="1"/>
  <c r="C52" i="9"/>
  <c r="C42" i="9"/>
  <c r="E52" i="17" s="1"/>
  <c r="U6" i="24"/>
  <c r="B36" i="9"/>
  <c r="B39" i="9" s="1"/>
  <c r="B8" i="24" s="1"/>
  <c r="B7" i="9"/>
  <c r="F97" i="23" l="1"/>
  <c r="F102" i="23"/>
  <c r="F69" i="23"/>
  <c r="F90" i="23"/>
  <c r="F89" i="23"/>
  <c r="V71" i="23"/>
  <c r="AF145" i="9"/>
  <c r="I83" i="17"/>
  <c r="Q146" i="9"/>
  <c r="I85" i="17"/>
  <c r="Q148" i="9"/>
  <c r="J85" i="17" s="1"/>
  <c r="L83" i="17"/>
  <c r="S161" i="9"/>
  <c r="AA119" i="9"/>
  <c r="R74" i="17" s="1"/>
  <c r="Q122" i="9"/>
  <c r="J77" i="17" s="1"/>
  <c r="Y119" i="9"/>
  <c r="P74" i="17" s="1"/>
  <c r="Q119" i="9"/>
  <c r="W119" i="9"/>
  <c r="N74" i="17" s="1"/>
  <c r="I78" i="17"/>
  <c r="Q123" i="9"/>
  <c r="J78" i="17" s="1"/>
  <c r="L74" i="17"/>
  <c r="S135" i="9"/>
  <c r="I66" i="17"/>
  <c r="Q94" i="9"/>
  <c r="Y94" i="9"/>
  <c r="P66" i="17" s="1"/>
  <c r="S110" i="9"/>
  <c r="W94" i="9"/>
  <c r="N66" i="17" s="1"/>
  <c r="I69" i="17"/>
  <c r="Q97" i="9"/>
  <c r="J69" i="17" s="1"/>
  <c r="I70" i="17"/>
  <c r="Q98" i="9"/>
  <c r="J70" i="17" s="1"/>
  <c r="S85" i="9"/>
  <c r="AA86" i="9" s="1"/>
  <c r="Q85" i="9"/>
  <c r="U85" i="9" s="1"/>
  <c r="W86" i="9"/>
  <c r="Z88" i="9" s="1"/>
  <c r="Y86" i="9"/>
  <c r="S55" i="9"/>
  <c r="AA56" i="9" s="1"/>
  <c r="I51" i="17"/>
  <c r="Q41" i="9"/>
  <c r="J51" i="17" s="1"/>
  <c r="I52" i="17"/>
  <c r="Q42" i="9"/>
  <c r="J52" i="17" s="1"/>
  <c r="I43" i="17"/>
  <c r="Q12" i="9"/>
  <c r="J43" i="17" s="1"/>
  <c r="S30" i="9"/>
  <c r="R203" i="12"/>
  <c r="R157" i="12"/>
  <c r="Z159" i="12" s="1"/>
  <c r="P134" i="12"/>
  <c r="L30" i="17" s="1"/>
  <c r="F91" i="23"/>
  <c r="F100" i="23"/>
  <c r="V90" i="23"/>
  <c r="AF90" i="23" s="1"/>
  <c r="V96" i="23"/>
  <c r="AF96" i="23" s="1"/>
  <c r="F94" i="23"/>
  <c r="AN88" i="23"/>
  <c r="AR88" i="23" s="1"/>
  <c r="AN102" i="23"/>
  <c r="AR102" i="23" s="1"/>
  <c r="V91" i="23"/>
  <c r="AF91" i="23" s="1"/>
  <c r="F95" i="23"/>
  <c r="V99" i="23"/>
  <c r="AN99" i="23" s="1"/>
  <c r="AR99" i="23" s="1"/>
  <c r="V89" i="23"/>
  <c r="AN89" i="23" s="1"/>
  <c r="AR89" i="23" s="1"/>
  <c r="R42" i="12"/>
  <c r="X43" i="12" s="1"/>
  <c r="F99" i="23"/>
  <c r="AF102" i="23"/>
  <c r="AD5" i="12"/>
  <c r="I106" i="22"/>
  <c r="R19" i="12"/>
  <c r="Z20" i="12" s="1"/>
  <c r="AE20" i="12"/>
  <c r="V20" i="12"/>
  <c r="Z21" i="12"/>
  <c r="X20" i="12"/>
  <c r="M21" i="17"/>
  <c r="T19" i="12"/>
  <c r="L91" i="22"/>
  <c r="V100" i="23"/>
  <c r="AN100" i="23" s="1"/>
  <c r="AR100" i="23" s="1"/>
  <c r="W21" i="12"/>
  <c r="S157" i="7"/>
  <c r="U157" i="7" s="1"/>
  <c r="Q157" i="7"/>
  <c r="J31" i="17" s="1"/>
  <c r="S134" i="7"/>
  <c r="K30" i="17" s="1"/>
  <c r="Y135" i="7"/>
  <c r="AA136" i="7"/>
  <c r="U134" i="7"/>
  <c r="Q111" i="7"/>
  <c r="J25" i="17" s="1"/>
  <c r="S19" i="7"/>
  <c r="AA20" i="7" s="1"/>
  <c r="S203" i="7"/>
  <c r="Y40" i="23"/>
  <c r="AN40" i="23" s="1"/>
  <c r="AR40" i="23" s="1"/>
  <c r="G64" i="29"/>
  <c r="Y41" i="23"/>
  <c r="AN41" i="23" s="1"/>
  <c r="AR41" i="23" s="1"/>
  <c r="H52" i="22"/>
  <c r="H60" i="22"/>
  <c r="H50" i="22"/>
  <c r="Y39" i="23"/>
  <c r="AN39" i="23" s="1"/>
  <c r="AR39" i="23" s="1"/>
  <c r="Y45" i="23"/>
  <c r="AN45" i="23" s="1"/>
  <c r="AR45" i="23" s="1"/>
  <c r="Y38" i="23"/>
  <c r="AF38" i="23" s="1"/>
  <c r="Y48" i="23"/>
  <c r="AF48" i="23" s="1"/>
  <c r="H56" i="22"/>
  <c r="H64" i="22"/>
  <c r="G50" i="29"/>
  <c r="J29" i="22"/>
  <c r="H39" i="22"/>
  <c r="R203" i="4"/>
  <c r="Z205" i="4" s="1"/>
  <c r="V204" i="4"/>
  <c r="I33" i="17"/>
  <c r="AF65" i="23"/>
  <c r="V67" i="23"/>
  <c r="AF67" i="23" s="1"/>
  <c r="R134" i="4"/>
  <c r="V135" i="4" s="1"/>
  <c r="AF135" i="4" s="1"/>
  <c r="AN73" i="23"/>
  <c r="AR73" i="23" s="1"/>
  <c r="H36" i="22"/>
  <c r="AF68" i="23"/>
  <c r="V69" i="23"/>
  <c r="AN69" i="23" s="1"/>
  <c r="AR69" i="23" s="1"/>
  <c r="AN63" i="23"/>
  <c r="AR63" i="23" s="1"/>
  <c r="AF63" i="23"/>
  <c r="Y46" i="21"/>
  <c r="F68" i="23"/>
  <c r="H34" i="22"/>
  <c r="AF71" i="23"/>
  <c r="F76" i="23"/>
  <c r="F77" i="23"/>
  <c r="F70" i="23"/>
  <c r="R88" i="4"/>
  <c r="X89" i="4" s="1"/>
  <c r="H43" i="22"/>
  <c r="Y39" i="21"/>
  <c r="Y48" i="21"/>
  <c r="H41" i="22"/>
  <c r="H37" i="22"/>
  <c r="AN66" i="23"/>
  <c r="AR66" i="23" s="1"/>
  <c r="F64" i="23"/>
  <c r="F75" i="23"/>
  <c r="V75" i="23"/>
  <c r="AF75" i="23" s="1"/>
  <c r="V72" i="23"/>
  <c r="AN72" i="23" s="1"/>
  <c r="AR72" i="23" s="1"/>
  <c r="V64" i="23"/>
  <c r="AF64" i="23" s="1"/>
  <c r="F63" i="23"/>
  <c r="H33" i="22"/>
  <c r="R19" i="4"/>
  <c r="V20" i="4" s="1"/>
  <c r="P19" i="4"/>
  <c r="AN70" i="23"/>
  <c r="AR70" i="23" s="1"/>
  <c r="H19" i="4"/>
  <c r="W21" i="4"/>
  <c r="H21" i="17"/>
  <c r="X20" i="4"/>
  <c r="I21" i="17"/>
  <c r="Y47" i="21"/>
  <c r="H31" i="22"/>
  <c r="F66" i="23"/>
  <c r="V74" i="23"/>
  <c r="F73" i="23"/>
  <c r="H38" i="22"/>
  <c r="AN77" i="23"/>
  <c r="AR77" i="23" s="1"/>
  <c r="Y44" i="21"/>
  <c r="V25" i="17"/>
  <c r="R19" i="11"/>
  <c r="D75" i="17"/>
  <c r="B121" i="9"/>
  <c r="C17" i="24"/>
  <c r="E10" i="24"/>
  <c r="E18" i="24"/>
  <c r="E26" i="24"/>
  <c r="D13" i="24"/>
  <c r="D21" i="24"/>
  <c r="E11" i="24"/>
  <c r="E19" i="24"/>
  <c r="E27" i="24"/>
  <c r="D14" i="24"/>
  <c r="D22" i="24"/>
  <c r="E12" i="24"/>
  <c r="E20" i="24"/>
  <c r="E8" i="24"/>
  <c r="D15" i="24"/>
  <c r="D23" i="24"/>
  <c r="E13" i="24"/>
  <c r="E21" i="24"/>
  <c r="D8" i="24"/>
  <c r="D16" i="24"/>
  <c r="D24" i="24"/>
  <c r="E25" i="24"/>
  <c r="D20" i="24"/>
  <c r="C29" i="24"/>
  <c r="E14" i="24"/>
  <c r="E22" i="24"/>
  <c r="D9" i="24"/>
  <c r="D17" i="24"/>
  <c r="D25" i="24"/>
  <c r="E17" i="24"/>
  <c r="E15" i="24"/>
  <c r="E23" i="24"/>
  <c r="D10" i="24"/>
  <c r="D18" i="24"/>
  <c r="D26" i="24"/>
  <c r="E9" i="24"/>
  <c r="F136" i="23"/>
  <c r="E16" i="24"/>
  <c r="E24" i="24"/>
  <c r="D11" i="24"/>
  <c r="D19" i="24"/>
  <c r="D27" i="24"/>
  <c r="D12" i="24"/>
  <c r="C8" i="24"/>
  <c r="C25" i="24"/>
  <c r="J29" i="29"/>
  <c r="F74" i="23"/>
  <c r="F93" i="23"/>
  <c r="F101" i="23"/>
  <c r="Y41" i="21"/>
  <c r="Y47" i="23"/>
  <c r="AF47" i="23" s="1"/>
  <c r="G51" i="29"/>
  <c r="G55" i="29"/>
  <c r="G59" i="29"/>
  <c r="G63" i="29"/>
  <c r="G29" i="29"/>
  <c r="G33" i="29"/>
  <c r="G37" i="29"/>
  <c r="G41" i="29"/>
  <c r="V95" i="23"/>
  <c r="AF95" i="23" s="1"/>
  <c r="V98" i="23"/>
  <c r="AF98" i="23" s="1"/>
  <c r="V92" i="23"/>
  <c r="AN92" i="23" s="1"/>
  <c r="AR92" i="23" s="1"/>
  <c r="H53" i="22"/>
  <c r="H61" i="22"/>
  <c r="Y49" i="21"/>
  <c r="H58" i="22"/>
  <c r="H40" i="22"/>
  <c r="G54" i="29"/>
  <c r="G58" i="29"/>
  <c r="G62" i="29"/>
  <c r="G50" i="31"/>
  <c r="G32" i="29"/>
  <c r="G36" i="29"/>
  <c r="G40" i="29"/>
  <c r="H55" i="22"/>
  <c r="H63" i="22"/>
  <c r="Y43" i="23"/>
  <c r="AN43" i="23" s="1"/>
  <c r="AR43" i="23" s="1"/>
  <c r="G53" i="29"/>
  <c r="G57" i="29"/>
  <c r="G61" i="29"/>
  <c r="G31" i="29"/>
  <c r="G35" i="29"/>
  <c r="G39" i="29"/>
  <c r="G43" i="29"/>
  <c r="H57" i="22"/>
  <c r="H30" i="22"/>
  <c r="Y45" i="21"/>
  <c r="Y44" i="23"/>
  <c r="AF44" i="23" s="1"/>
  <c r="H54" i="22"/>
  <c r="H62" i="22"/>
  <c r="Y50" i="21"/>
  <c r="H51" i="22"/>
  <c r="H59" i="22"/>
  <c r="Y46" i="23"/>
  <c r="AN46" i="23" s="1"/>
  <c r="AR46" i="23" s="1"/>
  <c r="Y42" i="21"/>
  <c r="J49" i="17"/>
  <c r="W56" i="9"/>
  <c r="L41" i="17"/>
  <c r="Y213" i="12"/>
  <c r="Z212" i="12"/>
  <c r="W213" i="12"/>
  <c r="X212" i="12"/>
  <c r="U213" i="12"/>
  <c r="V212" i="12"/>
  <c r="Y190" i="12"/>
  <c r="Z189" i="12"/>
  <c r="W190" i="12"/>
  <c r="X189" i="12"/>
  <c r="U190" i="12"/>
  <c r="V189" i="12"/>
  <c r="Y167" i="12"/>
  <c r="Z166" i="12"/>
  <c r="W167" i="12"/>
  <c r="X166" i="12"/>
  <c r="U167" i="12"/>
  <c r="V166" i="12"/>
  <c r="AD166" i="12" s="1"/>
  <c r="Y144" i="12"/>
  <c r="Z143" i="12"/>
  <c r="W144" i="12"/>
  <c r="X143" i="12"/>
  <c r="U144" i="12"/>
  <c r="V143" i="12"/>
  <c r="Y121" i="12"/>
  <c r="Z120" i="12"/>
  <c r="W121" i="12"/>
  <c r="X120" i="12"/>
  <c r="U121" i="12"/>
  <c r="V120" i="12"/>
  <c r="Y98" i="12"/>
  <c r="Z97" i="12"/>
  <c r="W98" i="12"/>
  <c r="X97" i="12"/>
  <c r="U98" i="12"/>
  <c r="V97" i="12"/>
  <c r="Y75" i="12"/>
  <c r="Z74" i="12"/>
  <c r="W75" i="12"/>
  <c r="X74" i="12"/>
  <c r="AD74" i="12" s="1"/>
  <c r="U75" i="12"/>
  <c r="V74" i="12"/>
  <c r="Y52" i="12"/>
  <c r="Z51" i="12"/>
  <c r="AD51" i="12" s="1"/>
  <c r="W52" i="12"/>
  <c r="X51" i="12"/>
  <c r="U52" i="12"/>
  <c r="V51" i="12"/>
  <c r="Y29" i="12"/>
  <c r="Z28" i="12"/>
  <c r="W29" i="12"/>
  <c r="X28" i="12"/>
  <c r="U29" i="12"/>
  <c r="V28" i="12"/>
  <c r="Y213" i="4"/>
  <c r="Z212" i="4"/>
  <c r="W213" i="4"/>
  <c r="X212" i="4"/>
  <c r="U213" i="4"/>
  <c r="V212" i="4"/>
  <c r="Y190" i="4"/>
  <c r="Z189" i="4"/>
  <c r="W190" i="4"/>
  <c r="X189" i="4"/>
  <c r="U190" i="4"/>
  <c r="V189" i="4"/>
  <c r="AF189" i="4" s="1"/>
  <c r="Y167" i="4"/>
  <c r="Z166" i="4"/>
  <c r="W167" i="4"/>
  <c r="X166" i="4"/>
  <c r="U167" i="4"/>
  <c r="V166" i="4"/>
  <c r="Y144" i="4"/>
  <c r="Z143" i="4"/>
  <c r="W144" i="4"/>
  <c r="X143" i="4"/>
  <c r="U144" i="4"/>
  <c r="V143" i="4"/>
  <c r="Y121" i="4"/>
  <c r="Z120" i="4"/>
  <c r="W121" i="4"/>
  <c r="X120" i="4"/>
  <c r="AF119" i="4"/>
  <c r="U121" i="4"/>
  <c r="V120" i="4"/>
  <c r="Y98" i="4"/>
  <c r="Z97" i="4"/>
  <c r="W98" i="4"/>
  <c r="X97" i="4"/>
  <c r="AF97" i="4" s="1"/>
  <c r="U98" i="4"/>
  <c r="V97" i="4"/>
  <c r="Y75" i="4"/>
  <c r="Z74" i="4"/>
  <c r="W75" i="4"/>
  <c r="X74" i="4"/>
  <c r="U75" i="4"/>
  <c r="V74" i="4"/>
  <c r="AF74" i="4" s="1"/>
  <c r="Y52" i="4"/>
  <c r="Z51" i="4"/>
  <c r="AF51" i="4" s="1"/>
  <c r="W52" i="4"/>
  <c r="X51" i="4"/>
  <c r="U52" i="4"/>
  <c r="V51" i="4"/>
  <c r="Y29" i="4"/>
  <c r="Z28" i="4"/>
  <c r="W29" i="4"/>
  <c r="X28" i="4"/>
  <c r="U29" i="4"/>
  <c r="V28" i="4"/>
  <c r="AF28" i="4" s="1"/>
  <c r="Z213" i="7"/>
  <c r="AA212" i="7"/>
  <c r="X213" i="7"/>
  <c r="Y212" i="7"/>
  <c r="V213" i="7"/>
  <c r="W212" i="7"/>
  <c r="Z190" i="7"/>
  <c r="AA189" i="7"/>
  <c r="X190" i="7"/>
  <c r="Y189" i="7"/>
  <c r="V190" i="7"/>
  <c r="W189" i="7"/>
  <c r="Z167" i="7"/>
  <c r="AA166" i="7"/>
  <c r="X167" i="7"/>
  <c r="Y166" i="7"/>
  <c r="V167" i="7"/>
  <c r="W166" i="7"/>
  <c r="AG166" i="7" s="1"/>
  <c r="Z144" i="7"/>
  <c r="AA143" i="7"/>
  <c r="X144" i="7"/>
  <c r="Y143" i="7"/>
  <c r="V144" i="7"/>
  <c r="W143" i="7"/>
  <c r="Z121" i="7"/>
  <c r="AA120" i="7"/>
  <c r="X121" i="7"/>
  <c r="Y120" i="7"/>
  <c r="V121" i="7"/>
  <c r="W120" i="7"/>
  <c r="Z98" i="7"/>
  <c r="AA97" i="7"/>
  <c r="X98" i="7"/>
  <c r="Y97" i="7"/>
  <c r="V98" i="7"/>
  <c r="W97" i="7"/>
  <c r="Z75" i="7"/>
  <c r="AA74" i="7"/>
  <c r="AG74" i="7" s="1"/>
  <c r="X75" i="7"/>
  <c r="Y74" i="7"/>
  <c r="V75" i="7"/>
  <c r="W74" i="7"/>
  <c r="Z52" i="7"/>
  <c r="AA51" i="7"/>
  <c r="X52" i="7"/>
  <c r="Y51" i="7"/>
  <c r="V52" i="7"/>
  <c r="W51" i="7"/>
  <c r="AG51" i="7" s="1"/>
  <c r="Z29" i="7"/>
  <c r="AA28" i="7"/>
  <c r="X29" i="7"/>
  <c r="Y28" i="7"/>
  <c r="V29" i="7"/>
  <c r="W28" i="7"/>
  <c r="AG28" i="7" s="1"/>
  <c r="J51" i="22"/>
  <c r="K51" i="22" s="1"/>
  <c r="R88" i="12"/>
  <c r="R134" i="12"/>
  <c r="V93" i="23"/>
  <c r="V101" i="23"/>
  <c r="V97" i="23"/>
  <c r="V94" i="23"/>
  <c r="R180" i="12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V76" i="23"/>
  <c r="Y42" i="23"/>
  <c r="AF42" i="23" s="1"/>
  <c r="Y50" i="23"/>
  <c r="AF50" i="23" s="1"/>
  <c r="AG212" i="7"/>
  <c r="S226" i="7"/>
  <c r="AG189" i="7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AJ32" i="11"/>
  <c r="AD211" i="12"/>
  <c r="P203" i="12"/>
  <c r="T203" i="12" s="1"/>
  <c r="P180" i="12"/>
  <c r="L32" i="17" s="1"/>
  <c r="P157" i="12"/>
  <c r="AD142" i="12"/>
  <c r="P111" i="12"/>
  <c r="T111" i="12" s="1"/>
  <c r="P88" i="12"/>
  <c r="AD50" i="12"/>
  <c r="P42" i="12"/>
  <c r="P157" i="4"/>
  <c r="H31" i="17" s="1"/>
  <c r="Q226" i="7"/>
  <c r="Q180" i="7"/>
  <c r="U180" i="7" s="1"/>
  <c r="Q88" i="7"/>
  <c r="U88" i="7" s="1"/>
  <c r="Q65" i="7"/>
  <c r="U65" i="7" s="1"/>
  <c r="AJ205" i="11"/>
  <c r="J10" i="22" s="1"/>
  <c r="K10" i="22" s="1"/>
  <c r="L10" i="22" s="1"/>
  <c r="AF77" i="23"/>
  <c r="G106" i="22"/>
  <c r="K9" i="22"/>
  <c r="L9" i="22" s="1"/>
  <c r="C10" i="24"/>
  <c r="D49" i="17"/>
  <c r="F65" i="23"/>
  <c r="D67" i="17"/>
  <c r="B96" i="9"/>
  <c r="F96" i="23"/>
  <c r="D42" i="17"/>
  <c r="B12" i="9"/>
  <c r="B147" i="9"/>
  <c r="D83" i="17"/>
  <c r="D51" i="17"/>
  <c r="D59" i="17"/>
  <c r="B68" i="9"/>
  <c r="F98" i="23"/>
  <c r="F92" i="23"/>
  <c r="H23" i="22"/>
  <c r="H72" i="22" s="1"/>
  <c r="P152" i="11"/>
  <c r="F31" i="17" s="1"/>
  <c r="R196" i="11"/>
  <c r="Y197" i="11" s="1"/>
  <c r="AJ184" i="11"/>
  <c r="AC185" i="11"/>
  <c r="AC198" i="11"/>
  <c r="G33" i="17"/>
  <c r="Y5" i="11"/>
  <c r="AJ93" i="11"/>
  <c r="C19" i="11"/>
  <c r="B233" i="11" s="1"/>
  <c r="B14" i="13"/>
  <c r="P16" i="11"/>
  <c r="AJ116" i="11"/>
  <c r="P5" i="11"/>
  <c r="AC5" i="11"/>
  <c r="R218" i="11"/>
  <c r="R86" i="11"/>
  <c r="B3" i="13"/>
  <c r="Z118" i="11"/>
  <c r="AA118" i="11"/>
  <c r="AJ206" i="11"/>
  <c r="J11" i="22" s="1"/>
  <c r="K11" i="22" s="1"/>
  <c r="L11" i="22" s="1"/>
  <c r="Y118" i="11"/>
  <c r="AJ118" i="11" s="1"/>
  <c r="X119" i="11"/>
  <c r="R174" i="11"/>
  <c r="AJ95" i="11"/>
  <c r="AD212" i="12"/>
  <c r="P226" i="12"/>
  <c r="T226" i="12" s="1"/>
  <c r="V227" i="12"/>
  <c r="I108" i="23" s="1"/>
  <c r="Z228" i="12"/>
  <c r="M34" i="17"/>
  <c r="X227" i="12"/>
  <c r="L108" i="23" s="1"/>
  <c r="AK146" i="23" s="1"/>
  <c r="Z227" i="12"/>
  <c r="Q108" i="23" s="1"/>
  <c r="L33" i="17"/>
  <c r="Z204" i="12"/>
  <c r="M33" i="17"/>
  <c r="Z205" i="12"/>
  <c r="X204" i="12"/>
  <c r="V204" i="12"/>
  <c r="X158" i="12"/>
  <c r="V158" i="12"/>
  <c r="M31" i="17"/>
  <c r="Z158" i="12"/>
  <c r="L25" i="17"/>
  <c r="Z113" i="12"/>
  <c r="M25" i="17"/>
  <c r="X112" i="12"/>
  <c r="V112" i="12"/>
  <c r="Z112" i="12"/>
  <c r="AD97" i="12"/>
  <c r="J75" i="31"/>
  <c r="K75" i="31" s="1"/>
  <c r="L24" i="17"/>
  <c r="P65" i="12"/>
  <c r="J74" i="31"/>
  <c r="K74" i="31" s="1"/>
  <c r="J73" i="31"/>
  <c r="K73" i="31" s="1"/>
  <c r="Z66" i="12"/>
  <c r="X66" i="12"/>
  <c r="V66" i="12"/>
  <c r="M23" i="17"/>
  <c r="Z67" i="12"/>
  <c r="J71" i="29"/>
  <c r="K71" i="29" s="1"/>
  <c r="M22" i="17"/>
  <c r="Z44" i="12"/>
  <c r="J75" i="29"/>
  <c r="K75" i="29" s="1"/>
  <c r="I34" i="17"/>
  <c r="Z228" i="4"/>
  <c r="Z227" i="4"/>
  <c r="X227" i="4"/>
  <c r="V227" i="4"/>
  <c r="P226" i="4"/>
  <c r="T226" i="4" s="1"/>
  <c r="P203" i="4"/>
  <c r="I32" i="17"/>
  <c r="V181" i="4"/>
  <c r="Z182" i="4"/>
  <c r="Z181" i="4"/>
  <c r="X181" i="4"/>
  <c r="P180" i="4"/>
  <c r="T180" i="4" s="1"/>
  <c r="J29" i="31"/>
  <c r="AF143" i="4"/>
  <c r="P111" i="4"/>
  <c r="H111" i="4" s="1"/>
  <c r="I25" i="17"/>
  <c r="T111" i="4"/>
  <c r="Z113" i="4"/>
  <c r="Z112" i="4"/>
  <c r="X112" i="4"/>
  <c r="V112" i="4"/>
  <c r="AF73" i="4"/>
  <c r="I24" i="17"/>
  <c r="Z89" i="4"/>
  <c r="AN68" i="23"/>
  <c r="AR68" i="23" s="1"/>
  <c r="P88" i="4"/>
  <c r="I23" i="17"/>
  <c r="Z67" i="4"/>
  <c r="Z66" i="4"/>
  <c r="X66" i="4"/>
  <c r="V66" i="4"/>
  <c r="P65" i="4"/>
  <c r="P42" i="4"/>
  <c r="H42" i="4" s="1"/>
  <c r="X43" i="4"/>
  <c r="V43" i="4"/>
  <c r="Z44" i="4"/>
  <c r="I22" i="17"/>
  <c r="Z43" i="4"/>
  <c r="T42" i="4"/>
  <c r="I41" i="23"/>
  <c r="I43" i="23"/>
  <c r="I49" i="23"/>
  <c r="AG211" i="7"/>
  <c r="J34" i="17"/>
  <c r="AA204" i="7"/>
  <c r="AA205" i="7"/>
  <c r="Y204" i="7"/>
  <c r="K33" i="17"/>
  <c r="W204" i="7"/>
  <c r="Q203" i="7"/>
  <c r="U203" i="7" s="1"/>
  <c r="K32" i="17"/>
  <c r="AA182" i="7"/>
  <c r="AA181" i="7"/>
  <c r="Y181" i="7"/>
  <c r="W181" i="7"/>
  <c r="AA158" i="7"/>
  <c r="Y158" i="7"/>
  <c r="AA159" i="7"/>
  <c r="K31" i="17"/>
  <c r="AG97" i="7"/>
  <c r="S111" i="7"/>
  <c r="U111" i="7" s="1"/>
  <c r="Y89" i="7"/>
  <c r="W89" i="7"/>
  <c r="AA89" i="7"/>
  <c r="AA90" i="7"/>
  <c r="K24" i="17"/>
  <c r="F42" i="23"/>
  <c r="J23" i="17"/>
  <c r="F48" i="23"/>
  <c r="AN37" i="23"/>
  <c r="AR37" i="23" s="1"/>
  <c r="W66" i="7"/>
  <c r="AA67" i="7"/>
  <c r="K23" i="17"/>
  <c r="AA66" i="7"/>
  <c r="Y66" i="7"/>
  <c r="I51" i="23"/>
  <c r="AA43" i="7"/>
  <c r="Y43" i="7"/>
  <c r="AA44" i="7"/>
  <c r="W43" i="7"/>
  <c r="K22" i="17"/>
  <c r="Q42" i="7"/>
  <c r="U42" i="7" s="1"/>
  <c r="F45" i="23"/>
  <c r="I50" i="23"/>
  <c r="I37" i="23"/>
  <c r="P108" i="11"/>
  <c r="F25" i="17" s="1"/>
  <c r="R108" i="11"/>
  <c r="P86" i="11"/>
  <c r="Y14" i="23"/>
  <c r="AF14" i="23" s="1"/>
  <c r="Y87" i="11"/>
  <c r="AA87" i="11"/>
  <c r="P64" i="11"/>
  <c r="AJ49" i="11"/>
  <c r="R64" i="11"/>
  <c r="AJ53" i="11"/>
  <c r="R42" i="11"/>
  <c r="AJ30" i="11"/>
  <c r="AJ31" i="11"/>
  <c r="I23" i="23"/>
  <c r="AC219" i="11"/>
  <c r="P218" i="11"/>
  <c r="AC207" i="11"/>
  <c r="B20" i="23"/>
  <c r="F23" i="23"/>
  <c r="Y23" i="23"/>
  <c r="AN23" i="23" s="1"/>
  <c r="AR23" i="23" s="1"/>
  <c r="I20" i="23"/>
  <c r="Y18" i="23"/>
  <c r="AF18" i="23" s="1"/>
  <c r="P196" i="11"/>
  <c r="Y175" i="11"/>
  <c r="AC162" i="11"/>
  <c r="AJ162" i="11" s="1"/>
  <c r="P174" i="11"/>
  <c r="F16" i="23"/>
  <c r="Y19" i="23"/>
  <c r="AN19" i="23" s="1"/>
  <c r="AR19" i="23" s="1"/>
  <c r="F17" i="23"/>
  <c r="G25" i="17"/>
  <c r="AC110" i="11"/>
  <c r="G23" i="31"/>
  <c r="AJ94" i="11"/>
  <c r="F24" i="17"/>
  <c r="B236" i="11"/>
  <c r="V24" i="17"/>
  <c r="F24" i="23"/>
  <c r="Y11" i="23"/>
  <c r="AN11" i="23" s="1"/>
  <c r="AR11" i="23" s="1"/>
  <c r="AJ74" i="11"/>
  <c r="F10" i="23"/>
  <c r="G23" i="29"/>
  <c r="G92" i="29" s="1"/>
  <c r="AJ73" i="11"/>
  <c r="AJ72" i="11"/>
  <c r="AJ75" i="11"/>
  <c r="AJ76" i="11"/>
  <c r="F23" i="17"/>
  <c r="F22" i="23"/>
  <c r="I19" i="23"/>
  <c r="AJ59" i="11"/>
  <c r="AJ52" i="11"/>
  <c r="Y20" i="23"/>
  <c r="AF20" i="23" s="1"/>
  <c r="B17" i="23"/>
  <c r="Y12" i="23"/>
  <c r="AF12" i="23" s="1"/>
  <c r="B235" i="11"/>
  <c r="V23" i="17"/>
  <c r="B13" i="23"/>
  <c r="AJ54" i="11"/>
  <c r="AJ55" i="11"/>
  <c r="AJ56" i="11"/>
  <c r="AJ50" i="11"/>
  <c r="I15" i="23"/>
  <c r="B10" i="23"/>
  <c r="F21" i="23"/>
  <c r="I24" i="23"/>
  <c r="I16" i="23"/>
  <c r="B19" i="23"/>
  <c r="P42" i="11"/>
  <c r="AJ29" i="11"/>
  <c r="AJ35" i="11"/>
  <c r="AC44" i="11"/>
  <c r="AC43" i="11"/>
  <c r="AA43" i="11"/>
  <c r="Y43" i="11"/>
  <c r="G22" i="17"/>
  <c r="B234" i="11"/>
  <c r="V22" i="17"/>
  <c r="AJ28" i="11"/>
  <c r="AJ27" i="11"/>
  <c r="Z43" i="11"/>
  <c r="AC7" i="11"/>
  <c r="AB8" i="11"/>
  <c r="AA7" i="11"/>
  <c r="Z7" i="11"/>
  <c r="X7" i="11"/>
  <c r="Y6" i="11"/>
  <c r="AJ6" i="11" s="1"/>
  <c r="AF49" i="23"/>
  <c r="Y22" i="23"/>
  <c r="AF22" i="23" s="1"/>
  <c r="Y21" i="23"/>
  <c r="AF88" i="23"/>
  <c r="AN51" i="23"/>
  <c r="AR51" i="23" s="1"/>
  <c r="Y15" i="23"/>
  <c r="AF15" i="23" s="1"/>
  <c r="T157" i="4"/>
  <c r="I31" i="17"/>
  <c r="V158" i="4"/>
  <c r="Z158" i="4"/>
  <c r="Q83" i="23" s="1"/>
  <c r="Z159" i="4"/>
  <c r="X158" i="4"/>
  <c r="H30" i="17"/>
  <c r="Z135" i="4"/>
  <c r="I30" i="17"/>
  <c r="Z136" i="4"/>
  <c r="X135" i="4"/>
  <c r="AN65" i="23"/>
  <c r="AR65" i="23" s="1"/>
  <c r="AG120" i="7"/>
  <c r="B15" i="23"/>
  <c r="B239" i="11"/>
  <c r="V31" i="17"/>
  <c r="R152" i="11"/>
  <c r="AJ138" i="11"/>
  <c r="AJ139" i="11"/>
  <c r="AB122" i="11"/>
  <c r="AC121" i="11"/>
  <c r="P130" i="11"/>
  <c r="F30" i="17" s="1"/>
  <c r="AJ117" i="11"/>
  <c r="Y10" i="23"/>
  <c r="AN10" i="23" s="1"/>
  <c r="AR10" i="23" s="1"/>
  <c r="Y16" i="23"/>
  <c r="AF16" i="23" s="1"/>
  <c r="B238" i="11"/>
  <c r="V30" i="17"/>
  <c r="R130" i="11"/>
  <c r="H86" i="29"/>
  <c r="AF51" i="23"/>
  <c r="I22" i="23"/>
  <c r="I13" i="23"/>
  <c r="AF70" i="23"/>
  <c r="F46" i="23"/>
  <c r="I46" i="23"/>
  <c r="Y24" i="23"/>
  <c r="AN49" i="23"/>
  <c r="AR49" i="23" s="1"/>
  <c r="Y13" i="23"/>
  <c r="AF13" i="23" s="1"/>
  <c r="I21" i="23"/>
  <c r="I40" i="23"/>
  <c r="F40" i="23"/>
  <c r="K29" i="22"/>
  <c r="L29" i="22" s="1"/>
  <c r="F44" i="23"/>
  <c r="I44" i="23"/>
  <c r="J71" i="31"/>
  <c r="K71" i="31" s="1"/>
  <c r="B11" i="23"/>
  <c r="J74" i="29"/>
  <c r="K74" i="29" s="1"/>
  <c r="J73" i="29"/>
  <c r="K73" i="29" s="1"/>
  <c r="AN71" i="23"/>
  <c r="AR71" i="23" s="1"/>
  <c r="I18" i="23"/>
  <c r="I11" i="23"/>
  <c r="F39" i="23"/>
  <c r="I39" i="23"/>
  <c r="F14" i="23"/>
  <c r="B14" i="23"/>
  <c r="F86" i="29"/>
  <c r="G95" i="29" s="1"/>
  <c r="B18" i="23"/>
  <c r="F47" i="23"/>
  <c r="I47" i="23"/>
  <c r="Y17" i="23"/>
  <c r="F38" i="23"/>
  <c r="I38" i="23"/>
  <c r="F12" i="23"/>
  <c r="B12" i="23"/>
  <c r="AF73" i="23"/>
  <c r="AF66" i="23"/>
  <c r="AG142" i="7"/>
  <c r="H86" i="31"/>
  <c r="F86" i="31"/>
  <c r="G95" i="31" s="1"/>
  <c r="W10" i="9"/>
  <c r="N41" i="17" s="1"/>
  <c r="Y10" i="9"/>
  <c r="P41" i="17" s="1"/>
  <c r="AA10" i="9"/>
  <c r="R41" i="17" s="1"/>
  <c r="AA31" i="9"/>
  <c r="Y31" i="9"/>
  <c r="W31" i="9"/>
  <c r="Z147" i="9"/>
  <c r="AA146" i="9"/>
  <c r="R83" i="17" s="1"/>
  <c r="X147" i="9"/>
  <c r="Y146" i="9"/>
  <c r="P83" i="17" s="1"/>
  <c r="V147" i="9"/>
  <c r="W146" i="9"/>
  <c r="N83" i="17" s="1"/>
  <c r="Z121" i="9"/>
  <c r="AA120" i="9"/>
  <c r="R75" i="17" s="1"/>
  <c r="X121" i="9"/>
  <c r="Y120" i="9"/>
  <c r="P75" i="17" s="1"/>
  <c r="AF119" i="9"/>
  <c r="V121" i="9"/>
  <c r="W120" i="9"/>
  <c r="N75" i="17" s="1"/>
  <c r="Z96" i="9"/>
  <c r="AA95" i="9"/>
  <c r="R67" i="17" s="1"/>
  <c r="X96" i="9"/>
  <c r="Y95" i="9"/>
  <c r="P67" i="17" s="1"/>
  <c r="AF94" i="9"/>
  <c r="V96" i="9"/>
  <c r="W95" i="9"/>
  <c r="N67" i="17" s="1"/>
  <c r="Z67" i="9"/>
  <c r="AA66" i="9"/>
  <c r="R58" i="17" s="1"/>
  <c r="X67" i="9"/>
  <c r="Y66" i="9"/>
  <c r="P58" i="17" s="1"/>
  <c r="AF65" i="9"/>
  <c r="V67" i="9"/>
  <c r="W66" i="9"/>
  <c r="N58" i="17" s="1"/>
  <c r="Z41" i="9"/>
  <c r="AA40" i="9"/>
  <c r="R50" i="17" s="1"/>
  <c r="X41" i="9"/>
  <c r="Y40" i="9"/>
  <c r="P50" i="17" s="1"/>
  <c r="V41" i="9"/>
  <c r="W40" i="9"/>
  <c r="N50" i="17" s="1"/>
  <c r="Z12" i="9"/>
  <c r="AA11" i="9"/>
  <c r="R42" i="17" s="1"/>
  <c r="X12" i="9"/>
  <c r="Y11" i="9"/>
  <c r="P42" i="17" s="1"/>
  <c r="V12" i="9"/>
  <c r="W11" i="9"/>
  <c r="N42" i="17" s="1"/>
  <c r="AF39" i="9"/>
  <c r="Q10" i="9"/>
  <c r="Q30" i="9" s="1"/>
  <c r="AC21" i="11"/>
  <c r="AA20" i="11"/>
  <c r="AC20" i="11"/>
  <c r="Y20" i="11"/>
  <c r="G21" i="17"/>
  <c r="B2" i="13"/>
  <c r="AC4" i="11"/>
  <c r="AB10" i="23"/>
  <c r="H8" i="29"/>
  <c r="P4" i="11"/>
  <c r="P19" i="11" s="1"/>
  <c r="T19" i="11" s="1"/>
  <c r="H8" i="31"/>
  <c r="Y4" i="11"/>
  <c r="AA4" i="11"/>
  <c r="C16" i="24"/>
  <c r="C15" i="24"/>
  <c r="C22" i="24"/>
  <c r="C14" i="24"/>
  <c r="C23" i="24"/>
  <c r="F8" i="24"/>
  <c r="C21" i="24"/>
  <c r="C13" i="24"/>
  <c r="C20" i="24"/>
  <c r="C12" i="24"/>
  <c r="C9" i="24"/>
  <c r="C24" i="24"/>
  <c r="C27" i="24"/>
  <c r="C19" i="24"/>
  <c r="C11" i="24"/>
  <c r="C26" i="24"/>
  <c r="C18" i="24"/>
  <c r="B40" i="9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N119" i="23"/>
  <c r="H20" i="24"/>
  <c r="K13" i="24"/>
  <c r="K15" i="24"/>
  <c r="K18" i="24"/>
  <c r="K19" i="24"/>
  <c r="N121" i="23"/>
  <c r="AN125" i="23"/>
  <c r="H26" i="24"/>
  <c r="AN116" i="23"/>
  <c r="N123" i="23"/>
  <c r="K16" i="24"/>
  <c r="AN128" i="23"/>
  <c r="K21" i="24"/>
  <c r="K26" i="24"/>
  <c r="H13" i="24"/>
  <c r="AN127" i="23"/>
  <c r="AN126" i="23"/>
  <c r="N127" i="23"/>
  <c r="H25" i="24"/>
  <c r="AN124" i="23"/>
  <c r="V114" i="23"/>
  <c r="H10" i="24"/>
  <c r="N124" i="23"/>
  <c r="H23" i="24"/>
  <c r="K27" i="24"/>
  <c r="N128" i="23"/>
  <c r="H12" i="24"/>
  <c r="N120" i="23"/>
  <c r="H11" i="24"/>
  <c r="K8" i="24"/>
  <c r="AN118" i="23"/>
  <c r="N125" i="23"/>
  <c r="K12" i="24"/>
  <c r="N116" i="23"/>
  <c r="K17" i="24"/>
  <c r="K10" i="24"/>
  <c r="H19" i="24"/>
  <c r="N129" i="23"/>
  <c r="B10" i="24"/>
  <c r="C8" i="28" s="1"/>
  <c r="B14" i="24"/>
  <c r="C12" i="28" s="1"/>
  <c r="K25" i="24"/>
  <c r="AN121" i="23"/>
  <c r="AN115" i="23"/>
  <c r="H17" i="24"/>
  <c r="N118" i="23"/>
  <c r="AN122" i="23"/>
  <c r="N126" i="23"/>
  <c r="H24" i="24"/>
  <c r="B15" i="24"/>
  <c r="C13" i="28" s="1"/>
  <c r="K9" i="24"/>
  <c r="AN123" i="23"/>
  <c r="AN117" i="23"/>
  <c r="AN114" i="23"/>
  <c r="H27" i="24"/>
  <c r="K22" i="24"/>
  <c r="H21" i="24"/>
  <c r="AN120" i="23"/>
  <c r="H14" i="24"/>
  <c r="H15" i="24"/>
  <c r="B9" i="24"/>
  <c r="C7" i="28" s="1"/>
  <c r="N114" i="23"/>
  <c r="N117" i="23"/>
  <c r="B13" i="24"/>
  <c r="C11" i="28" s="1"/>
  <c r="K14" i="24"/>
  <c r="K20" i="24"/>
  <c r="N122" i="23"/>
  <c r="H22" i="24"/>
  <c r="K23" i="24"/>
  <c r="C6" i="28"/>
  <c r="K24" i="24"/>
  <c r="H9" i="24"/>
  <c r="K11" i="24"/>
  <c r="AN119" i="23"/>
  <c r="B12" i="24"/>
  <c r="C10" i="28" s="1"/>
  <c r="B11" i="24"/>
  <c r="C9" i="28" s="1"/>
  <c r="H8" i="24"/>
  <c r="N115" i="23"/>
  <c r="AF114" i="23"/>
  <c r="H16" i="24"/>
  <c r="H18" i="24"/>
  <c r="AN129" i="23"/>
  <c r="I115" i="23"/>
  <c r="E121" i="23"/>
  <c r="I26" i="24"/>
  <c r="AF128" i="23"/>
  <c r="AF120" i="23"/>
  <c r="AB125" i="23"/>
  <c r="I9" i="24"/>
  <c r="I17" i="24"/>
  <c r="F15" i="24"/>
  <c r="E125" i="23"/>
  <c r="AJ115" i="23"/>
  <c r="E123" i="23"/>
  <c r="V119" i="23"/>
  <c r="I16" i="24"/>
  <c r="B126" i="23"/>
  <c r="E117" i="23"/>
  <c r="AJ118" i="23"/>
  <c r="V129" i="23"/>
  <c r="B116" i="23"/>
  <c r="R120" i="23"/>
  <c r="F20" i="24"/>
  <c r="AJ127" i="23"/>
  <c r="E128" i="23"/>
  <c r="I12" i="24"/>
  <c r="B129" i="23"/>
  <c r="I20" i="24"/>
  <c r="B20" i="24"/>
  <c r="I122" i="23"/>
  <c r="AF121" i="23"/>
  <c r="I128" i="23"/>
  <c r="I121" i="23"/>
  <c r="B128" i="23"/>
  <c r="B21" i="24"/>
  <c r="B19" i="24"/>
  <c r="F23" i="24"/>
  <c r="G26" i="24"/>
  <c r="R116" i="23"/>
  <c r="Y118" i="23"/>
  <c r="V123" i="23"/>
  <c r="F21" i="24"/>
  <c r="F16" i="24"/>
  <c r="AF127" i="23"/>
  <c r="E124" i="23"/>
  <c r="G23" i="24"/>
  <c r="E126" i="23"/>
  <c r="E116" i="23"/>
  <c r="F14" i="24"/>
  <c r="I25" i="24"/>
  <c r="F12" i="24"/>
  <c r="B24" i="24"/>
  <c r="AF123" i="23"/>
  <c r="F17" i="24"/>
  <c r="B23" i="24"/>
  <c r="G13" i="24"/>
  <c r="AJ114" i="23"/>
  <c r="AF124" i="23"/>
  <c r="F24" i="24"/>
  <c r="AF129" i="23"/>
  <c r="AB117" i="23"/>
  <c r="G18" i="24"/>
  <c r="Y124" i="23"/>
  <c r="AB114" i="23"/>
  <c r="AJ129" i="23"/>
  <c r="I14" i="24"/>
  <c r="I117" i="23"/>
  <c r="I19" i="24"/>
  <c r="R134" i="23"/>
  <c r="R124" i="23"/>
  <c r="I10" i="24"/>
  <c r="V125" i="23"/>
  <c r="V127" i="23"/>
  <c r="G20" i="24"/>
  <c r="F18" i="24"/>
  <c r="AJ124" i="23"/>
  <c r="E129" i="23"/>
  <c r="AJ119" i="23"/>
  <c r="G24" i="24"/>
  <c r="AF126" i="23"/>
  <c r="AJ125" i="23"/>
  <c r="AJ123" i="23"/>
  <c r="AB121" i="23"/>
  <c r="I15" i="24"/>
  <c r="Y119" i="23"/>
  <c r="I18" i="24"/>
  <c r="V116" i="23"/>
  <c r="G12" i="24"/>
  <c r="B26" i="24"/>
  <c r="B127" i="23"/>
  <c r="Y129" i="23"/>
  <c r="E127" i="23"/>
  <c r="Y128" i="23"/>
  <c r="B22" i="24"/>
  <c r="I118" i="23"/>
  <c r="R125" i="23"/>
  <c r="AB115" i="23"/>
  <c r="AF116" i="23"/>
  <c r="F25" i="24"/>
  <c r="Y116" i="23"/>
  <c r="B16" i="24"/>
  <c r="AB119" i="23"/>
  <c r="R119" i="23"/>
  <c r="AF125" i="23"/>
  <c r="Y120" i="23"/>
  <c r="B121" i="23"/>
  <c r="B114" i="23"/>
  <c r="I24" i="24"/>
  <c r="J24" i="24" s="1"/>
  <c r="R127" i="23"/>
  <c r="B25" i="24"/>
  <c r="E114" i="23"/>
  <c r="AF115" i="23"/>
  <c r="E119" i="23"/>
  <c r="B18" i="24"/>
  <c r="V126" i="23"/>
  <c r="G27" i="24"/>
  <c r="V124" i="23"/>
  <c r="R126" i="23"/>
  <c r="AF118" i="23"/>
  <c r="I11" i="24"/>
  <c r="Y125" i="23"/>
  <c r="G9" i="24"/>
  <c r="I23" i="24"/>
  <c r="J23" i="24" s="1"/>
  <c r="F10" i="24"/>
  <c r="R128" i="23"/>
  <c r="F26" i="24"/>
  <c r="I123" i="23"/>
  <c r="I27" i="24"/>
  <c r="J27" i="24" s="1"/>
  <c r="G17" i="24"/>
  <c r="Y122" i="23"/>
  <c r="G19" i="24"/>
  <c r="E120" i="23"/>
  <c r="AB120" i="23"/>
  <c r="R117" i="23"/>
  <c r="B17" i="24"/>
  <c r="Y127" i="23"/>
  <c r="I129" i="23"/>
  <c r="B124" i="23"/>
  <c r="V128" i="23"/>
  <c r="AJ122" i="23"/>
  <c r="I126" i="23"/>
  <c r="I120" i="23"/>
  <c r="B122" i="23"/>
  <c r="R121" i="23"/>
  <c r="AJ116" i="23"/>
  <c r="Y114" i="23"/>
  <c r="AB128" i="23"/>
  <c r="V117" i="23"/>
  <c r="B123" i="23"/>
  <c r="R118" i="23"/>
  <c r="V121" i="23"/>
  <c r="I114" i="23"/>
  <c r="AB123" i="23"/>
  <c r="G8" i="24"/>
  <c r="E122" i="23"/>
  <c r="F11" i="24"/>
  <c r="AJ117" i="23"/>
  <c r="B117" i="23"/>
  <c r="G11" i="24"/>
  <c r="AF119" i="23"/>
  <c r="R122" i="23"/>
  <c r="AB122" i="23"/>
  <c r="R123" i="23"/>
  <c r="G25" i="24"/>
  <c r="F19" i="24"/>
  <c r="G16" i="24"/>
  <c r="Y117" i="23"/>
  <c r="Y115" i="23"/>
  <c r="I8" i="24"/>
  <c r="AB116" i="23"/>
  <c r="V118" i="23"/>
  <c r="G15" i="24"/>
  <c r="AJ121" i="23"/>
  <c r="AB118" i="23"/>
  <c r="AJ128" i="23"/>
  <c r="I116" i="23"/>
  <c r="G14" i="24"/>
  <c r="B115" i="23"/>
  <c r="I22" i="24"/>
  <c r="G10" i="24"/>
  <c r="V120" i="23"/>
  <c r="E115" i="23"/>
  <c r="F22" i="24"/>
  <c r="R114" i="23"/>
  <c r="V122" i="23"/>
  <c r="G22" i="24"/>
  <c r="AB124" i="23"/>
  <c r="F9" i="24"/>
  <c r="I13" i="24"/>
  <c r="B119" i="23"/>
  <c r="I21" i="24"/>
  <c r="AB127" i="23"/>
  <c r="AF122" i="23"/>
  <c r="I124" i="23"/>
  <c r="Y126" i="23"/>
  <c r="B27" i="24"/>
  <c r="Y123" i="23"/>
  <c r="B120" i="23"/>
  <c r="F27" i="24"/>
  <c r="B118" i="23"/>
  <c r="Y134" i="23"/>
  <c r="I125" i="23"/>
  <c r="AB126" i="23"/>
  <c r="Y121" i="23"/>
  <c r="V115" i="23"/>
  <c r="I127" i="23"/>
  <c r="F13" i="24"/>
  <c r="AJ126" i="23"/>
  <c r="B125" i="23"/>
  <c r="AB129" i="23"/>
  <c r="R115" i="23"/>
  <c r="E118" i="23"/>
  <c r="AJ120" i="23"/>
  <c r="I119" i="23"/>
  <c r="R129" i="23"/>
  <c r="G21" i="24"/>
  <c r="AF117" i="23" l="1"/>
  <c r="AF134" i="23" s="1"/>
  <c r="AA162" i="9"/>
  <c r="Q139" i="23" s="1"/>
  <c r="Y162" i="9"/>
  <c r="L139" i="23" s="1"/>
  <c r="AK147" i="23" s="1"/>
  <c r="W162" i="9"/>
  <c r="AF146" i="9"/>
  <c r="J83" i="17"/>
  <c r="Q161" i="9"/>
  <c r="U161" i="9" s="1"/>
  <c r="J74" i="17"/>
  <c r="Q135" i="9"/>
  <c r="AA136" i="9"/>
  <c r="Y136" i="9"/>
  <c r="W136" i="9"/>
  <c r="U135" i="9"/>
  <c r="J13" i="24"/>
  <c r="J18" i="24"/>
  <c r="W111" i="9"/>
  <c r="AA111" i="9"/>
  <c r="Y111" i="9"/>
  <c r="J66" i="17"/>
  <c r="Q110" i="9"/>
  <c r="U110" i="9" s="1"/>
  <c r="Y56" i="9"/>
  <c r="Z58" i="9"/>
  <c r="Q55" i="9"/>
  <c r="U55" i="9" s="1"/>
  <c r="Z33" i="9"/>
  <c r="AD189" i="12"/>
  <c r="AN96" i="23"/>
  <c r="AR96" i="23" s="1"/>
  <c r="AF99" i="23"/>
  <c r="AD143" i="12"/>
  <c r="AN95" i="23"/>
  <c r="AR95" i="23" s="1"/>
  <c r="AD120" i="12"/>
  <c r="AN91" i="23"/>
  <c r="AR91" i="23" s="1"/>
  <c r="AN90" i="23"/>
  <c r="AR90" i="23" s="1"/>
  <c r="AF89" i="23"/>
  <c r="V43" i="12"/>
  <c r="Z43" i="12"/>
  <c r="AD28" i="12"/>
  <c r="J92" i="22" s="1"/>
  <c r="K92" i="22" s="1"/>
  <c r="L92" i="22" s="1"/>
  <c r="AD20" i="12"/>
  <c r="I72" i="31"/>
  <c r="J72" i="31" s="1"/>
  <c r="K72" i="31" s="1"/>
  <c r="I72" i="29"/>
  <c r="J72" i="29" s="1"/>
  <c r="K72" i="29" s="1"/>
  <c r="F103" i="23"/>
  <c r="I103" i="23" s="1"/>
  <c r="AF100" i="23"/>
  <c r="W158" i="7"/>
  <c r="AG135" i="7"/>
  <c r="W135" i="7"/>
  <c r="AA135" i="7"/>
  <c r="J24" i="17"/>
  <c r="AF45" i="23"/>
  <c r="K21" i="17"/>
  <c r="Y20" i="7"/>
  <c r="AA21" i="7"/>
  <c r="W20" i="7"/>
  <c r="AN38" i="23"/>
  <c r="AR38" i="23" s="1"/>
  <c r="AN48" i="23"/>
  <c r="AR48" i="23" s="1"/>
  <c r="AF39" i="23"/>
  <c r="AN44" i="23"/>
  <c r="AR44" i="23" s="1"/>
  <c r="AN42" i="23"/>
  <c r="AR42" i="23" s="1"/>
  <c r="AF43" i="23"/>
  <c r="AN50" i="23"/>
  <c r="AR50" i="23" s="1"/>
  <c r="L51" i="22"/>
  <c r="AF40" i="23"/>
  <c r="AF46" i="23"/>
  <c r="G65" i="29"/>
  <c r="G94" i="29" s="1"/>
  <c r="AN47" i="23"/>
  <c r="AR47" i="23" s="1"/>
  <c r="H65" i="22"/>
  <c r="E65" i="22" s="1"/>
  <c r="I74" i="22" s="1"/>
  <c r="F52" i="23"/>
  <c r="J32" i="17"/>
  <c r="AG181" i="7"/>
  <c r="AF41" i="23"/>
  <c r="J30" i="22"/>
  <c r="K30" i="22" s="1"/>
  <c r="L30" i="22" s="1"/>
  <c r="AF212" i="4"/>
  <c r="L83" i="23"/>
  <c r="AK145" i="23" s="1"/>
  <c r="AF227" i="4"/>
  <c r="AN67" i="23"/>
  <c r="AR67" i="23" s="1"/>
  <c r="I83" i="23"/>
  <c r="Z204" i="4"/>
  <c r="X204" i="4"/>
  <c r="AF204" i="4" s="1"/>
  <c r="AF166" i="4"/>
  <c r="H157" i="4"/>
  <c r="T134" i="4"/>
  <c r="AF120" i="4"/>
  <c r="AF69" i="23"/>
  <c r="AN64" i="23"/>
  <c r="AR64" i="23" s="1"/>
  <c r="K29" i="31"/>
  <c r="Z90" i="4"/>
  <c r="V89" i="4"/>
  <c r="AF89" i="4" s="1"/>
  <c r="AN75" i="23"/>
  <c r="AR75" i="23" s="1"/>
  <c r="AF72" i="23"/>
  <c r="H44" i="22"/>
  <c r="E44" i="22" s="1"/>
  <c r="I73" i="22" s="1"/>
  <c r="K29" i="29"/>
  <c r="Z21" i="4"/>
  <c r="Z20" i="4"/>
  <c r="AF20" i="4" s="1"/>
  <c r="T19" i="4"/>
  <c r="AN74" i="23"/>
  <c r="AR74" i="23" s="1"/>
  <c r="AF74" i="23"/>
  <c r="F78" i="23"/>
  <c r="I78" i="23" s="1"/>
  <c r="AA197" i="11"/>
  <c r="D76" i="17"/>
  <c r="B122" i="9"/>
  <c r="J8" i="24"/>
  <c r="AN14" i="23"/>
  <c r="AR14" i="23" s="1"/>
  <c r="AF92" i="23"/>
  <c r="G65" i="31"/>
  <c r="G94" i="31" s="1"/>
  <c r="G44" i="31"/>
  <c r="D44" i="31" s="1"/>
  <c r="H93" i="31" s="1"/>
  <c r="G44" i="29"/>
  <c r="G93" i="29" s="1"/>
  <c r="AN98" i="23"/>
  <c r="AR98" i="23" s="1"/>
  <c r="J21" i="24"/>
  <c r="J22" i="24"/>
  <c r="J11" i="24"/>
  <c r="J15" i="24"/>
  <c r="J10" i="24"/>
  <c r="J19" i="24"/>
  <c r="J14" i="24"/>
  <c r="J25" i="24"/>
  <c r="J20" i="24"/>
  <c r="J12" i="24"/>
  <c r="J16" i="24"/>
  <c r="J17" i="24"/>
  <c r="J9" i="24"/>
  <c r="J26" i="24"/>
  <c r="X115" i="23"/>
  <c r="X130" i="23"/>
  <c r="X122" i="23"/>
  <c r="X117" i="23"/>
  <c r="X132" i="23"/>
  <c r="X126" i="23"/>
  <c r="X118" i="23"/>
  <c r="X129" i="23"/>
  <c r="X116" i="23"/>
  <c r="X125" i="23"/>
  <c r="X120" i="23"/>
  <c r="X133" i="23"/>
  <c r="X128" i="23"/>
  <c r="X124" i="23"/>
  <c r="X127" i="23"/>
  <c r="X123" i="23"/>
  <c r="X131" i="23"/>
  <c r="X121" i="23"/>
  <c r="X119" i="23"/>
  <c r="X114" i="23"/>
  <c r="J41" i="17"/>
  <c r="U214" i="12"/>
  <c r="V213" i="12"/>
  <c r="W214" i="12"/>
  <c r="X213" i="12"/>
  <c r="AD213" i="12" s="1"/>
  <c r="Y214" i="12"/>
  <c r="Z213" i="12"/>
  <c r="I76" i="31"/>
  <c r="J76" i="31" s="1"/>
  <c r="K76" i="31" s="1"/>
  <c r="I76" i="29"/>
  <c r="J76" i="29" s="1"/>
  <c r="K76" i="29" s="1"/>
  <c r="U191" i="12"/>
  <c r="V190" i="12"/>
  <c r="W191" i="12"/>
  <c r="X190" i="12"/>
  <c r="Y191" i="12"/>
  <c r="Z190" i="12"/>
  <c r="U168" i="12"/>
  <c r="V167" i="12"/>
  <c r="W168" i="12"/>
  <c r="X167" i="12"/>
  <c r="Y168" i="12"/>
  <c r="Z167" i="12"/>
  <c r="U145" i="12"/>
  <c r="V144" i="12"/>
  <c r="W145" i="12"/>
  <c r="X144" i="12"/>
  <c r="Y145" i="12"/>
  <c r="Z144" i="12"/>
  <c r="U122" i="12"/>
  <c r="V121" i="12"/>
  <c r="W122" i="12"/>
  <c r="X121" i="12"/>
  <c r="Y122" i="12"/>
  <c r="Z121" i="12"/>
  <c r="U99" i="12"/>
  <c r="V98" i="12"/>
  <c r="W99" i="12"/>
  <c r="X98" i="12"/>
  <c r="Y99" i="12"/>
  <c r="Z98" i="12"/>
  <c r="U76" i="12"/>
  <c r="V75" i="12"/>
  <c r="W76" i="12"/>
  <c r="X75" i="12"/>
  <c r="Y76" i="12"/>
  <c r="Z75" i="12"/>
  <c r="U53" i="12"/>
  <c r="V52" i="12"/>
  <c r="W53" i="12"/>
  <c r="X52" i="12"/>
  <c r="Y53" i="12"/>
  <c r="Z52" i="12"/>
  <c r="U30" i="12"/>
  <c r="V29" i="12"/>
  <c r="W30" i="12"/>
  <c r="X29" i="12"/>
  <c r="Y30" i="12"/>
  <c r="Z29" i="12"/>
  <c r="I30" i="31"/>
  <c r="J30" i="31" s="1"/>
  <c r="K30" i="31" s="1"/>
  <c r="I30" i="29"/>
  <c r="J30" i="29" s="1"/>
  <c r="K30" i="29" s="1"/>
  <c r="U214" i="4"/>
  <c r="V213" i="4"/>
  <c r="W214" i="4"/>
  <c r="X213" i="4"/>
  <c r="Y214" i="4"/>
  <c r="Z213" i="4"/>
  <c r="U191" i="4"/>
  <c r="V190" i="4"/>
  <c r="W191" i="4"/>
  <c r="X190" i="4"/>
  <c r="Y191" i="4"/>
  <c r="Z190" i="4"/>
  <c r="U168" i="4"/>
  <c r="V167" i="4"/>
  <c r="W168" i="4"/>
  <c r="X167" i="4"/>
  <c r="Y168" i="4"/>
  <c r="Z167" i="4"/>
  <c r="U145" i="4"/>
  <c r="V144" i="4"/>
  <c r="W145" i="4"/>
  <c r="X144" i="4"/>
  <c r="Y145" i="4"/>
  <c r="Z144" i="4"/>
  <c r="U122" i="4"/>
  <c r="V121" i="4"/>
  <c r="W122" i="4"/>
  <c r="X121" i="4"/>
  <c r="Y122" i="4"/>
  <c r="Z121" i="4"/>
  <c r="U99" i="4"/>
  <c r="V98" i="4"/>
  <c r="W99" i="4"/>
  <c r="X98" i="4"/>
  <c r="Y99" i="4"/>
  <c r="Z98" i="4"/>
  <c r="U76" i="4"/>
  <c r="V75" i="4"/>
  <c r="W76" i="4"/>
  <c r="X75" i="4"/>
  <c r="AF75" i="4" s="1"/>
  <c r="Y76" i="4"/>
  <c r="Z75" i="4"/>
  <c r="U53" i="4"/>
  <c r="V52" i="4"/>
  <c r="W53" i="4"/>
  <c r="X52" i="4"/>
  <c r="Y53" i="4"/>
  <c r="Z52" i="4"/>
  <c r="U30" i="4"/>
  <c r="V29" i="4"/>
  <c r="W30" i="4"/>
  <c r="X29" i="4"/>
  <c r="Y30" i="4"/>
  <c r="Z29" i="4"/>
  <c r="V214" i="7"/>
  <c r="W213" i="7"/>
  <c r="X214" i="7"/>
  <c r="Y213" i="7"/>
  <c r="Z214" i="7"/>
  <c r="AA213" i="7"/>
  <c r="V191" i="7"/>
  <c r="W190" i="7"/>
  <c r="X191" i="7"/>
  <c r="Y190" i="7"/>
  <c r="Z191" i="7"/>
  <c r="AA190" i="7"/>
  <c r="V168" i="7"/>
  <c r="W167" i="7"/>
  <c r="X168" i="7"/>
  <c r="Y167" i="7"/>
  <c r="Z168" i="7"/>
  <c r="AA167" i="7"/>
  <c r="V145" i="7"/>
  <c r="W144" i="7"/>
  <c r="X145" i="7"/>
  <c r="Y144" i="7"/>
  <c r="Z145" i="7"/>
  <c r="AA144" i="7"/>
  <c r="V122" i="7"/>
  <c r="W121" i="7"/>
  <c r="X122" i="7"/>
  <c r="Y121" i="7"/>
  <c r="Z122" i="7"/>
  <c r="AA121" i="7"/>
  <c r="V99" i="7"/>
  <c r="W98" i="7"/>
  <c r="AG98" i="7" s="1"/>
  <c r="X99" i="7"/>
  <c r="Y98" i="7"/>
  <c r="Z99" i="7"/>
  <c r="AA98" i="7"/>
  <c r="V76" i="7"/>
  <c r="W75" i="7"/>
  <c r="AG75" i="7" s="1"/>
  <c r="X76" i="7"/>
  <c r="Y75" i="7"/>
  <c r="Z76" i="7"/>
  <c r="AA75" i="7"/>
  <c r="V53" i="7"/>
  <c r="W52" i="7"/>
  <c r="X53" i="7"/>
  <c r="Y52" i="7"/>
  <c r="Z53" i="7"/>
  <c r="AA52" i="7"/>
  <c r="AG52" i="7" s="1"/>
  <c r="V30" i="7"/>
  <c r="W29" i="7"/>
  <c r="X30" i="7"/>
  <c r="Y29" i="7"/>
  <c r="Z30" i="7"/>
  <c r="AA29" i="7"/>
  <c r="J52" i="22"/>
  <c r="K52" i="22" s="1"/>
  <c r="L52" i="22" s="1"/>
  <c r="AD112" i="12"/>
  <c r="T88" i="12"/>
  <c r="V89" i="12"/>
  <c r="Z90" i="12"/>
  <c r="M24" i="17"/>
  <c r="Z89" i="12"/>
  <c r="X89" i="12"/>
  <c r="L23" i="17"/>
  <c r="T65" i="12"/>
  <c r="L22" i="17"/>
  <c r="T42" i="12"/>
  <c r="X135" i="12"/>
  <c r="T134" i="12"/>
  <c r="Z135" i="12"/>
  <c r="V135" i="12"/>
  <c r="M30" i="17"/>
  <c r="Z136" i="12"/>
  <c r="AN94" i="23"/>
  <c r="AR94" i="23" s="1"/>
  <c r="AF94" i="23"/>
  <c r="AF97" i="23"/>
  <c r="AN97" i="23"/>
  <c r="AR97" i="23" s="1"/>
  <c r="AN101" i="23"/>
  <c r="AR101" i="23" s="1"/>
  <c r="AF101" i="23"/>
  <c r="AN93" i="23"/>
  <c r="AF93" i="23"/>
  <c r="T180" i="12"/>
  <c r="Z182" i="12"/>
  <c r="M32" i="17"/>
  <c r="Z181" i="12"/>
  <c r="X181" i="12"/>
  <c r="V181" i="12"/>
  <c r="L31" i="17"/>
  <c r="T157" i="12"/>
  <c r="AN76" i="23"/>
  <c r="AR76" i="23" s="1"/>
  <c r="AF76" i="23"/>
  <c r="H203" i="4"/>
  <c r="T203" i="4"/>
  <c r="AF158" i="4"/>
  <c r="H88" i="4"/>
  <c r="T88" i="4"/>
  <c r="H65" i="4"/>
  <c r="T65" i="4"/>
  <c r="AF43" i="4"/>
  <c r="U226" i="7"/>
  <c r="AA228" i="7"/>
  <c r="AA227" i="7"/>
  <c r="Y227" i="7"/>
  <c r="L57" i="23" s="1"/>
  <c r="AK144" i="23" s="1"/>
  <c r="K34" i="17"/>
  <c r="W227" i="7"/>
  <c r="AG143" i="7"/>
  <c r="I51" i="31"/>
  <c r="J51" i="31" s="1"/>
  <c r="K51" i="31" s="1"/>
  <c r="I51" i="29"/>
  <c r="J51" i="29" s="1"/>
  <c r="K51" i="29" s="1"/>
  <c r="AC220" i="11"/>
  <c r="T218" i="11"/>
  <c r="AC197" i="11"/>
  <c r="AJ197" i="11" s="1"/>
  <c r="T196" i="11"/>
  <c r="AC176" i="11"/>
  <c r="T174" i="11"/>
  <c r="AC109" i="11"/>
  <c r="T108" i="11"/>
  <c r="T86" i="11"/>
  <c r="AC65" i="11"/>
  <c r="T64" i="11"/>
  <c r="T42" i="11"/>
  <c r="AJ5" i="11"/>
  <c r="I9" i="31" s="1"/>
  <c r="J9" i="31" s="1"/>
  <c r="K9" i="31" s="1"/>
  <c r="D68" i="17"/>
  <c r="B97" i="9"/>
  <c r="B148" i="9"/>
  <c r="D84" i="17"/>
  <c r="B13" i="9"/>
  <c r="D43" i="17"/>
  <c r="B69" i="9"/>
  <c r="D52" i="17"/>
  <c r="D60" i="17"/>
  <c r="G23" i="17"/>
  <c r="G34" i="17"/>
  <c r="AN18" i="23"/>
  <c r="AR18" i="23" s="1"/>
  <c r="Y219" i="11"/>
  <c r="AC186" i="11"/>
  <c r="Q30" i="23"/>
  <c r="AA219" i="11"/>
  <c r="L30" i="23" s="1"/>
  <c r="AK143" i="23" s="1"/>
  <c r="AJ58" i="11"/>
  <c r="AJ185" i="11"/>
  <c r="G32" i="17"/>
  <c r="X120" i="11"/>
  <c r="Y119" i="11"/>
  <c r="AJ33" i="11"/>
  <c r="AA175" i="11"/>
  <c r="AC175" i="11"/>
  <c r="V21" i="17"/>
  <c r="Z119" i="11"/>
  <c r="AA119" i="11"/>
  <c r="AC88" i="11"/>
  <c r="AC87" i="11"/>
  <c r="AJ87" i="11" s="1"/>
  <c r="G24" i="17"/>
  <c r="AJ34" i="11"/>
  <c r="L34" i="17"/>
  <c r="AD227" i="12"/>
  <c r="AD204" i="12"/>
  <c r="AD158" i="12"/>
  <c r="AD66" i="12"/>
  <c r="AD43" i="12"/>
  <c r="H34" i="17"/>
  <c r="H226" i="4"/>
  <c r="H33" i="17"/>
  <c r="AF181" i="4"/>
  <c r="H32" i="17"/>
  <c r="H180" i="4"/>
  <c r="H25" i="17"/>
  <c r="AF112" i="4"/>
  <c r="H24" i="17"/>
  <c r="H23" i="17"/>
  <c r="AF66" i="4"/>
  <c r="H22" i="17"/>
  <c r="AG204" i="7"/>
  <c r="J33" i="17"/>
  <c r="AG158" i="7"/>
  <c r="AA113" i="7"/>
  <c r="K25" i="17"/>
  <c r="AA112" i="7"/>
  <c r="Y112" i="7"/>
  <c r="W112" i="7"/>
  <c r="AG89" i="7"/>
  <c r="AG66" i="7"/>
  <c r="AG43" i="7"/>
  <c r="J22" i="17"/>
  <c r="AG29" i="7"/>
  <c r="Y109" i="11"/>
  <c r="AA109" i="11"/>
  <c r="AJ77" i="11"/>
  <c r="AF11" i="23"/>
  <c r="AC66" i="11"/>
  <c r="Y65" i="11"/>
  <c r="AA65" i="11"/>
  <c r="F34" i="17"/>
  <c r="AF23" i="23"/>
  <c r="AF19" i="23"/>
  <c r="G92" i="31"/>
  <c r="AC208" i="11"/>
  <c r="F33" i="17"/>
  <c r="AC163" i="11"/>
  <c r="AJ163" i="11" s="1"/>
  <c r="F32" i="17"/>
  <c r="AN15" i="23"/>
  <c r="AR15" i="23" s="1"/>
  <c r="AJ97" i="11"/>
  <c r="AJ96" i="11"/>
  <c r="AN16" i="23"/>
  <c r="AR16" i="23" s="1"/>
  <c r="AN20" i="23"/>
  <c r="AR20" i="23" s="1"/>
  <c r="AN12" i="23"/>
  <c r="AR12" i="23" s="1"/>
  <c r="AJ57" i="11"/>
  <c r="AN22" i="23"/>
  <c r="AR22" i="23" s="1"/>
  <c r="AJ60" i="11"/>
  <c r="AJ36" i="11"/>
  <c r="AJ43" i="11"/>
  <c r="F22" i="17"/>
  <c r="AB9" i="11"/>
  <c r="AC8" i="11"/>
  <c r="Z8" i="11"/>
  <c r="AA8" i="11"/>
  <c r="I10" i="31"/>
  <c r="J10" i="31" s="1"/>
  <c r="K10" i="31" s="1"/>
  <c r="I10" i="29"/>
  <c r="J10" i="29" s="1"/>
  <c r="K10" i="29" s="1"/>
  <c r="X8" i="11"/>
  <c r="Y7" i="11"/>
  <c r="AJ7" i="11" s="1"/>
  <c r="AN21" i="23"/>
  <c r="AR21" i="23" s="1"/>
  <c r="AF21" i="23"/>
  <c r="Y153" i="11"/>
  <c r="AC154" i="11"/>
  <c r="AC153" i="11"/>
  <c r="G31" i="17"/>
  <c r="AA153" i="11"/>
  <c r="T152" i="11"/>
  <c r="AJ140" i="11"/>
  <c r="AB123" i="11"/>
  <c r="AC122" i="11"/>
  <c r="AA131" i="11"/>
  <c r="Y131" i="11"/>
  <c r="G30" i="17"/>
  <c r="AC132" i="11"/>
  <c r="AC131" i="11"/>
  <c r="T130" i="11"/>
  <c r="AF10" i="23"/>
  <c r="AN13" i="23"/>
  <c r="AR13" i="23" s="1"/>
  <c r="AN17" i="23"/>
  <c r="AR17" i="23" s="1"/>
  <c r="AF17" i="23"/>
  <c r="F25" i="23"/>
  <c r="I25" i="23" s="1"/>
  <c r="AN24" i="23"/>
  <c r="AR24" i="23" s="1"/>
  <c r="AF24" i="23"/>
  <c r="V148" i="9"/>
  <c r="W147" i="9"/>
  <c r="N84" i="17" s="1"/>
  <c r="X148" i="9"/>
  <c r="Y147" i="9"/>
  <c r="P84" i="17" s="1"/>
  <c r="Z148" i="9"/>
  <c r="AA147" i="9"/>
  <c r="R84" i="17" s="1"/>
  <c r="AF120" i="9"/>
  <c r="V122" i="9"/>
  <c r="W121" i="9"/>
  <c r="N76" i="17" s="1"/>
  <c r="X122" i="9"/>
  <c r="Y121" i="9"/>
  <c r="P76" i="17" s="1"/>
  <c r="Z122" i="9"/>
  <c r="AA121" i="9"/>
  <c r="R76" i="17" s="1"/>
  <c r="AF95" i="9"/>
  <c r="V97" i="9"/>
  <c r="W96" i="9"/>
  <c r="N68" i="17" s="1"/>
  <c r="X97" i="9"/>
  <c r="Y96" i="9"/>
  <c r="P68" i="17" s="1"/>
  <c r="Z97" i="9"/>
  <c r="AA96" i="9"/>
  <c r="R68" i="17" s="1"/>
  <c r="AF66" i="9"/>
  <c r="V68" i="9"/>
  <c r="W67" i="9"/>
  <c r="N59" i="17" s="1"/>
  <c r="X68" i="9"/>
  <c r="Y67" i="9"/>
  <c r="P59" i="17" s="1"/>
  <c r="Z68" i="9"/>
  <c r="AA67" i="9"/>
  <c r="R59" i="17" s="1"/>
  <c r="AF40" i="9"/>
  <c r="V42" i="9"/>
  <c r="W41" i="9"/>
  <c r="N51" i="17" s="1"/>
  <c r="X42" i="9"/>
  <c r="Y41" i="9"/>
  <c r="P51" i="17" s="1"/>
  <c r="Z42" i="9"/>
  <c r="AA41" i="9"/>
  <c r="R51" i="17" s="1"/>
  <c r="AF11" i="9"/>
  <c r="L9" i="24" s="1"/>
  <c r="M9" i="24" s="1"/>
  <c r="V13" i="9"/>
  <c r="W12" i="9"/>
  <c r="N43" i="17" s="1"/>
  <c r="X13" i="9"/>
  <c r="Y12" i="9"/>
  <c r="P43" i="17" s="1"/>
  <c r="Z13" i="9"/>
  <c r="AA12" i="9"/>
  <c r="R43" i="17" s="1"/>
  <c r="U30" i="9"/>
  <c r="AF10" i="9"/>
  <c r="L8" i="24" s="1"/>
  <c r="M8" i="24" s="1"/>
  <c r="F21" i="17"/>
  <c r="AJ4" i="11"/>
  <c r="J8" i="22" s="1"/>
  <c r="K8" i="22" s="1"/>
  <c r="L8" i="22" s="1"/>
  <c r="I30" i="23"/>
  <c r="AJ20" i="11"/>
  <c r="AR130" i="23"/>
  <c r="AR129" i="23"/>
  <c r="AR119" i="23"/>
  <c r="AR132" i="23"/>
  <c r="AR131" i="23"/>
  <c r="AR120" i="23"/>
  <c r="AR114" i="23"/>
  <c r="AN134" i="23"/>
  <c r="AR117" i="23"/>
  <c r="AR123" i="23"/>
  <c r="AR122" i="23"/>
  <c r="AR133" i="23"/>
  <c r="AR115" i="23"/>
  <c r="AR121" i="23"/>
  <c r="AR118" i="23"/>
  <c r="K28" i="24"/>
  <c r="AR124" i="23"/>
  <c r="AR126" i="23"/>
  <c r="AR127" i="23"/>
  <c r="AR128" i="23"/>
  <c r="AR116" i="23"/>
  <c r="AR125" i="23"/>
  <c r="AF147" i="9" l="1"/>
  <c r="Z164" i="9"/>
  <c r="I139" i="23"/>
  <c r="AT140" i="23" s="1" a="1"/>
  <c r="AT140" i="23" s="1"/>
  <c r="AH139" i="23" s="1"/>
  <c r="Z138" i="9"/>
  <c r="Z113" i="9"/>
  <c r="N9" i="24"/>
  <c r="AD181" i="12"/>
  <c r="AD135" i="12"/>
  <c r="D106" i="22"/>
  <c r="C86" i="31"/>
  <c r="H95" i="31" s="1"/>
  <c r="H74" i="22"/>
  <c r="AG20" i="7"/>
  <c r="C86" i="29"/>
  <c r="H95" i="29" s="1"/>
  <c r="AR52" i="23"/>
  <c r="AN52" i="23"/>
  <c r="AG144" i="23" s="1"/>
  <c r="AR78" i="23"/>
  <c r="D44" i="29"/>
  <c r="H93" i="29" s="1"/>
  <c r="AF78" i="23"/>
  <c r="U145" i="23" s="1"/>
  <c r="H73" i="22"/>
  <c r="S21" i="17"/>
  <c r="AN78" i="23"/>
  <c r="AG145" i="23" s="1"/>
  <c r="AJ219" i="11"/>
  <c r="S33" i="17"/>
  <c r="AJ175" i="11"/>
  <c r="I9" i="29"/>
  <c r="J9" i="29" s="1"/>
  <c r="K9" i="29" s="1"/>
  <c r="F134" i="23"/>
  <c r="I134" i="23" s="1"/>
  <c r="G35" i="24"/>
  <c r="B123" i="9"/>
  <c r="D77" i="17"/>
  <c r="AO147" i="23"/>
  <c r="AF103" i="23"/>
  <c r="U146" i="23" s="1"/>
  <c r="G93" i="31"/>
  <c r="AK148" i="23"/>
  <c r="AF25" i="23"/>
  <c r="U143" i="23" s="1"/>
  <c r="Y215" i="12"/>
  <c r="Z214" i="12"/>
  <c r="W215" i="12"/>
  <c r="X214" i="12"/>
  <c r="U215" i="12"/>
  <c r="V214" i="12"/>
  <c r="AD214" i="12" s="1"/>
  <c r="Y192" i="12"/>
  <c r="Z191" i="12"/>
  <c r="W192" i="12"/>
  <c r="X191" i="12"/>
  <c r="AD190" i="12"/>
  <c r="U192" i="12"/>
  <c r="V191" i="12"/>
  <c r="AD191" i="12" s="1"/>
  <c r="Y169" i="12"/>
  <c r="Z168" i="12"/>
  <c r="W169" i="12"/>
  <c r="X168" i="12"/>
  <c r="AD167" i="12"/>
  <c r="U169" i="12"/>
  <c r="V168" i="12"/>
  <c r="AD168" i="12" s="1"/>
  <c r="Y146" i="12"/>
  <c r="Z145" i="12"/>
  <c r="W146" i="12"/>
  <c r="X145" i="12"/>
  <c r="AD144" i="12"/>
  <c r="U146" i="12"/>
  <c r="V145" i="12"/>
  <c r="Y123" i="12"/>
  <c r="Z122" i="12"/>
  <c r="W123" i="12"/>
  <c r="X122" i="12"/>
  <c r="AD121" i="12"/>
  <c r="U123" i="12"/>
  <c r="V122" i="12"/>
  <c r="AD122" i="12" s="1"/>
  <c r="Y100" i="12"/>
  <c r="Z99" i="12"/>
  <c r="W100" i="12"/>
  <c r="X99" i="12"/>
  <c r="AD98" i="12"/>
  <c r="U100" i="12"/>
  <c r="V99" i="12"/>
  <c r="Y77" i="12"/>
  <c r="Z76" i="12"/>
  <c r="W77" i="12"/>
  <c r="X76" i="12"/>
  <c r="AD75" i="12"/>
  <c r="U77" i="12"/>
  <c r="V76" i="12"/>
  <c r="Y54" i="12"/>
  <c r="Z53" i="12"/>
  <c r="W54" i="12"/>
  <c r="X53" i="12"/>
  <c r="AD52" i="12"/>
  <c r="U54" i="12"/>
  <c r="V53" i="12"/>
  <c r="AD53" i="12" s="1"/>
  <c r="Y31" i="12"/>
  <c r="Z30" i="12"/>
  <c r="W31" i="12"/>
  <c r="X30" i="12"/>
  <c r="AD29" i="12"/>
  <c r="J93" i="22" s="1"/>
  <c r="K93" i="22" s="1"/>
  <c r="L93" i="22" s="1"/>
  <c r="U31" i="12"/>
  <c r="V30" i="12"/>
  <c r="Y215" i="4"/>
  <c r="Z214" i="4"/>
  <c r="W215" i="4"/>
  <c r="X214" i="4"/>
  <c r="AF213" i="4"/>
  <c r="U215" i="4"/>
  <c r="V214" i="4"/>
  <c r="AF214" i="4" s="1"/>
  <c r="J32" i="22" s="1"/>
  <c r="K32" i="22" s="1"/>
  <c r="L32" i="22" s="1"/>
  <c r="Y192" i="4"/>
  <c r="Z191" i="4"/>
  <c r="W192" i="4"/>
  <c r="X191" i="4"/>
  <c r="AF190" i="4"/>
  <c r="U192" i="4"/>
  <c r="V191" i="4"/>
  <c r="Y169" i="4"/>
  <c r="Z168" i="4"/>
  <c r="W169" i="4"/>
  <c r="X168" i="4"/>
  <c r="AF167" i="4"/>
  <c r="U169" i="4"/>
  <c r="V168" i="4"/>
  <c r="AF168" i="4" s="1"/>
  <c r="Y146" i="4"/>
  <c r="Z145" i="4"/>
  <c r="W146" i="4"/>
  <c r="X145" i="4"/>
  <c r="AF144" i="4"/>
  <c r="U146" i="4"/>
  <c r="V145" i="4"/>
  <c r="Y123" i="4"/>
  <c r="Z122" i="4"/>
  <c r="W123" i="4"/>
  <c r="X122" i="4"/>
  <c r="AF121" i="4"/>
  <c r="U123" i="4"/>
  <c r="V122" i="4"/>
  <c r="Y100" i="4"/>
  <c r="Z99" i="4"/>
  <c r="W100" i="4"/>
  <c r="X99" i="4"/>
  <c r="AF98" i="4"/>
  <c r="U100" i="4"/>
  <c r="V99" i="4"/>
  <c r="Y77" i="4"/>
  <c r="Z76" i="4"/>
  <c r="W77" i="4"/>
  <c r="X76" i="4"/>
  <c r="U77" i="4"/>
  <c r="V76" i="4"/>
  <c r="Y54" i="4"/>
  <c r="Z53" i="4"/>
  <c r="W54" i="4"/>
  <c r="X53" i="4"/>
  <c r="AF52" i="4"/>
  <c r="U54" i="4"/>
  <c r="V53" i="4"/>
  <c r="Y31" i="4"/>
  <c r="Z30" i="4"/>
  <c r="W31" i="4"/>
  <c r="X30" i="4"/>
  <c r="AF29" i="4"/>
  <c r="J31" i="22" s="1"/>
  <c r="K31" i="22" s="1"/>
  <c r="L31" i="22" s="1"/>
  <c r="U31" i="4"/>
  <c r="V30" i="4"/>
  <c r="Z215" i="7"/>
  <c r="AA214" i="7"/>
  <c r="X215" i="7"/>
  <c r="Y214" i="7"/>
  <c r="V215" i="7"/>
  <c r="W214" i="7"/>
  <c r="Z192" i="7"/>
  <c r="AA191" i="7"/>
  <c r="X192" i="7"/>
  <c r="Y191" i="7"/>
  <c r="V192" i="7"/>
  <c r="W191" i="7"/>
  <c r="Z169" i="7"/>
  <c r="AA168" i="7"/>
  <c r="X169" i="7"/>
  <c r="Y168" i="7"/>
  <c r="V169" i="7"/>
  <c r="W168" i="7"/>
  <c r="Z146" i="7"/>
  <c r="AA145" i="7"/>
  <c r="X146" i="7"/>
  <c r="Y145" i="7"/>
  <c r="V146" i="7"/>
  <c r="W145" i="7"/>
  <c r="Z123" i="7"/>
  <c r="AA122" i="7"/>
  <c r="X123" i="7"/>
  <c r="Y122" i="7"/>
  <c r="AG122" i="7" s="1"/>
  <c r="AG121" i="7"/>
  <c r="V123" i="7"/>
  <c r="W122" i="7"/>
  <c r="Z100" i="7"/>
  <c r="AA99" i="7"/>
  <c r="AG99" i="7" s="1"/>
  <c r="X100" i="7"/>
  <c r="Y99" i="7"/>
  <c r="V100" i="7"/>
  <c r="W99" i="7"/>
  <c r="Z77" i="7"/>
  <c r="AA76" i="7"/>
  <c r="AG76" i="7" s="1"/>
  <c r="X77" i="7"/>
  <c r="Y76" i="7"/>
  <c r="V77" i="7"/>
  <c r="W76" i="7"/>
  <c r="Z54" i="7"/>
  <c r="AA53" i="7"/>
  <c r="X54" i="7"/>
  <c r="Y53" i="7"/>
  <c r="V54" i="7"/>
  <c r="W53" i="7"/>
  <c r="AG53" i="7" s="1"/>
  <c r="Z31" i="7"/>
  <c r="AA30" i="7"/>
  <c r="X31" i="7"/>
  <c r="Y30" i="7"/>
  <c r="V31" i="7"/>
  <c r="W30" i="7"/>
  <c r="AG30" i="7" s="1"/>
  <c r="J53" i="22"/>
  <c r="K53" i="22" s="1"/>
  <c r="L53" i="22" s="1"/>
  <c r="AD89" i="12"/>
  <c r="AR93" i="23"/>
  <c r="AR103" i="23" s="1"/>
  <c r="AN103" i="23"/>
  <c r="I78" i="31"/>
  <c r="J78" i="31" s="1"/>
  <c r="K78" i="31" s="1"/>
  <c r="I78" i="29"/>
  <c r="J78" i="29" s="1"/>
  <c r="K78" i="29" s="1"/>
  <c r="I32" i="31"/>
  <c r="J32" i="31" s="1"/>
  <c r="K32" i="31" s="1"/>
  <c r="I32" i="29"/>
  <c r="J32" i="29" s="1"/>
  <c r="K32" i="29" s="1"/>
  <c r="AG213" i="7"/>
  <c r="AG227" i="7"/>
  <c r="I57" i="23"/>
  <c r="AG190" i="7"/>
  <c r="AG167" i="7"/>
  <c r="AG144" i="7"/>
  <c r="AJ109" i="11"/>
  <c r="AF76" i="4"/>
  <c r="B14" i="9"/>
  <c r="D44" i="17"/>
  <c r="B149" i="9"/>
  <c r="D85" i="17"/>
  <c r="D69" i="17"/>
  <c r="B98" i="9"/>
  <c r="D53" i="17"/>
  <c r="D61" i="17"/>
  <c r="B70" i="9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AJ65" i="11"/>
  <c r="S23" i="17" s="1"/>
  <c r="AJ207" i="11"/>
  <c r="J12" i="22" s="1"/>
  <c r="K12" i="22" s="1"/>
  <c r="L12" i="22" s="1"/>
  <c r="AC187" i="11"/>
  <c r="AB65" i="11"/>
  <c r="AJ119" i="11"/>
  <c r="X121" i="11"/>
  <c r="Y120" i="11"/>
  <c r="Z120" i="11"/>
  <c r="AA120" i="11"/>
  <c r="S24" i="17"/>
  <c r="AG112" i="7"/>
  <c r="S25" i="17"/>
  <c r="S22" i="17"/>
  <c r="AC209" i="11"/>
  <c r="AJ186" i="11"/>
  <c r="AC164" i="11"/>
  <c r="AJ164" i="11" s="1"/>
  <c r="AJ79" i="11"/>
  <c r="AJ78" i="11"/>
  <c r="X65" i="11"/>
  <c r="AJ61" i="11"/>
  <c r="AJ37" i="11"/>
  <c r="AJ38" i="11"/>
  <c r="AB10" i="11"/>
  <c r="AC9" i="11"/>
  <c r="Z9" i="11"/>
  <c r="AA9" i="11"/>
  <c r="I11" i="29"/>
  <c r="J11" i="29" s="1"/>
  <c r="K11" i="29" s="1"/>
  <c r="I11" i="31"/>
  <c r="J11" i="31" s="1"/>
  <c r="K11" i="31" s="1"/>
  <c r="X9" i="11"/>
  <c r="Y8" i="11"/>
  <c r="AJ153" i="11"/>
  <c r="S31" i="17" s="1"/>
  <c r="AR25" i="23"/>
  <c r="AJ141" i="11"/>
  <c r="AJ131" i="11"/>
  <c r="S30" i="17" s="1"/>
  <c r="AC123" i="11"/>
  <c r="AB124" i="11"/>
  <c r="AN25" i="23"/>
  <c r="AG143" i="23" s="1"/>
  <c r="Z149" i="9"/>
  <c r="AA148" i="9"/>
  <c r="R85" i="17" s="1"/>
  <c r="X149" i="9"/>
  <c r="Y148" i="9"/>
  <c r="P85" i="17" s="1"/>
  <c r="V149" i="9"/>
  <c r="W148" i="9"/>
  <c r="N85" i="17" s="1"/>
  <c r="Z123" i="9"/>
  <c r="AA122" i="9"/>
  <c r="R77" i="17" s="1"/>
  <c r="X123" i="9"/>
  <c r="Y122" i="9"/>
  <c r="P77" i="17" s="1"/>
  <c r="AF121" i="9"/>
  <c r="V123" i="9"/>
  <c r="W122" i="9"/>
  <c r="N77" i="17" s="1"/>
  <c r="Z98" i="9"/>
  <c r="AA97" i="9"/>
  <c r="R69" i="17" s="1"/>
  <c r="X98" i="9"/>
  <c r="Y97" i="9"/>
  <c r="P69" i="17" s="1"/>
  <c r="AF96" i="9"/>
  <c r="V98" i="9"/>
  <c r="W97" i="9"/>
  <c r="N69" i="17" s="1"/>
  <c r="Z69" i="9"/>
  <c r="AA68" i="9"/>
  <c r="R60" i="17" s="1"/>
  <c r="X69" i="9"/>
  <c r="Y68" i="9"/>
  <c r="P60" i="17" s="1"/>
  <c r="AF67" i="9"/>
  <c r="V69" i="9"/>
  <c r="W68" i="9"/>
  <c r="N60" i="17" s="1"/>
  <c r="Z43" i="9"/>
  <c r="AA42" i="9"/>
  <c r="R52" i="17" s="1"/>
  <c r="X43" i="9"/>
  <c r="Y42" i="9"/>
  <c r="P52" i="17" s="1"/>
  <c r="AF41" i="9"/>
  <c r="V43" i="9"/>
  <c r="W42" i="9"/>
  <c r="N52" i="17" s="1"/>
  <c r="Z14" i="9"/>
  <c r="AA13" i="9"/>
  <c r="R44" i="17" s="1"/>
  <c r="X14" i="9"/>
  <c r="Y13" i="9"/>
  <c r="P44" i="17" s="1"/>
  <c r="AF12" i="9"/>
  <c r="L10" i="24" s="1"/>
  <c r="V14" i="9"/>
  <c r="W13" i="9"/>
  <c r="N44" i="17" s="1"/>
  <c r="AF148" i="9"/>
  <c r="I8" i="31"/>
  <c r="J8" i="31" s="1"/>
  <c r="I8" i="29"/>
  <c r="J8" i="29" s="1"/>
  <c r="N8" i="24"/>
  <c r="AG147" i="23"/>
  <c r="AR134" i="23"/>
  <c r="U147" i="23"/>
  <c r="S32" i="17" l="1"/>
  <c r="AD145" i="12"/>
  <c r="AD99" i="12"/>
  <c r="AD76" i="12"/>
  <c r="AD30" i="12"/>
  <c r="J94" i="22" s="1"/>
  <c r="K94" i="22" s="1"/>
  <c r="L94" i="22" s="1"/>
  <c r="AH57" i="23"/>
  <c r="AF191" i="4"/>
  <c r="AF145" i="4"/>
  <c r="AF122" i="4"/>
  <c r="AF99" i="4"/>
  <c r="AO145" i="23"/>
  <c r="AF53" i="4"/>
  <c r="AH83" i="23"/>
  <c r="AF30" i="4"/>
  <c r="S34" i="17"/>
  <c r="B124" i="9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D78" i="17"/>
  <c r="AO146" i="23"/>
  <c r="U216" i="12"/>
  <c r="V215" i="12"/>
  <c r="W216" i="12"/>
  <c r="X215" i="12"/>
  <c r="Y216" i="12"/>
  <c r="Z215" i="12"/>
  <c r="U193" i="12"/>
  <c r="V192" i="12"/>
  <c r="I77" i="31"/>
  <c r="J77" i="31" s="1"/>
  <c r="I77" i="29"/>
  <c r="J77" i="29" s="1"/>
  <c r="W193" i="12"/>
  <c r="X192" i="12"/>
  <c r="Y193" i="12"/>
  <c r="Z192" i="12"/>
  <c r="U170" i="12"/>
  <c r="V169" i="12"/>
  <c r="W170" i="12"/>
  <c r="X169" i="12"/>
  <c r="Y170" i="12"/>
  <c r="Z169" i="12"/>
  <c r="U147" i="12"/>
  <c r="V146" i="12"/>
  <c r="W147" i="12"/>
  <c r="X146" i="12"/>
  <c r="Y147" i="12"/>
  <c r="Z146" i="12"/>
  <c r="U124" i="12"/>
  <c r="V123" i="12"/>
  <c r="W124" i="12"/>
  <c r="X123" i="12"/>
  <c r="Y124" i="12"/>
  <c r="Z123" i="12"/>
  <c r="U101" i="12"/>
  <c r="V100" i="12"/>
  <c r="W101" i="12"/>
  <c r="X100" i="12"/>
  <c r="Y101" i="12"/>
  <c r="Z100" i="12"/>
  <c r="U78" i="12"/>
  <c r="V77" i="12"/>
  <c r="W78" i="12"/>
  <c r="X77" i="12"/>
  <c r="Y78" i="12"/>
  <c r="Z77" i="12"/>
  <c r="U55" i="12"/>
  <c r="V54" i="12"/>
  <c r="W55" i="12"/>
  <c r="X54" i="12"/>
  <c r="Y55" i="12"/>
  <c r="Z54" i="12"/>
  <c r="U32" i="12"/>
  <c r="V31" i="12"/>
  <c r="W32" i="12"/>
  <c r="X31" i="12"/>
  <c r="Y32" i="12"/>
  <c r="Z31" i="12"/>
  <c r="U216" i="4"/>
  <c r="V215" i="4"/>
  <c r="I31" i="31"/>
  <c r="J31" i="31" s="1"/>
  <c r="K31" i="31" s="1"/>
  <c r="I31" i="29"/>
  <c r="J31" i="29" s="1"/>
  <c r="K31" i="29" s="1"/>
  <c r="W216" i="4"/>
  <c r="X215" i="4"/>
  <c r="Y216" i="4"/>
  <c r="Z215" i="4"/>
  <c r="U193" i="4"/>
  <c r="V192" i="4"/>
  <c r="W193" i="4"/>
  <c r="X192" i="4"/>
  <c r="Y193" i="4"/>
  <c r="Z192" i="4"/>
  <c r="U170" i="4"/>
  <c r="V169" i="4"/>
  <c r="W170" i="4"/>
  <c r="X169" i="4"/>
  <c r="Y170" i="4"/>
  <c r="Z169" i="4"/>
  <c r="U147" i="4"/>
  <c r="V146" i="4"/>
  <c r="W147" i="4"/>
  <c r="X146" i="4"/>
  <c r="Y147" i="4"/>
  <c r="Z146" i="4"/>
  <c r="U124" i="4"/>
  <c r="V123" i="4"/>
  <c r="W124" i="4"/>
  <c r="X123" i="4"/>
  <c r="Y124" i="4"/>
  <c r="Z123" i="4"/>
  <c r="U101" i="4"/>
  <c r="V100" i="4"/>
  <c r="W101" i="4"/>
  <c r="X100" i="4"/>
  <c r="Y101" i="4"/>
  <c r="Z100" i="4"/>
  <c r="U78" i="4"/>
  <c r="V77" i="4"/>
  <c r="W78" i="4"/>
  <c r="X77" i="4"/>
  <c r="AF77" i="4" s="1"/>
  <c r="Y78" i="4"/>
  <c r="Z77" i="4"/>
  <c r="U55" i="4"/>
  <c r="V54" i="4"/>
  <c r="W55" i="4"/>
  <c r="X54" i="4"/>
  <c r="Y55" i="4"/>
  <c r="Z54" i="4"/>
  <c r="U32" i="4"/>
  <c r="V31" i="4"/>
  <c r="W32" i="4"/>
  <c r="X31" i="4"/>
  <c r="Y32" i="4"/>
  <c r="Z31" i="4"/>
  <c r="V216" i="7"/>
  <c r="W215" i="7"/>
  <c r="X216" i="7"/>
  <c r="Y215" i="7"/>
  <c r="Z216" i="7"/>
  <c r="AA215" i="7"/>
  <c r="V193" i="7"/>
  <c r="W192" i="7"/>
  <c r="X193" i="7"/>
  <c r="Y192" i="7"/>
  <c r="Z193" i="7"/>
  <c r="AA192" i="7"/>
  <c r="V170" i="7"/>
  <c r="W169" i="7"/>
  <c r="X170" i="7"/>
  <c r="Y169" i="7"/>
  <c r="Z170" i="7"/>
  <c r="AA169" i="7"/>
  <c r="V147" i="7"/>
  <c r="W146" i="7"/>
  <c r="X147" i="7"/>
  <c r="Y146" i="7"/>
  <c r="Z147" i="7"/>
  <c r="AA146" i="7"/>
  <c r="V124" i="7"/>
  <c r="W123" i="7"/>
  <c r="I52" i="31"/>
  <c r="J52" i="31" s="1"/>
  <c r="K52" i="31" s="1"/>
  <c r="I52" i="29"/>
  <c r="J52" i="29" s="1"/>
  <c r="K52" i="29" s="1"/>
  <c r="X124" i="7"/>
  <c r="Y123" i="7"/>
  <c r="Z124" i="7"/>
  <c r="AA123" i="7"/>
  <c r="V101" i="7"/>
  <c r="W100" i="7"/>
  <c r="AG100" i="7" s="1"/>
  <c r="X101" i="7"/>
  <c r="Y100" i="7"/>
  <c r="Z101" i="7"/>
  <c r="AA100" i="7"/>
  <c r="V78" i="7"/>
  <c r="W77" i="7"/>
  <c r="X78" i="7"/>
  <c r="Y77" i="7"/>
  <c r="Z78" i="7"/>
  <c r="AA77" i="7"/>
  <c r="AG77" i="7" s="1"/>
  <c r="V55" i="7"/>
  <c r="W54" i="7"/>
  <c r="X55" i="7"/>
  <c r="Y54" i="7"/>
  <c r="Z55" i="7"/>
  <c r="AA54" i="7"/>
  <c r="V32" i="7"/>
  <c r="W31" i="7"/>
  <c r="AG31" i="7" s="1"/>
  <c r="X32" i="7"/>
  <c r="Y31" i="7"/>
  <c r="Z32" i="7"/>
  <c r="AA31" i="7"/>
  <c r="J54" i="22"/>
  <c r="K54" i="22" s="1"/>
  <c r="L54" i="22" s="1"/>
  <c r="AH108" i="23"/>
  <c r="AG146" i="23"/>
  <c r="AG148" i="23" s="1"/>
  <c r="AG214" i="7"/>
  <c r="AG191" i="7"/>
  <c r="AG168" i="7"/>
  <c r="AG145" i="7"/>
  <c r="I53" i="31"/>
  <c r="J53" i="31" s="1"/>
  <c r="K53" i="31" s="1"/>
  <c r="I53" i="29"/>
  <c r="J53" i="29" s="1"/>
  <c r="K53" i="29" s="1"/>
  <c r="AG54" i="7"/>
  <c r="K8" i="29"/>
  <c r="K8" i="31"/>
  <c r="D70" i="17"/>
  <c r="B99" i="9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50" i="9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D86" i="17"/>
  <c r="B15" i="9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D45" i="17"/>
  <c r="AJ187" i="11"/>
  <c r="AC188" i="11"/>
  <c r="AJ208" i="11"/>
  <c r="J13" i="22" s="1"/>
  <c r="K13" i="22" s="1"/>
  <c r="L13" i="22" s="1"/>
  <c r="AJ120" i="11"/>
  <c r="X109" i="11"/>
  <c r="X122" i="11"/>
  <c r="Y121" i="11"/>
  <c r="Z121" i="11"/>
  <c r="AA121" i="11"/>
  <c r="AJ209" i="11"/>
  <c r="J14" i="22" s="1"/>
  <c r="K14" i="22" s="1"/>
  <c r="L14" i="22" s="1"/>
  <c r="AC210" i="11"/>
  <c r="AC165" i="11"/>
  <c r="AJ165" i="11" s="1"/>
  <c r="AJ98" i="11"/>
  <c r="AJ99" i="11"/>
  <c r="AB87" i="11"/>
  <c r="AC10" i="11"/>
  <c r="AB11" i="11"/>
  <c r="Z10" i="11"/>
  <c r="AA10" i="11"/>
  <c r="AJ8" i="11"/>
  <c r="Y9" i="11"/>
  <c r="AJ9" i="11" s="1"/>
  <c r="X10" i="11"/>
  <c r="AO143" i="23"/>
  <c r="AC124" i="11"/>
  <c r="AB125" i="11"/>
  <c r="AH30" i="23"/>
  <c r="M10" i="24"/>
  <c r="N10" i="24" s="1"/>
  <c r="V150" i="9"/>
  <c r="W149" i="9"/>
  <c r="N86" i="17" s="1"/>
  <c r="X150" i="9"/>
  <c r="Y149" i="9"/>
  <c r="P86" i="17" s="1"/>
  <c r="Z150" i="9"/>
  <c r="AA149" i="9"/>
  <c r="R86" i="17" s="1"/>
  <c r="AF122" i="9"/>
  <c r="V124" i="9"/>
  <c r="W123" i="9"/>
  <c r="N78" i="17" s="1"/>
  <c r="X124" i="9"/>
  <c r="Y123" i="9"/>
  <c r="P78" i="17" s="1"/>
  <c r="Z124" i="9"/>
  <c r="AA123" i="9"/>
  <c r="R78" i="17" s="1"/>
  <c r="AF97" i="9"/>
  <c r="V99" i="9"/>
  <c r="W98" i="9"/>
  <c r="N70" i="17" s="1"/>
  <c r="X99" i="9"/>
  <c r="Y98" i="9"/>
  <c r="P70" i="17" s="1"/>
  <c r="Z99" i="9"/>
  <c r="AA98" i="9"/>
  <c r="R70" i="17" s="1"/>
  <c r="AF68" i="9"/>
  <c r="V70" i="9"/>
  <c r="W69" i="9"/>
  <c r="N61" i="17" s="1"/>
  <c r="X70" i="9"/>
  <c r="Y69" i="9"/>
  <c r="P61" i="17" s="1"/>
  <c r="Z70" i="9"/>
  <c r="AA69" i="9"/>
  <c r="R61" i="17" s="1"/>
  <c r="AF42" i="9"/>
  <c r="V44" i="9"/>
  <c r="W43" i="9"/>
  <c r="N53" i="17" s="1"/>
  <c r="X44" i="9"/>
  <c r="Y43" i="9"/>
  <c r="P53" i="17" s="1"/>
  <c r="Z44" i="9"/>
  <c r="AA43" i="9"/>
  <c r="R53" i="17" s="1"/>
  <c r="AF13" i="9"/>
  <c r="L11" i="24" s="1"/>
  <c r="V15" i="9"/>
  <c r="W14" i="9"/>
  <c r="N45" i="17" s="1"/>
  <c r="X15" i="9"/>
  <c r="Y14" i="9"/>
  <c r="P45" i="17" s="1"/>
  <c r="Z15" i="9"/>
  <c r="AA14" i="9"/>
  <c r="R45" i="17" s="1"/>
  <c r="AF149" i="9"/>
  <c r="AF14" i="9" l="1"/>
  <c r="K77" i="29"/>
  <c r="K77" i="31"/>
  <c r="Y217" i="12"/>
  <c r="Z216" i="12"/>
  <c r="W217" i="12"/>
  <c r="X216" i="12"/>
  <c r="AD215" i="12"/>
  <c r="U217" i="12"/>
  <c r="V216" i="12"/>
  <c r="AD216" i="12" s="1"/>
  <c r="Y194" i="12"/>
  <c r="Z193" i="12"/>
  <c r="W194" i="12"/>
  <c r="X193" i="12"/>
  <c r="AD192" i="12"/>
  <c r="U194" i="12"/>
  <c r="V193" i="12"/>
  <c r="AD193" i="12" s="1"/>
  <c r="Y171" i="12"/>
  <c r="Z170" i="12"/>
  <c r="W171" i="12"/>
  <c r="X170" i="12"/>
  <c r="AD169" i="12"/>
  <c r="U171" i="12"/>
  <c r="V170" i="12"/>
  <c r="Y148" i="12"/>
  <c r="Z147" i="12"/>
  <c r="W148" i="12"/>
  <c r="X147" i="12"/>
  <c r="AD146" i="12"/>
  <c r="U148" i="12"/>
  <c r="V147" i="12"/>
  <c r="Y125" i="12"/>
  <c r="Z124" i="12"/>
  <c r="W125" i="12"/>
  <c r="X124" i="12"/>
  <c r="AD123" i="12"/>
  <c r="U125" i="12"/>
  <c r="V124" i="12"/>
  <c r="Y102" i="12"/>
  <c r="Z101" i="12"/>
  <c r="W102" i="12"/>
  <c r="X101" i="12"/>
  <c r="AD100" i="12"/>
  <c r="U102" i="12"/>
  <c r="V101" i="12"/>
  <c r="Y79" i="12"/>
  <c r="Z78" i="12"/>
  <c r="W79" i="12"/>
  <c r="X78" i="12"/>
  <c r="AD77" i="12"/>
  <c r="U79" i="12"/>
  <c r="V78" i="12"/>
  <c r="Y56" i="12"/>
  <c r="Z55" i="12"/>
  <c r="W56" i="12"/>
  <c r="X55" i="12"/>
  <c r="AD54" i="12"/>
  <c r="U56" i="12"/>
  <c r="V55" i="12"/>
  <c r="Y33" i="12"/>
  <c r="Z32" i="12"/>
  <c r="W33" i="12"/>
  <c r="X32" i="12"/>
  <c r="AD31" i="12"/>
  <c r="J95" i="22" s="1"/>
  <c r="K95" i="22" s="1"/>
  <c r="L95" i="22" s="1"/>
  <c r="U33" i="12"/>
  <c r="V32" i="12"/>
  <c r="Y217" i="4"/>
  <c r="Z216" i="4"/>
  <c r="W217" i="4"/>
  <c r="X216" i="4"/>
  <c r="AF215" i="4"/>
  <c r="U217" i="4"/>
  <c r="V216" i="4"/>
  <c r="AF216" i="4" s="1"/>
  <c r="Y194" i="4"/>
  <c r="Z193" i="4"/>
  <c r="W194" i="4"/>
  <c r="X193" i="4"/>
  <c r="AF192" i="4"/>
  <c r="U194" i="4"/>
  <c r="V193" i="4"/>
  <c r="Y171" i="4"/>
  <c r="Z170" i="4"/>
  <c r="W171" i="4"/>
  <c r="X170" i="4"/>
  <c r="AF169" i="4"/>
  <c r="U171" i="4"/>
  <c r="V170" i="4"/>
  <c r="AF170" i="4" s="1"/>
  <c r="Y148" i="4"/>
  <c r="Z147" i="4"/>
  <c r="W148" i="4"/>
  <c r="X147" i="4"/>
  <c r="AF146" i="4"/>
  <c r="U148" i="4"/>
  <c r="V147" i="4"/>
  <c r="Y125" i="4"/>
  <c r="Z124" i="4"/>
  <c r="W125" i="4"/>
  <c r="X124" i="4"/>
  <c r="AF123" i="4"/>
  <c r="U125" i="4"/>
  <c r="V124" i="4"/>
  <c r="Y102" i="4"/>
  <c r="Z101" i="4"/>
  <c r="W102" i="4"/>
  <c r="X101" i="4"/>
  <c r="AF100" i="4"/>
  <c r="U102" i="4"/>
  <c r="V101" i="4"/>
  <c r="Y79" i="4"/>
  <c r="Z78" i="4"/>
  <c r="W79" i="4"/>
  <c r="X78" i="4"/>
  <c r="U79" i="4"/>
  <c r="V78" i="4"/>
  <c r="AF78" i="4" s="1"/>
  <c r="Y56" i="4"/>
  <c r="Z55" i="4"/>
  <c r="W56" i="4"/>
  <c r="X55" i="4"/>
  <c r="AF54" i="4"/>
  <c r="U56" i="4"/>
  <c r="V55" i="4"/>
  <c r="AF55" i="4" s="1"/>
  <c r="Y33" i="4"/>
  <c r="Z32" i="4"/>
  <c r="W33" i="4"/>
  <c r="X32" i="4"/>
  <c r="AF31" i="4"/>
  <c r="U33" i="4"/>
  <c r="V32" i="4"/>
  <c r="AF32" i="4" s="1"/>
  <c r="Z217" i="7"/>
  <c r="AA216" i="7"/>
  <c r="X217" i="7"/>
  <c r="Y216" i="7"/>
  <c r="V217" i="7"/>
  <c r="W216" i="7"/>
  <c r="J55" i="22" s="1"/>
  <c r="K55" i="22" s="1"/>
  <c r="L55" i="22" s="1"/>
  <c r="Z194" i="7"/>
  <c r="AA193" i="7"/>
  <c r="X194" i="7"/>
  <c r="Y193" i="7"/>
  <c r="V194" i="7"/>
  <c r="W193" i="7"/>
  <c r="Z171" i="7"/>
  <c r="AA170" i="7"/>
  <c r="X171" i="7"/>
  <c r="Y170" i="7"/>
  <c r="V171" i="7"/>
  <c r="W170" i="7"/>
  <c r="Z148" i="7"/>
  <c r="AA147" i="7"/>
  <c r="X148" i="7"/>
  <c r="Y147" i="7"/>
  <c r="V148" i="7"/>
  <c r="W147" i="7"/>
  <c r="Z125" i="7"/>
  <c r="AA124" i="7"/>
  <c r="X125" i="7"/>
  <c r="Y124" i="7"/>
  <c r="AG123" i="7"/>
  <c r="V125" i="7"/>
  <c r="W124" i="7"/>
  <c r="Z102" i="7"/>
  <c r="AA101" i="7"/>
  <c r="AG101" i="7" s="1"/>
  <c r="X102" i="7"/>
  <c r="Y101" i="7"/>
  <c r="V102" i="7"/>
  <c r="W101" i="7"/>
  <c r="Z79" i="7"/>
  <c r="AA78" i="7"/>
  <c r="X79" i="7"/>
  <c r="Y78" i="7"/>
  <c r="AG78" i="7" s="1"/>
  <c r="V79" i="7"/>
  <c r="W78" i="7"/>
  <c r="Z56" i="7"/>
  <c r="AA55" i="7"/>
  <c r="X56" i="7"/>
  <c r="Y55" i="7"/>
  <c r="V56" i="7"/>
  <c r="W55" i="7"/>
  <c r="AG55" i="7" s="1"/>
  <c r="Z33" i="7"/>
  <c r="AA32" i="7"/>
  <c r="X33" i="7"/>
  <c r="Y32" i="7"/>
  <c r="V33" i="7"/>
  <c r="W32" i="7"/>
  <c r="AG32" i="7" s="1"/>
  <c r="I80" i="31"/>
  <c r="J80" i="31" s="1"/>
  <c r="K80" i="31" s="1"/>
  <c r="I80" i="29"/>
  <c r="J80" i="29" s="1"/>
  <c r="K80" i="29" s="1"/>
  <c r="AG215" i="7"/>
  <c r="AG192" i="7"/>
  <c r="AG169" i="7"/>
  <c r="AG146" i="7"/>
  <c r="AJ121" i="11"/>
  <c r="AJ188" i="11"/>
  <c r="AC189" i="11"/>
  <c r="X123" i="11"/>
  <c r="Y122" i="11"/>
  <c r="Z122" i="11"/>
  <c r="AA122" i="11"/>
  <c r="AJ210" i="11"/>
  <c r="J15" i="22" s="1"/>
  <c r="K15" i="22" s="1"/>
  <c r="AC211" i="11"/>
  <c r="AC166" i="11"/>
  <c r="AJ166" i="11" s="1"/>
  <c r="AJ81" i="11"/>
  <c r="AJ80" i="11"/>
  <c r="Z87" i="11"/>
  <c r="AJ63" i="11"/>
  <c r="AJ62" i="11"/>
  <c r="AJ39" i="11"/>
  <c r="AJ40" i="11"/>
  <c r="AC11" i="11"/>
  <c r="AB12" i="11"/>
  <c r="AA11" i="11"/>
  <c r="Z11" i="11"/>
  <c r="I12" i="31"/>
  <c r="J12" i="31" s="1"/>
  <c r="I12" i="29"/>
  <c r="J12" i="29" s="1"/>
  <c r="X11" i="11"/>
  <c r="Y10" i="11"/>
  <c r="I13" i="29"/>
  <c r="J13" i="29" s="1"/>
  <c r="K13" i="29" s="1"/>
  <c r="I13" i="31"/>
  <c r="J13" i="31" s="1"/>
  <c r="K13" i="31" s="1"/>
  <c r="AJ142" i="11"/>
  <c r="AJ143" i="11"/>
  <c r="AB126" i="11"/>
  <c r="AC125" i="11"/>
  <c r="M11" i="24"/>
  <c r="N11" i="24" s="1"/>
  <c r="Z151" i="9"/>
  <c r="AA150" i="9"/>
  <c r="X151" i="9"/>
  <c r="Y150" i="9"/>
  <c r="AF150" i="9" s="1"/>
  <c r="V151" i="9"/>
  <c r="W150" i="9"/>
  <c r="Z125" i="9"/>
  <c r="AA124" i="9"/>
  <c r="X125" i="9"/>
  <c r="Y124" i="9"/>
  <c r="AF123" i="9"/>
  <c r="V125" i="9"/>
  <c r="W124" i="9"/>
  <c r="Z100" i="9"/>
  <c r="AA99" i="9"/>
  <c r="X100" i="9"/>
  <c r="Y99" i="9"/>
  <c r="AF98" i="9"/>
  <c r="V100" i="9"/>
  <c r="W99" i="9"/>
  <c r="Z71" i="9"/>
  <c r="AA70" i="9"/>
  <c r="X71" i="9"/>
  <c r="Y70" i="9"/>
  <c r="AF69" i="9"/>
  <c r="V71" i="9"/>
  <c r="W70" i="9"/>
  <c r="Z45" i="9"/>
  <c r="AA44" i="9"/>
  <c r="X45" i="9"/>
  <c r="Y44" i="9"/>
  <c r="AF43" i="9"/>
  <c r="V45" i="9"/>
  <c r="W44" i="9"/>
  <c r="L12" i="24"/>
  <c r="Z16" i="9"/>
  <c r="AA15" i="9"/>
  <c r="X16" i="9"/>
  <c r="Y15" i="9"/>
  <c r="V16" i="9"/>
  <c r="W15" i="9"/>
  <c r="AD170" i="12" l="1"/>
  <c r="AD147" i="12"/>
  <c r="AD124" i="12"/>
  <c r="AD101" i="12"/>
  <c r="AD78" i="12"/>
  <c r="AD55" i="12"/>
  <c r="AD32" i="12"/>
  <c r="J96" i="22" s="1"/>
  <c r="K96" i="22" s="1"/>
  <c r="L96" i="22" s="1"/>
  <c r="J34" i="22"/>
  <c r="K34" i="22" s="1"/>
  <c r="L34" i="22" s="1"/>
  <c r="J33" i="22"/>
  <c r="K33" i="22" s="1"/>
  <c r="L33" i="22" s="1"/>
  <c r="AF193" i="4"/>
  <c r="AF147" i="4"/>
  <c r="AF124" i="4"/>
  <c r="AF101" i="4"/>
  <c r="U218" i="12"/>
  <c r="V217" i="12"/>
  <c r="W218" i="12"/>
  <c r="X217" i="12"/>
  <c r="Y218" i="12"/>
  <c r="Z217" i="12"/>
  <c r="U195" i="12"/>
  <c r="V194" i="12"/>
  <c r="I79" i="31"/>
  <c r="J79" i="31" s="1"/>
  <c r="I79" i="29"/>
  <c r="J79" i="29" s="1"/>
  <c r="W195" i="12"/>
  <c r="X194" i="12"/>
  <c r="Y195" i="12"/>
  <c r="Z194" i="12"/>
  <c r="U172" i="12"/>
  <c r="V171" i="12"/>
  <c r="W172" i="12"/>
  <c r="X171" i="12"/>
  <c r="Y172" i="12"/>
  <c r="Z171" i="12"/>
  <c r="U149" i="12"/>
  <c r="V148" i="12"/>
  <c r="W149" i="12"/>
  <c r="X148" i="12"/>
  <c r="Y149" i="12"/>
  <c r="Z148" i="12"/>
  <c r="U126" i="12"/>
  <c r="V125" i="12"/>
  <c r="W126" i="12"/>
  <c r="X125" i="12"/>
  <c r="Y126" i="12"/>
  <c r="Z125" i="12"/>
  <c r="U103" i="12"/>
  <c r="V102" i="12"/>
  <c r="W103" i="12"/>
  <c r="X102" i="12"/>
  <c r="Y103" i="12"/>
  <c r="Z102" i="12"/>
  <c r="U80" i="12"/>
  <c r="V79" i="12"/>
  <c r="W80" i="12"/>
  <c r="X79" i="12"/>
  <c r="Y80" i="12"/>
  <c r="Z79" i="12"/>
  <c r="U57" i="12"/>
  <c r="V56" i="12"/>
  <c r="W57" i="12"/>
  <c r="X56" i="12"/>
  <c r="Y57" i="12"/>
  <c r="Z56" i="12"/>
  <c r="U34" i="12"/>
  <c r="V33" i="12"/>
  <c r="W34" i="12"/>
  <c r="X33" i="12"/>
  <c r="Y34" i="12"/>
  <c r="Z33" i="12"/>
  <c r="I34" i="31"/>
  <c r="J34" i="31" s="1"/>
  <c r="K34" i="31" s="1"/>
  <c r="I34" i="29"/>
  <c r="J34" i="29" s="1"/>
  <c r="K34" i="29" s="1"/>
  <c r="U218" i="4"/>
  <c r="V217" i="4"/>
  <c r="I33" i="31"/>
  <c r="J33" i="31" s="1"/>
  <c r="K33" i="31" s="1"/>
  <c r="I33" i="29"/>
  <c r="J33" i="29" s="1"/>
  <c r="K33" i="29" s="1"/>
  <c r="W218" i="4"/>
  <c r="X217" i="4"/>
  <c r="Y218" i="4"/>
  <c r="Z217" i="4"/>
  <c r="U195" i="4"/>
  <c r="V194" i="4"/>
  <c r="W195" i="4"/>
  <c r="X194" i="4"/>
  <c r="Y195" i="4"/>
  <c r="Z194" i="4"/>
  <c r="U172" i="4"/>
  <c r="V171" i="4"/>
  <c r="W172" i="4"/>
  <c r="X171" i="4"/>
  <c r="Y172" i="4"/>
  <c r="Z171" i="4"/>
  <c r="U149" i="4"/>
  <c r="V148" i="4"/>
  <c r="W149" i="4"/>
  <c r="X148" i="4"/>
  <c r="Y149" i="4"/>
  <c r="Z148" i="4"/>
  <c r="U126" i="4"/>
  <c r="V125" i="4"/>
  <c r="W126" i="4"/>
  <c r="X125" i="4"/>
  <c r="Y126" i="4"/>
  <c r="Z125" i="4"/>
  <c r="U103" i="4"/>
  <c r="V102" i="4"/>
  <c r="W103" i="4"/>
  <c r="X102" i="4"/>
  <c r="Y103" i="4"/>
  <c r="Z102" i="4"/>
  <c r="U80" i="4"/>
  <c r="V79" i="4"/>
  <c r="AF79" i="4" s="1"/>
  <c r="W80" i="4"/>
  <c r="X79" i="4"/>
  <c r="Y80" i="4"/>
  <c r="Z79" i="4"/>
  <c r="U57" i="4"/>
  <c r="V56" i="4"/>
  <c r="W57" i="4"/>
  <c r="X56" i="4"/>
  <c r="Y57" i="4"/>
  <c r="Z56" i="4"/>
  <c r="U34" i="4"/>
  <c r="V33" i="4"/>
  <c r="W34" i="4"/>
  <c r="X33" i="4"/>
  <c r="Y34" i="4"/>
  <c r="Z33" i="4"/>
  <c r="V218" i="7"/>
  <c r="W217" i="7"/>
  <c r="X218" i="7"/>
  <c r="Y217" i="7"/>
  <c r="Z218" i="7"/>
  <c r="AA217" i="7"/>
  <c r="V195" i="7"/>
  <c r="W194" i="7"/>
  <c r="X195" i="7"/>
  <c r="Y194" i="7"/>
  <c r="Z195" i="7"/>
  <c r="AA194" i="7"/>
  <c r="V172" i="7"/>
  <c r="W171" i="7"/>
  <c r="X172" i="7"/>
  <c r="Y171" i="7"/>
  <c r="Z172" i="7"/>
  <c r="AA171" i="7"/>
  <c r="V149" i="7"/>
  <c r="W148" i="7"/>
  <c r="X149" i="7"/>
  <c r="Y148" i="7"/>
  <c r="Z149" i="7"/>
  <c r="AA148" i="7"/>
  <c r="AG124" i="7"/>
  <c r="V126" i="7"/>
  <c r="W125" i="7"/>
  <c r="I54" i="31"/>
  <c r="J54" i="31" s="1"/>
  <c r="K54" i="31" s="1"/>
  <c r="I54" i="29"/>
  <c r="J54" i="29" s="1"/>
  <c r="K54" i="29" s="1"/>
  <c r="X126" i="7"/>
  <c r="Y125" i="7"/>
  <c r="Z126" i="7"/>
  <c r="AA125" i="7"/>
  <c r="V103" i="7"/>
  <c r="W102" i="7"/>
  <c r="X103" i="7"/>
  <c r="Y102" i="7"/>
  <c r="AG102" i="7" s="1"/>
  <c r="Z103" i="7"/>
  <c r="AA102" i="7"/>
  <c r="V80" i="7"/>
  <c r="W79" i="7"/>
  <c r="X80" i="7"/>
  <c r="Y79" i="7"/>
  <c r="Z80" i="7"/>
  <c r="AA79" i="7"/>
  <c r="AG79" i="7" s="1"/>
  <c r="V57" i="7"/>
  <c r="W56" i="7"/>
  <c r="AG56" i="7" s="1"/>
  <c r="X57" i="7"/>
  <c r="Y56" i="7"/>
  <c r="Z57" i="7"/>
  <c r="AA56" i="7"/>
  <c r="V34" i="7"/>
  <c r="W33" i="7"/>
  <c r="X34" i="7"/>
  <c r="Y33" i="7"/>
  <c r="AG33" i="7" s="1"/>
  <c r="Z34" i="7"/>
  <c r="AA33" i="7"/>
  <c r="J56" i="22"/>
  <c r="K56" i="22" s="1"/>
  <c r="L56" i="22" s="1"/>
  <c r="AG216" i="7"/>
  <c r="AG193" i="7"/>
  <c r="AG170" i="7"/>
  <c r="AG147" i="7"/>
  <c r="K12" i="29"/>
  <c r="K12" i="31"/>
  <c r="L15" i="22"/>
  <c r="AJ122" i="11"/>
  <c r="AC190" i="11"/>
  <c r="AJ189" i="11"/>
  <c r="Z65" i="11"/>
  <c r="Z66" i="11" s="1"/>
  <c r="AN66" i="11" s="1"/>
  <c r="X124" i="11"/>
  <c r="Y123" i="11"/>
  <c r="AJ41" i="11"/>
  <c r="Z123" i="11"/>
  <c r="AA123" i="11"/>
  <c r="AC212" i="11"/>
  <c r="AC167" i="11"/>
  <c r="AJ167" i="11" s="1"/>
  <c r="Z153" i="11"/>
  <c r="AJ101" i="11"/>
  <c r="AJ100" i="11"/>
  <c r="X43" i="11"/>
  <c r="AB43" i="11"/>
  <c r="AC12" i="11"/>
  <c r="AB13" i="11"/>
  <c r="Z12" i="11"/>
  <c r="AA12" i="11"/>
  <c r="AJ10" i="11"/>
  <c r="X12" i="11"/>
  <c r="Y11" i="11"/>
  <c r="AJ11" i="11" s="1"/>
  <c r="AJ144" i="11"/>
  <c r="AB127" i="11"/>
  <c r="AC126" i="11"/>
  <c r="M12" i="24"/>
  <c r="N12" i="24" s="1"/>
  <c r="V152" i="9"/>
  <c r="W151" i="9"/>
  <c r="X152" i="9"/>
  <c r="Y151" i="9"/>
  <c r="Z152" i="9"/>
  <c r="AA151" i="9"/>
  <c r="AF151" i="9" s="1"/>
  <c r="AF124" i="9"/>
  <c r="V126" i="9"/>
  <c r="W125" i="9"/>
  <c r="X126" i="9"/>
  <c r="Y125" i="9"/>
  <c r="Z126" i="9"/>
  <c r="AA125" i="9"/>
  <c r="AF99" i="9"/>
  <c r="V101" i="9"/>
  <c r="W100" i="9"/>
  <c r="X101" i="9"/>
  <c r="Y100" i="9"/>
  <c r="Z101" i="9"/>
  <c r="AA100" i="9"/>
  <c r="AF70" i="9"/>
  <c r="V72" i="9"/>
  <c r="W71" i="9"/>
  <c r="X72" i="9"/>
  <c r="Y71" i="9"/>
  <c r="Z72" i="9"/>
  <c r="AA71" i="9"/>
  <c r="AF44" i="9"/>
  <c r="V46" i="9"/>
  <c r="W45" i="9"/>
  <c r="X46" i="9"/>
  <c r="Y45" i="9"/>
  <c r="Z46" i="9"/>
  <c r="AA45" i="9"/>
  <c r="AF15" i="9"/>
  <c r="L13" i="24" s="1"/>
  <c r="V17" i="9"/>
  <c r="W16" i="9"/>
  <c r="X17" i="9"/>
  <c r="Y16" i="9"/>
  <c r="Z17" i="9"/>
  <c r="AA16" i="9"/>
  <c r="AK65" i="11" l="1"/>
  <c r="K79" i="31"/>
  <c r="K79" i="29"/>
  <c r="Y219" i="12"/>
  <c r="Z218" i="12"/>
  <c r="W219" i="12"/>
  <c r="X218" i="12"/>
  <c r="AD217" i="12"/>
  <c r="U219" i="12"/>
  <c r="V218" i="12"/>
  <c r="AD218" i="12" s="1"/>
  <c r="Y196" i="12"/>
  <c r="Z195" i="12"/>
  <c r="W196" i="12"/>
  <c r="X195" i="12"/>
  <c r="AD194" i="12"/>
  <c r="U196" i="12"/>
  <c r="V195" i="12"/>
  <c r="Y173" i="12"/>
  <c r="Z172" i="12"/>
  <c r="W173" i="12"/>
  <c r="X172" i="12"/>
  <c r="AD171" i="12"/>
  <c r="U173" i="12"/>
  <c r="V172" i="12"/>
  <c r="AD172" i="12" s="1"/>
  <c r="Y150" i="12"/>
  <c r="Z149" i="12"/>
  <c r="W150" i="12"/>
  <c r="X149" i="12"/>
  <c r="AD148" i="12"/>
  <c r="U150" i="12"/>
  <c r="V149" i="12"/>
  <c r="Y127" i="12"/>
  <c r="Z126" i="12"/>
  <c r="W127" i="12"/>
  <c r="X126" i="12"/>
  <c r="AD125" i="12"/>
  <c r="U127" i="12"/>
  <c r="V126" i="12"/>
  <c r="AD126" i="12" s="1"/>
  <c r="Y104" i="12"/>
  <c r="Z103" i="12"/>
  <c r="W104" i="12"/>
  <c r="X103" i="12"/>
  <c r="AD102" i="12"/>
  <c r="U104" i="12"/>
  <c r="V103" i="12"/>
  <c r="Y81" i="12"/>
  <c r="Z80" i="12"/>
  <c r="W81" i="12"/>
  <c r="X80" i="12"/>
  <c r="AD79" i="12"/>
  <c r="U81" i="12"/>
  <c r="V80" i="12"/>
  <c r="Y58" i="12"/>
  <c r="Z57" i="12"/>
  <c r="W58" i="12"/>
  <c r="X57" i="12"/>
  <c r="AD56" i="12"/>
  <c r="U58" i="12"/>
  <c r="V57" i="12"/>
  <c r="AD57" i="12" s="1"/>
  <c r="Y35" i="12"/>
  <c r="Z34" i="12"/>
  <c r="W35" i="12"/>
  <c r="X34" i="12"/>
  <c r="AD33" i="12"/>
  <c r="J97" i="22" s="1"/>
  <c r="K97" i="22" s="1"/>
  <c r="L97" i="22" s="1"/>
  <c r="U35" i="12"/>
  <c r="V34" i="12"/>
  <c r="Y219" i="4"/>
  <c r="Z218" i="4"/>
  <c r="W219" i="4"/>
  <c r="X218" i="4"/>
  <c r="AF217" i="4"/>
  <c r="U219" i="4"/>
  <c r="V218" i="4"/>
  <c r="AF218" i="4" s="1"/>
  <c r="Y196" i="4"/>
  <c r="Z195" i="4"/>
  <c r="W196" i="4"/>
  <c r="X195" i="4"/>
  <c r="AF194" i="4"/>
  <c r="U196" i="4"/>
  <c r="V195" i="4"/>
  <c r="AF195" i="4" s="1"/>
  <c r="Y173" i="4"/>
  <c r="Z172" i="4"/>
  <c r="W173" i="4"/>
  <c r="X172" i="4"/>
  <c r="AF171" i="4"/>
  <c r="U173" i="4"/>
  <c r="V172" i="4"/>
  <c r="AF172" i="4" s="1"/>
  <c r="Y150" i="4"/>
  <c r="Z149" i="4"/>
  <c r="W150" i="4"/>
  <c r="X149" i="4"/>
  <c r="AF148" i="4"/>
  <c r="U150" i="4"/>
  <c r="V149" i="4"/>
  <c r="Y127" i="4"/>
  <c r="Z126" i="4"/>
  <c r="W127" i="4"/>
  <c r="X126" i="4"/>
  <c r="AF125" i="4"/>
  <c r="U127" i="4"/>
  <c r="V126" i="4"/>
  <c r="Y104" i="4"/>
  <c r="Z103" i="4"/>
  <c r="W104" i="4"/>
  <c r="X103" i="4"/>
  <c r="AF102" i="4"/>
  <c r="U104" i="4"/>
  <c r="V103" i="4"/>
  <c r="Y81" i="4"/>
  <c r="Z80" i="4"/>
  <c r="W81" i="4"/>
  <c r="X80" i="4"/>
  <c r="U81" i="4"/>
  <c r="V80" i="4"/>
  <c r="AF80" i="4" s="1"/>
  <c r="Y58" i="4"/>
  <c r="Z57" i="4"/>
  <c r="W58" i="4"/>
  <c r="X57" i="4"/>
  <c r="AF56" i="4"/>
  <c r="U58" i="4"/>
  <c r="V57" i="4"/>
  <c r="AF57" i="4" s="1"/>
  <c r="Y35" i="4"/>
  <c r="Z34" i="4"/>
  <c r="W35" i="4"/>
  <c r="X34" i="4"/>
  <c r="AF33" i="4"/>
  <c r="J35" i="22" s="1"/>
  <c r="K35" i="22" s="1"/>
  <c r="L35" i="22" s="1"/>
  <c r="U35" i="4"/>
  <c r="V34" i="4"/>
  <c r="AF34" i="4" s="1"/>
  <c r="Z219" i="7"/>
  <c r="AA218" i="7"/>
  <c r="X219" i="7"/>
  <c r="Y218" i="7"/>
  <c r="V219" i="7"/>
  <c r="W218" i="7"/>
  <c r="Z196" i="7"/>
  <c r="AA195" i="7"/>
  <c r="X196" i="7"/>
  <c r="Y195" i="7"/>
  <c r="V196" i="7"/>
  <c r="W195" i="7"/>
  <c r="Z173" i="7"/>
  <c r="AA172" i="7"/>
  <c r="X173" i="7"/>
  <c r="Y172" i="7"/>
  <c r="V173" i="7"/>
  <c r="W172" i="7"/>
  <c r="Z150" i="7"/>
  <c r="AA149" i="7"/>
  <c r="X150" i="7"/>
  <c r="Y149" i="7"/>
  <c r="V150" i="7"/>
  <c r="W149" i="7"/>
  <c r="Z127" i="7"/>
  <c r="AA126" i="7"/>
  <c r="X127" i="7"/>
  <c r="Y126" i="7"/>
  <c r="AG125" i="7"/>
  <c r="V127" i="7"/>
  <c r="W126" i="7"/>
  <c r="I55" i="31"/>
  <c r="J55" i="31" s="1"/>
  <c r="K55" i="31" s="1"/>
  <c r="I55" i="29"/>
  <c r="J55" i="29" s="1"/>
  <c r="K55" i="29" s="1"/>
  <c r="Z104" i="7"/>
  <c r="AA103" i="7"/>
  <c r="X104" i="7"/>
  <c r="Y103" i="7"/>
  <c r="V104" i="7"/>
  <c r="W103" i="7"/>
  <c r="Z81" i="7"/>
  <c r="AA80" i="7"/>
  <c r="X81" i="7"/>
  <c r="Y80" i="7"/>
  <c r="V81" i="7"/>
  <c r="W80" i="7"/>
  <c r="AG80" i="7" s="1"/>
  <c r="Z58" i="7"/>
  <c r="AA57" i="7"/>
  <c r="X58" i="7"/>
  <c r="Y57" i="7"/>
  <c r="AG57" i="7" s="1"/>
  <c r="V58" i="7"/>
  <c r="W57" i="7"/>
  <c r="Z35" i="7"/>
  <c r="AA34" i="7"/>
  <c r="X35" i="7"/>
  <c r="Y34" i="7"/>
  <c r="V35" i="7"/>
  <c r="W34" i="7"/>
  <c r="AG34" i="7" s="1"/>
  <c r="J57" i="22"/>
  <c r="K57" i="22" s="1"/>
  <c r="L57" i="22" s="1"/>
  <c r="I82" i="31"/>
  <c r="J82" i="31" s="1"/>
  <c r="K82" i="31" s="1"/>
  <c r="I82" i="29"/>
  <c r="J82" i="29" s="1"/>
  <c r="K82" i="29" s="1"/>
  <c r="AG217" i="7"/>
  <c r="AG194" i="7"/>
  <c r="AG171" i="7"/>
  <c r="AG148" i="7"/>
  <c r="AC191" i="11"/>
  <c r="Z124" i="11"/>
  <c r="AA124" i="11"/>
  <c r="AJ123" i="11"/>
  <c r="X125" i="11"/>
  <c r="Y124" i="11"/>
  <c r="AJ124" i="11" s="1"/>
  <c r="AJ211" i="11"/>
  <c r="J16" i="22" s="1"/>
  <c r="K16" i="22" s="1"/>
  <c r="AG103" i="7"/>
  <c r="AC213" i="11"/>
  <c r="AJ190" i="11"/>
  <c r="AC168" i="11"/>
  <c r="AJ168" i="11" s="1"/>
  <c r="AJ83" i="11"/>
  <c r="AJ82" i="11"/>
  <c r="AK43" i="11"/>
  <c r="Z44" i="11"/>
  <c r="AN44" i="11" s="1"/>
  <c r="AC13" i="11"/>
  <c r="AB14" i="11"/>
  <c r="Z13" i="11"/>
  <c r="AA13" i="11"/>
  <c r="I14" i="31"/>
  <c r="J14" i="31" s="1"/>
  <c r="I14" i="29"/>
  <c r="J14" i="29" s="1"/>
  <c r="Y12" i="11"/>
  <c r="AJ12" i="11" s="1"/>
  <c r="X13" i="11"/>
  <c r="I15" i="29"/>
  <c r="J15" i="29" s="1"/>
  <c r="K15" i="29" s="1"/>
  <c r="I15" i="31"/>
  <c r="J15" i="31" s="1"/>
  <c r="K15" i="31" s="1"/>
  <c r="AG126" i="7"/>
  <c r="AJ145" i="11"/>
  <c r="AC127" i="11"/>
  <c r="AB128" i="11"/>
  <c r="M13" i="24"/>
  <c r="N13" i="24" s="1"/>
  <c r="Z153" i="9"/>
  <c r="AA152" i="9"/>
  <c r="X153" i="9"/>
  <c r="Y152" i="9"/>
  <c r="AF152" i="9" s="1"/>
  <c r="V153" i="9"/>
  <c r="W152" i="9"/>
  <c r="Z127" i="9"/>
  <c r="AA126" i="9"/>
  <c r="X127" i="9"/>
  <c r="Y126" i="9"/>
  <c r="AF125" i="9"/>
  <c r="V127" i="9"/>
  <c r="W126" i="9"/>
  <c r="Z102" i="9"/>
  <c r="AA101" i="9"/>
  <c r="X102" i="9"/>
  <c r="Y101" i="9"/>
  <c r="AF100" i="9"/>
  <c r="V102" i="9"/>
  <c r="W101" i="9"/>
  <c r="Z73" i="9"/>
  <c r="AA72" i="9"/>
  <c r="X73" i="9"/>
  <c r="Y72" i="9"/>
  <c r="AF71" i="9"/>
  <c r="V73" i="9"/>
  <c r="W72" i="9"/>
  <c r="Z47" i="9"/>
  <c r="AA46" i="9"/>
  <c r="X47" i="9"/>
  <c r="Y46" i="9"/>
  <c r="AF45" i="9"/>
  <c r="V47" i="9"/>
  <c r="W46" i="9"/>
  <c r="Z18" i="9"/>
  <c r="AA17" i="9"/>
  <c r="X18" i="9"/>
  <c r="Y17" i="9"/>
  <c r="AF16" i="9"/>
  <c r="L14" i="24" s="1"/>
  <c r="V18" i="9"/>
  <c r="W17" i="9"/>
  <c r="AD195" i="12" l="1"/>
  <c r="AD149" i="12"/>
  <c r="AD103" i="12"/>
  <c r="AD80" i="12"/>
  <c r="AD34" i="12"/>
  <c r="J98" i="22" s="1"/>
  <c r="K98" i="22" s="1"/>
  <c r="L98" i="22" s="1"/>
  <c r="J36" i="22"/>
  <c r="K36" i="22" s="1"/>
  <c r="L36" i="22" s="1"/>
  <c r="AF149" i="4"/>
  <c r="AF126" i="4"/>
  <c r="AF103" i="4"/>
  <c r="U220" i="12"/>
  <c r="V219" i="12"/>
  <c r="W220" i="12"/>
  <c r="X219" i="12"/>
  <c r="Y220" i="12"/>
  <c r="Z219" i="12"/>
  <c r="U197" i="12"/>
  <c r="V196" i="12"/>
  <c r="I81" i="31"/>
  <c r="J81" i="31" s="1"/>
  <c r="I81" i="29"/>
  <c r="J81" i="29" s="1"/>
  <c r="W197" i="12"/>
  <c r="X196" i="12"/>
  <c r="Y197" i="12"/>
  <c r="Z196" i="12"/>
  <c r="U174" i="12"/>
  <c r="V173" i="12"/>
  <c r="W174" i="12"/>
  <c r="X173" i="12"/>
  <c r="Y174" i="12"/>
  <c r="Z173" i="12"/>
  <c r="U151" i="12"/>
  <c r="V150" i="12"/>
  <c r="W151" i="12"/>
  <c r="X150" i="12"/>
  <c r="Y151" i="12"/>
  <c r="Z150" i="12"/>
  <c r="U128" i="12"/>
  <c r="V127" i="12"/>
  <c r="W128" i="12"/>
  <c r="X127" i="12"/>
  <c r="Y128" i="12"/>
  <c r="Z127" i="12"/>
  <c r="U105" i="12"/>
  <c r="V104" i="12"/>
  <c r="W105" i="12"/>
  <c r="X104" i="12"/>
  <c r="Y105" i="12"/>
  <c r="Z104" i="12"/>
  <c r="U82" i="12"/>
  <c r="V81" i="12"/>
  <c r="W82" i="12"/>
  <c r="X81" i="12"/>
  <c r="Y82" i="12"/>
  <c r="Z81" i="12"/>
  <c r="U59" i="12"/>
  <c r="V58" i="12"/>
  <c r="W59" i="12"/>
  <c r="X58" i="12"/>
  <c r="Y59" i="12"/>
  <c r="Z58" i="12"/>
  <c r="U36" i="12"/>
  <c r="V35" i="12"/>
  <c r="W36" i="12"/>
  <c r="X35" i="12"/>
  <c r="Y36" i="12"/>
  <c r="Z35" i="12"/>
  <c r="I36" i="31"/>
  <c r="J36" i="31" s="1"/>
  <c r="K36" i="31" s="1"/>
  <c r="I36" i="29"/>
  <c r="J36" i="29" s="1"/>
  <c r="K36" i="29" s="1"/>
  <c r="U220" i="4"/>
  <c r="V219" i="4"/>
  <c r="I35" i="31"/>
  <c r="J35" i="31" s="1"/>
  <c r="K35" i="31" s="1"/>
  <c r="I35" i="29"/>
  <c r="J35" i="29" s="1"/>
  <c r="K35" i="29" s="1"/>
  <c r="W220" i="4"/>
  <c r="X219" i="4"/>
  <c r="Y220" i="4"/>
  <c r="Z219" i="4"/>
  <c r="U197" i="4"/>
  <c r="V196" i="4"/>
  <c r="W197" i="4"/>
  <c r="X196" i="4"/>
  <c r="Y197" i="4"/>
  <c r="Z196" i="4"/>
  <c r="U174" i="4"/>
  <c r="V173" i="4"/>
  <c r="W174" i="4"/>
  <c r="X173" i="4"/>
  <c r="Y174" i="4"/>
  <c r="Z173" i="4"/>
  <c r="U151" i="4"/>
  <c r="V150" i="4"/>
  <c r="W151" i="4"/>
  <c r="X150" i="4"/>
  <c r="Y151" i="4"/>
  <c r="Z150" i="4"/>
  <c r="U128" i="4"/>
  <c r="V127" i="4"/>
  <c r="W128" i="4"/>
  <c r="X127" i="4"/>
  <c r="Y128" i="4"/>
  <c r="Z127" i="4"/>
  <c r="U105" i="4"/>
  <c r="V104" i="4"/>
  <c r="W105" i="4"/>
  <c r="X104" i="4"/>
  <c r="Y105" i="4"/>
  <c r="Z104" i="4"/>
  <c r="U82" i="4"/>
  <c r="V81" i="4"/>
  <c r="AF81" i="4" s="1"/>
  <c r="W82" i="4"/>
  <c r="X81" i="4"/>
  <c r="Y82" i="4"/>
  <c r="Z81" i="4"/>
  <c r="U59" i="4"/>
  <c r="V58" i="4"/>
  <c r="W59" i="4"/>
  <c r="X58" i="4"/>
  <c r="Y59" i="4"/>
  <c r="Z58" i="4"/>
  <c r="U36" i="4"/>
  <c r="V35" i="4"/>
  <c r="W36" i="4"/>
  <c r="X35" i="4"/>
  <c r="Y36" i="4"/>
  <c r="Z35" i="4"/>
  <c r="V220" i="7"/>
  <c r="W219" i="7"/>
  <c r="J58" i="22" s="1"/>
  <c r="K58" i="22" s="1"/>
  <c r="L58" i="22" s="1"/>
  <c r="X220" i="7"/>
  <c r="Y219" i="7"/>
  <c r="Z220" i="7"/>
  <c r="AA219" i="7"/>
  <c r="V197" i="7"/>
  <c r="W196" i="7"/>
  <c r="X197" i="7"/>
  <c r="Y196" i="7"/>
  <c r="Z197" i="7"/>
  <c r="AA196" i="7"/>
  <c r="V174" i="7"/>
  <c r="W173" i="7"/>
  <c r="X174" i="7"/>
  <c r="Y173" i="7"/>
  <c r="Z174" i="7"/>
  <c r="AA173" i="7"/>
  <c r="V151" i="7"/>
  <c r="W150" i="7"/>
  <c r="X151" i="7"/>
  <c r="Y150" i="7"/>
  <c r="Z151" i="7"/>
  <c r="AA150" i="7"/>
  <c r="V128" i="7"/>
  <c r="W127" i="7"/>
  <c r="I56" i="31"/>
  <c r="J56" i="31" s="1"/>
  <c r="K56" i="31" s="1"/>
  <c r="I56" i="29"/>
  <c r="J56" i="29" s="1"/>
  <c r="K56" i="29" s="1"/>
  <c r="X128" i="7"/>
  <c r="Y127" i="7"/>
  <c r="Z128" i="7"/>
  <c r="AA127" i="7"/>
  <c r="V105" i="7"/>
  <c r="W104" i="7"/>
  <c r="AG104" i="7" s="1"/>
  <c r="X105" i="7"/>
  <c r="Y104" i="7"/>
  <c r="Z105" i="7"/>
  <c r="AA104" i="7"/>
  <c r="V82" i="7"/>
  <c r="W81" i="7"/>
  <c r="AG81" i="7" s="1"/>
  <c r="X82" i="7"/>
  <c r="Y81" i="7"/>
  <c r="Z82" i="7"/>
  <c r="AA81" i="7"/>
  <c r="V59" i="7"/>
  <c r="W58" i="7"/>
  <c r="X59" i="7"/>
  <c r="Y58" i="7"/>
  <c r="AG58" i="7" s="1"/>
  <c r="Z59" i="7"/>
  <c r="AA58" i="7"/>
  <c r="V36" i="7"/>
  <c r="W35" i="7"/>
  <c r="AG35" i="7" s="1"/>
  <c r="X36" i="7"/>
  <c r="Y35" i="7"/>
  <c r="Z36" i="7"/>
  <c r="AA35" i="7"/>
  <c r="AG218" i="7"/>
  <c r="AG195" i="7"/>
  <c r="AG172" i="7"/>
  <c r="AG149" i="7"/>
  <c r="I57" i="31"/>
  <c r="J57" i="31" s="1"/>
  <c r="K57" i="31" s="1"/>
  <c r="I57" i="29"/>
  <c r="J57" i="29" s="1"/>
  <c r="K57" i="29" s="1"/>
  <c r="K14" i="29"/>
  <c r="K14" i="31"/>
  <c r="L16" i="22"/>
  <c r="AJ212" i="11"/>
  <c r="J17" i="22" s="1"/>
  <c r="K17" i="22" s="1"/>
  <c r="AC192" i="11"/>
  <c r="AJ191" i="11"/>
  <c r="X126" i="11"/>
  <c r="Y125" i="11"/>
  <c r="AJ213" i="11"/>
  <c r="J18" i="22" s="1"/>
  <c r="K18" i="22" s="1"/>
  <c r="L18" i="22" s="1"/>
  <c r="Z125" i="11"/>
  <c r="AA125" i="11"/>
  <c r="AC214" i="11"/>
  <c r="AC169" i="11"/>
  <c r="AJ169" i="11" s="1"/>
  <c r="AJ102" i="11"/>
  <c r="AJ103" i="11"/>
  <c r="Z109" i="11"/>
  <c r="AJ85" i="11"/>
  <c r="AC14" i="11"/>
  <c r="AB15" i="11"/>
  <c r="Z14" i="11"/>
  <c r="AA14" i="11"/>
  <c r="I16" i="29"/>
  <c r="J16" i="29" s="1"/>
  <c r="I16" i="31"/>
  <c r="J16" i="31" s="1"/>
  <c r="Y13" i="11"/>
  <c r="X14" i="11"/>
  <c r="AJ146" i="11"/>
  <c r="AC128" i="11"/>
  <c r="AB129" i="11"/>
  <c r="AC129" i="11" s="1"/>
  <c r="M14" i="24"/>
  <c r="N14" i="24" s="1"/>
  <c r="V154" i="9"/>
  <c r="W153" i="9"/>
  <c r="X154" i="9"/>
  <c r="Y153" i="9"/>
  <c r="AF153" i="9" s="1"/>
  <c r="Z154" i="9"/>
  <c r="AA153" i="9"/>
  <c r="AF126" i="9"/>
  <c r="V128" i="9"/>
  <c r="W127" i="9"/>
  <c r="X128" i="9"/>
  <c r="Y127" i="9"/>
  <c r="Z128" i="9"/>
  <c r="AA127" i="9"/>
  <c r="AF101" i="9"/>
  <c r="V103" i="9"/>
  <c r="W102" i="9"/>
  <c r="X103" i="9"/>
  <c r="Y102" i="9"/>
  <c r="Z103" i="9"/>
  <c r="AA102" i="9"/>
  <c r="AF72" i="9"/>
  <c r="V74" i="9"/>
  <c r="W73" i="9"/>
  <c r="X74" i="9"/>
  <c r="Y73" i="9"/>
  <c r="Z74" i="9"/>
  <c r="AA73" i="9"/>
  <c r="AF46" i="9"/>
  <c r="V48" i="9"/>
  <c r="W47" i="9"/>
  <c r="X48" i="9"/>
  <c r="Y47" i="9"/>
  <c r="Z48" i="9"/>
  <c r="AA47" i="9"/>
  <c r="AF17" i="9"/>
  <c r="L15" i="24" s="1"/>
  <c r="V19" i="9"/>
  <c r="W18" i="9"/>
  <c r="AF18" i="9" s="1"/>
  <c r="X19" i="9"/>
  <c r="Y18" i="9"/>
  <c r="Z19" i="9"/>
  <c r="AA18" i="9"/>
  <c r="K81" i="29" l="1"/>
  <c r="K81" i="31"/>
  <c r="Y221" i="12"/>
  <c r="Z220" i="12"/>
  <c r="W221" i="12"/>
  <c r="X220" i="12"/>
  <c r="AD219" i="12"/>
  <c r="U221" i="12"/>
  <c r="V220" i="12"/>
  <c r="AD220" i="12" s="1"/>
  <c r="Y198" i="12"/>
  <c r="Z197" i="12"/>
  <c r="W198" i="12"/>
  <c r="X197" i="12"/>
  <c r="AD196" i="12"/>
  <c r="U198" i="12"/>
  <c r="V197" i="12"/>
  <c r="AD197" i="12" s="1"/>
  <c r="Y175" i="12"/>
  <c r="Z174" i="12"/>
  <c r="W175" i="12"/>
  <c r="X174" i="12"/>
  <c r="AD173" i="12"/>
  <c r="U175" i="12"/>
  <c r="V174" i="12"/>
  <c r="Y152" i="12"/>
  <c r="Z151" i="12"/>
  <c r="W152" i="12"/>
  <c r="X151" i="12"/>
  <c r="AD150" i="12"/>
  <c r="U152" i="12"/>
  <c r="V151" i="12"/>
  <c r="Y129" i="12"/>
  <c r="Z128" i="12"/>
  <c r="W129" i="12"/>
  <c r="X128" i="12"/>
  <c r="AD127" i="12"/>
  <c r="U129" i="12"/>
  <c r="V128" i="12"/>
  <c r="Y106" i="12"/>
  <c r="Z105" i="12"/>
  <c r="W106" i="12"/>
  <c r="X105" i="12"/>
  <c r="AD104" i="12"/>
  <c r="U106" i="12"/>
  <c r="V105" i="12"/>
  <c r="Y83" i="12"/>
  <c r="Z82" i="12"/>
  <c r="W83" i="12"/>
  <c r="X82" i="12"/>
  <c r="AD81" i="12"/>
  <c r="U83" i="12"/>
  <c r="V82" i="12"/>
  <c r="Y60" i="12"/>
  <c r="Z59" i="12"/>
  <c r="W60" i="12"/>
  <c r="X59" i="12"/>
  <c r="AD58" i="12"/>
  <c r="U60" i="12"/>
  <c r="V59" i="12"/>
  <c r="Y37" i="12"/>
  <c r="Z36" i="12"/>
  <c r="W37" i="12"/>
  <c r="X36" i="12"/>
  <c r="AD35" i="12"/>
  <c r="J99" i="22" s="1"/>
  <c r="K99" i="22" s="1"/>
  <c r="L99" i="22" s="1"/>
  <c r="U37" i="12"/>
  <c r="V36" i="12"/>
  <c r="AD36" i="12" s="1"/>
  <c r="J100" i="22" s="1"/>
  <c r="K100" i="22" s="1"/>
  <c r="L100" i="22" s="1"/>
  <c r="Y221" i="4"/>
  <c r="Z220" i="4"/>
  <c r="W221" i="4"/>
  <c r="X220" i="4"/>
  <c r="AF219" i="4"/>
  <c r="U221" i="4"/>
  <c r="V220" i="4"/>
  <c r="AF220" i="4" s="1"/>
  <c r="Y198" i="4"/>
  <c r="Z197" i="4"/>
  <c r="W198" i="4"/>
  <c r="X197" i="4"/>
  <c r="AF196" i="4"/>
  <c r="U198" i="4"/>
  <c r="V197" i="4"/>
  <c r="AF197" i="4" s="1"/>
  <c r="Y175" i="4"/>
  <c r="Z174" i="4"/>
  <c r="W175" i="4"/>
  <c r="X174" i="4"/>
  <c r="AF173" i="4"/>
  <c r="U175" i="4"/>
  <c r="V174" i="4"/>
  <c r="AF174" i="4" s="1"/>
  <c r="Y152" i="4"/>
  <c r="Z151" i="4"/>
  <c r="W152" i="4"/>
  <c r="X151" i="4"/>
  <c r="AF150" i="4"/>
  <c r="U152" i="4"/>
  <c r="V151" i="4"/>
  <c r="Y129" i="4"/>
  <c r="Z128" i="4"/>
  <c r="W129" i="4"/>
  <c r="X128" i="4"/>
  <c r="AF127" i="4"/>
  <c r="U129" i="4"/>
  <c r="V128" i="4"/>
  <c r="Y106" i="4"/>
  <c r="Z105" i="4"/>
  <c r="W106" i="4"/>
  <c r="X105" i="4"/>
  <c r="AF104" i="4"/>
  <c r="U106" i="4"/>
  <c r="V105" i="4"/>
  <c r="Y83" i="4"/>
  <c r="Z82" i="4"/>
  <c r="W83" i="4"/>
  <c r="X82" i="4"/>
  <c r="U83" i="4"/>
  <c r="V82" i="4"/>
  <c r="Y60" i="4"/>
  <c r="Z59" i="4"/>
  <c r="W60" i="4"/>
  <c r="X59" i="4"/>
  <c r="AF58" i="4"/>
  <c r="U60" i="4"/>
  <c r="V59" i="4"/>
  <c r="AF59" i="4" s="1"/>
  <c r="Y37" i="4"/>
  <c r="Z36" i="4"/>
  <c r="W37" i="4"/>
  <c r="X36" i="4"/>
  <c r="AF35" i="4"/>
  <c r="U37" i="4"/>
  <c r="V36" i="4"/>
  <c r="AF36" i="4" s="1"/>
  <c r="Z221" i="7"/>
  <c r="AA220" i="7"/>
  <c r="X221" i="7"/>
  <c r="Y220" i="7"/>
  <c r="V221" i="7"/>
  <c r="W220" i="7"/>
  <c r="J59" i="22" s="1"/>
  <c r="K59" i="22" s="1"/>
  <c r="L59" i="22" s="1"/>
  <c r="Z198" i="7"/>
  <c r="AA197" i="7"/>
  <c r="X198" i="7"/>
  <c r="Y197" i="7"/>
  <c r="V198" i="7"/>
  <c r="W197" i="7"/>
  <c r="Z175" i="7"/>
  <c r="AA174" i="7"/>
  <c r="X175" i="7"/>
  <c r="Y174" i="7"/>
  <c r="V175" i="7"/>
  <c r="W174" i="7"/>
  <c r="Z152" i="7"/>
  <c r="AA151" i="7"/>
  <c r="X152" i="7"/>
  <c r="Y151" i="7"/>
  <c r="V152" i="7"/>
  <c r="W151" i="7"/>
  <c r="Z129" i="7"/>
  <c r="AA128" i="7"/>
  <c r="X129" i="7"/>
  <c r="Y128" i="7"/>
  <c r="AG127" i="7"/>
  <c r="V129" i="7"/>
  <c r="W128" i="7"/>
  <c r="Z106" i="7"/>
  <c r="AA105" i="7"/>
  <c r="AG105" i="7" s="1"/>
  <c r="X106" i="7"/>
  <c r="Y105" i="7"/>
  <c r="V106" i="7"/>
  <c r="W105" i="7"/>
  <c r="Z83" i="7"/>
  <c r="AA82" i="7"/>
  <c r="X83" i="7"/>
  <c r="Y82" i="7"/>
  <c r="AG82" i="7" s="1"/>
  <c r="V83" i="7"/>
  <c r="W82" i="7"/>
  <c r="Z60" i="7"/>
  <c r="AA59" i="7"/>
  <c r="X60" i="7"/>
  <c r="Y59" i="7"/>
  <c r="AG59" i="7" s="1"/>
  <c r="V60" i="7"/>
  <c r="W59" i="7"/>
  <c r="Z37" i="7"/>
  <c r="AA36" i="7"/>
  <c r="X37" i="7"/>
  <c r="Y36" i="7"/>
  <c r="V37" i="7"/>
  <c r="W36" i="7"/>
  <c r="AG36" i="7" s="1"/>
  <c r="I84" i="31"/>
  <c r="J84" i="31" s="1"/>
  <c r="K84" i="31" s="1"/>
  <c r="I84" i="29"/>
  <c r="J84" i="29" s="1"/>
  <c r="K84" i="29" s="1"/>
  <c r="AG219" i="7"/>
  <c r="AG196" i="7"/>
  <c r="AG173" i="7"/>
  <c r="AG150" i="7"/>
  <c r="K16" i="31"/>
  <c r="K16" i="29"/>
  <c r="L17" i="22"/>
  <c r="AC193" i="11"/>
  <c r="X175" i="11"/>
  <c r="Z126" i="11"/>
  <c r="AA126" i="11"/>
  <c r="AJ125" i="11"/>
  <c r="X127" i="11"/>
  <c r="Y126" i="11"/>
  <c r="AC215" i="11"/>
  <c r="AJ192" i="11"/>
  <c r="AJ193" i="11"/>
  <c r="AC170" i="11"/>
  <c r="AJ104" i="11"/>
  <c r="AJ84" i="11"/>
  <c r="X87" i="11"/>
  <c r="AC15" i="11"/>
  <c r="AB16" i="11"/>
  <c r="AA15" i="11"/>
  <c r="Z15" i="11"/>
  <c r="Y14" i="11"/>
  <c r="AJ14" i="11" s="1"/>
  <c r="X15" i="11"/>
  <c r="AJ13" i="11"/>
  <c r="AJ147" i="11"/>
  <c r="AB131" i="11"/>
  <c r="M15" i="24"/>
  <c r="N15" i="24" s="1"/>
  <c r="Z155" i="9"/>
  <c r="AA154" i="9"/>
  <c r="X155" i="9"/>
  <c r="Y154" i="9"/>
  <c r="V155" i="9"/>
  <c r="W154" i="9"/>
  <c r="AF154" i="9" s="1"/>
  <c r="Z129" i="9"/>
  <c r="AA128" i="9"/>
  <c r="X129" i="9"/>
  <c r="Y128" i="9"/>
  <c r="AF127" i="9"/>
  <c r="V129" i="9"/>
  <c r="W128" i="9"/>
  <c r="Z104" i="9"/>
  <c r="AA103" i="9"/>
  <c r="X104" i="9"/>
  <c r="Y103" i="9"/>
  <c r="AF102" i="9"/>
  <c r="V104" i="9"/>
  <c r="W103" i="9"/>
  <c r="Z75" i="9"/>
  <c r="AA74" i="9"/>
  <c r="X75" i="9"/>
  <c r="Y74" i="9"/>
  <c r="AF73" i="9"/>
  <c r="V75" i="9"/>
  <c r="W74" i="9"/>
  <c r="Z49" i="9"/>
  <c r="AA48" i="9"/>
  <c r="X49" i="9"/>
  <c r="Y48" i="9"/>
  <c r="AF47" i="9"/>
  <c r="V49" i="9"/>
  <c r="W48" i="9"/>
  <c r="L16" i="24"/>
  <c r="Z20" i="9"/>
  <c r="AA19" i="9"/>
  <c r="X20" i="9"/>
  <c r="Y19" i="9"/>
  <c r="V20" i="9"/>
  <c r="W19" i="9"/>
  <c r="AD174" i="12" l="1"/>
  <c r="AD151" i="12"/>
  <c r="AD128" i="12"/>
  <c r="AD105" i="12"/>
  <c r="AD82" i="12"/>
  <c r="AD59" i="12"/>
  <c r="J38" i="22"/>
  <c r="K38" i="22" s="1"/>
  <c r="L38" i="22" s="1"/>
  <c r="J37" i="22"/>
  <c r="K37" i="22" s="1"/>
  <c r="L37" i="22" s="1"/>
  <c r="AF151" i="4"/>
  <c r="AF128" i="4"/>
  <c r="AF105" i="4"/>
  <c r="AF82" i="4"/>
  <c r="U222" i="12"/>
  <c r="V221" i="12"/>
  <c r="W222" i="12"/>
  <c r="X221" i="12"/>
  <c r="Y222" i="12"/>
  <c r="Z221" i="12"/>
  <c r="U199" i="12"/>
  <c r="V198" i="12"/>
  <c r="I83" i="31"/>
  <c r="J83" i="31" s="1"/>
  <c r="I83" i="29"/>
  <c r="J83" i="29" s="1"/>
  <c r="W199" i="12"/>
  <c r="X198" i="12"/>
  <c r="Y199" i="12"/>
  <c r="Z198" i="12"/>
  <c r="U176" i="12"/>
  <c r="V175" i="12"/>
  <c r="W176" i="12"/>
  <c r="X175" i="12"/>
  <c r="Y176" i="12"/>
  <c r="Z175" i="12"/>
  <c r="U153" i="12"/>
  <c r="V152" i="12"/>
  <c r="W153" i="12"/>
  <c r="X152" i="12"/>
  <c r="Y153" i="12"/>
  <c r="Z152" i="12"/>
  <c r="U130" i="12"/>
  <c r="V129" i="12"/>
  <c r="W130" i="12"/>
  <c r="X129" i="12"/>
  <c r="Y130" i="12"/>
  <c r="Z129" i="12"/>
  <c r="U107" i="12"/>
  <c r="V106" i="12"/>
  <c r="W107" i="12"/>
  <c r="X106" i="12"/>
  <c r="Y107" i="12"/>
  <c r="Z106" i="12"/>
  <c r="U84" i="12"/>
  <c r="V83" i="12"/>
  <c r="W84" i="12"/>
  <c r="X83" i="12"/>
  <c r="Y84" i="12"/>
  <c r="Z83" i="12"/>
  <c r="U61" i="12"/>
  <c r="V60" i="12"/>
  <c r="W61" i="12"/>
  <c r="X60" i="12"/>
  <c r="Y61" i="12"/>
  <c r="Z60" i="12"/>
  <c r="U38" i="12"/>
  <c r="V37" i="12"/>
  <c r="W38" i="12"/>
  <c r="X37" i="12"/>
  <c r="Y38" i="12"/>
  <c r="Z37" i="12"/>
  <c r="I38" i="31"/>
  <c r="J38" i="31" s="1"/>
  <c r="K38" i="31" s="1"/>
  <c r="I38" i="29"/>
  <c r="J38" i="29" s="1"/>
  <c r="K38" i="29" s="1"/>
  <c r="U222" i="4"/>
  <c r="V221" i="4"/>
  <c r="I37" i="31"/>
  <c r="J37" i="31" s="1"/>
  <c r="K37" i="31" s="1"/>
  <c r="I37" i="29"/>
  <c r="J37" i="29" s="1"/>
  <c r="K37" i="29" s="1"/>
  <c r="W222" i="4"/>
  <c r="X221" i="4"/>
  <c r="Y222" i="4"/>
  <c r="Z221" i="4"/>
  <c r="U199" i="4"/>
  <c r="V198" i="4"/>
  <c r="W199" i="4"/>
  <c r="X198" i="4"/>
  <c r="Y199" i="4"/>
  <c r="Z198" i="4"/>
  <c r="U176" i="4"/>
  <c r="V175" i="4"/>
  <c r="W176" i="4"/>
  <c r="X175" i="4"/>
  <c r="Y176" i="4"/>
  <c r="Z175" i="4"/>
  <c r="U153" i="4"/>
  <c r="V152" i="4"/>
  <c r="W153" i="4"/>
  <c r="X152" i="4"/>
  <c r="Y153" i="4"/>
  <c r="Z152" i="4"/>
  <c r="U130" i="4"/>
  <c r="V129" i="4"/>
  <c r="W130" i="4"/>
  <c r="X129" i="4"/>
  <c r="Y130" i="4"/>
  <c r="Z129" i="4"/>
  <c r="U107" i="4"/>
  <c r="V106" i="4"/>
  <c r="W107" i="4"/>
  <c r="X106" i="4"/>
  <c r="Y107" i="4"/>
  <c r="Z106" i="4"/>
  <c r="U84" i="4"/>
  <c r="V83" i="4"/>
  <c r="W84" i="4"/>
  <c r="X83" i="4"/>
  <c r="Y84" i="4"/>
  <c r="Z83" i="4"/>
  <c r="U61" i="4"/>
  <c r="V60" i="4"/>
  <c r="W61" i="4"/>
  <c r="X60" i="4"/>
  <c r="Y61" i="4"/>
  <c r="Z60" i="4"/>
  <c r="U38" i="4"/>
  <c r="V37" i="4"/>
  <c r="W38" i="4"/>
  <c r="X37" i="4"/>
  <c r="Y38" i="4"/>
  <c r="Z37" i="4"/>
  <c r="V222" i="7"/>
  <c r="W221" i="7"/>
  <c r="X222" i="7"/>
  <c r="Y221" i="7"/>
  <c r="Z222" i="7"/>
  <c r="AA221" i="7"/>
  <c r="V199" i="7"/>
  <c r="W198" i="7"/>
  <c r="X199" i="7"/>
  <c r="Y198" i="7"/>
  <c r="Z199" i="7"/>
  <c r="AA198" i="7"/>
  <c r="V176" i="7"/>
  <c r="W175" i="7"/>
  <c r="X176" i="7"/>
  <c r="Y175" i="7"/>
  <c r="Z176" i="7"/>
  <c r="AA175" i="7"/>
  <c r="V153" i="7"/>
  <c r="W152" i="7"/>
  <c r="X153" i="7"/>
  <c r="Y152" i="7"/>
  <c r="Z153" i="7"/>
  <c r="AA152" i="7"/>
  <c r="AG128" i="7"/>
  <c r="V130" i="7"/>
  <c r="W129" i="7"/>
  <c r="I58" i="31"/>
  <c r="J58" i="31" s="1"/>
  <c r="K58" i="31" s="1"/>
  <c r="I58" i="29"/>
  <c r="J58" i="29" s="1"/>
  <c r="K58" i="29" s="1"/>
  <c r="X130" i="7"/>
  <c r="Y129" i="7"/>
  <c r="AG129" i="7" s="1"/>
  <c r="Z130" i="7"/>
  <c r="AA129" i="7"/>
  <c r="V107" i="7"/>
  <c r="W106" i="7"/>
  <c r="AG106" i="7" s="1"/>
  <c r="X107" i="7"/>
  <c r="Y106" i="7"/>
  <c r="Z107" i="7"/>
  <c r="AA106" i="7"/>
  <c r="V84" i="7"/>
  <c r="W83" i="7"/>
  <c r="X84" i="7"/>
  <c r="Y83" i="7"/>
  <c r="Z84" i="7"/>
  <c r="AA83" i="7"/>
  <c r="AG83" i="7" s="1"/>
  <c r="V61" i="7"/>
  <c r="W60" i="7"/>
  <c r="X61" i="7"/>
  <c r="Y60" i="7"/>
  <c r="Z61" i="7"/>
  <c r="AA60" i="7"/>
  <c r="V38" i="7"/>
  <c r="W37" i="7"/>
  <c r="X38" i="7"/>
  <c r="Y37" i="7"/>
  <c r="Z38" i="7"/>
  <c r="AA37" i="7"/>
  <c r="J60" i="22"/>
  <c r="K60" i="22" s="1"/>
  <c r="L60" i="22" s="1"/>
  <c r="AG220" i="7"/>
  <c r="AG197" i="7"/>
  <c r="AG174" i="7"/>
  <c r="AG151" i="7"/>
  <c r="AG60" i="7"/>
  <c r="AJ214" i="11"/>
  <c r="J19" i="22" s="1"/>
  <c r="K19" i="22" s="1"/>
  <c r="AC195" i="11"/>
  <c r="AC194" i="11"/>
  <c r="AB197" i="11" s="1"/>
  <c r="AJ126" i="11"/>
  <c r="Z127" i="11"/>
  <c r="AA127" i="11"/>
  <c r="Y127" i="11"/>
  <c r="AJ127" i="11" s="1"/>
  <c r="X128" i="11"/>
  <c r="AJ215" i="11"/>
  <c r="J20" i="22" s="1"/>
  <c r="K20" i="22" s="1"/>
  <c r="L20" i="22" s="1"/>
  <c r="AC217" i="11"/>
  <c r="AC216" i="11"/>
  <c r="AB219" i="11"/>
  <c r="AC171" i="11"/>
  <c r="AJ171" i="11" s="1"/>
  <c r="AJ170" i="11"/>
  <c r="X153" i="11"/>
  <c r="AJ105" i="11"/>
  <c r="AK87" i="11"/>
  <c r="Z88" i="11"/>
  <c r="AN88" i="11" s="1"/>
  <c r="AC16" i="11"/>
  <c r="AB17" i="11"/>
  <c r="Z16" i="11"/>
  <c r="AA16" i="11"/>
  <c r="I18" i="29"/>
  <c r="J18" i="29" s="1"/>
  <c r="K18" i="29" s="1"/>
  <c r="I18" i="31"/>
  <c r="J18" i="31" s="1"/>
  <c r="K18" i="31" s="1"/>
  <c r="I17" i="31"/>
  <c r="J17" i="31" s="1"/>
  <c r="I17" i="29"/>
  <c r="J17" i="29" s="1"/>
  <c r="X16" i="11"/>
  <c r="Y15" i="11"/>
  <c r="M16" i="24"/>
  <c r="N16" i="24" s="1"/>
  <c r="V156" i="9"/>
  <c r="W155" i="9"/>
  <c r="X156" i="9"/>
  <c r="Y155" i="9"/>
  <c r="Z156" i="9"/>
  <c r="AA155" i="9"/>
  <c r="AF155" i="9" s="1"/>
  <c r="AF128" i="9"/>
  <c r="V130" i="9"/>
  <c r="W129" i="9"/>
  <c r="X130" i="9"/>
  <c r="Y129" i="9"/>
  <c r="Z130" i="9"/>
  <c r="AA129" i="9"/>
  <c r="AF103" i="9"/>
  <c r="V105" i="9"/>
  <c r="W104" i="9"/>
  <c r="X105" i="9"/>
  <c r="Y104" i="9"/>
  <c r="Z105" i="9"/>
  <c r="AA104" i="9"/>
  <c r="AF74" i="9"/>
  <c r="V76" i="9"/>
  <c r="W75" i="9"/>
  <c r="X76" i="9"/>
  <c r="Y75" i="9"/>
  <c r="Z76" i="9"/>
  <c r="AA75" i="9"/>
  <c r="AF48" i="9"/>
  <c r="V50" i="9"/>
  <c r="W49" i="9"/>
  <c r="X50" i="9"/>
  <c r="Y49" i="9"/>
  <c r="Z50" i="9"/>
  <c r="AA49" i="9"/>
  <c r="AF19" i="9"/>
  <c r="L17" i="24" s="1"/>
  <c r="V21" i="9"/>
  <c r="W20" i="9"/>
  <c r="X21" i="9"/>
  <c r="Y20" i="9"/>
  <c r="Z21" i="9"/>
  <c r="AA20" i="9"/>
  <c r="K83" i="29" l="1"/>
  <c r="K83" i="31"/>
  <c r="Y223" i="12"/>
  <c r="Z222" i="12"/>
  <c r="W223" i="12"/>
  <c r="X222" i="12"/>
  <c r="AD221" i="12"/>
  <c r="U223" i="12"/>
  <c r="V222" i="12"/>
  <c r="Y200" i="12"/>
  <c r="Z199" i="12"/>
  <c r="W200" i="12"/>
  <c r="X199" i="12"/>
  <c r="AD198" i="12"/>
  <c r="U200" i="12"/>
  <c r="V199" i="12"/>
  <c r="AD199" i="12" s="1"/>
  <c r="Y177" i="12"/>
  <c r="Z176" i="12"/>
  <c r="W177" i="12"/>
  <c r="X176" i="12"/>
  <c r="AD175" i="12"/>
  <c r="U177" i="12"/>
  <c r="V176" i="12"/>
  <c r="AD176" i="12" s="1"/>
  <c r="Y154" i="12"/>
  <c r="Z153" i="12"/>
  <c r="W154" i="12"/>
  <c r="X153" i="12"/>
  <c r="AD152" i="12"/>
  <c r="U154" i="12"/>
  <c r="V153" i="12"/>
  <c r="Y131" i="12"/>
  <c r="Z130" i="12"/>
  <c r="W131" i="12"/>
  <c r="X130" i="12"/>
  <c r="AD129" i="12"/>
  <c r="U131" i="12"/>
  <c r="V130" i="12"/>
  <c r="Y108" i="12"/>
  <c r="Z107" i="12"/>
  <c r="W108" i="12"/>
  <c r="X107" i="12"/>
  <c r="AD106" i="12"/>
  <c r="U108" i="12"/>
  <c r="V107" i="12"/>
  <c r="Y85" i="12"/>
  <c r="Z84" i="12"/>
  <c r="W85" i="12"/>
  <c r="X84" i="12"/>
  <c r="AD83" i="12"/>
  <c r="U85" i="12"/>
  <c r="V84" i="12"/>
  <c r="Y62" i="12"/>
  <c r="Z61" i="12"/>
  <c r="W62" i="12"/>
  <c r="X61" i="12"/>
  <c r="AD60" i="12"/>
  <c r="U62" i="12"/>
  <c r="V61" i="12"/>
  <c r="Y39" i="12"/>
  <c r="Z38" i="12"/>
  <c r="W39" i="12"/>
  <c r="X38" i="12"/>
  <c r="AD37" i="12"/>
  <c r="J101" i="22" s="1"/>
  <c r="K101" i="22" s="1"/>
  <c r="L101" i="22" s="1"/>
  <c r="U39" i="12"/>
  <c r="V38" i="12"/>
  <c r="AD38" i="12" s="1"/>
  <c r="J102" i="22" s="1"/>
  <c r="K102" i="22" s="1"/>
  <c r="L102" i="22" s="1"/>
  <c r="Y223" i="4"/>
  <c r="Z222" i="4"/>
  <c r="W223" i="4"/>
  <c r="X222" i="4"/>
  <c r="AF221" i="4"/>
  <c r="U223" i="4"/>
  <c r="V222" i="4"/>
  <c r="AF222" i="4" s="1"/>
  <c r="Y200" i="4"/>
  <c r="Z199" i="4"/>
  <c r="W200" i="4"/>
  <c r="X199" i="4"/>
  <c r="AF198" i="4"/>
  <c r="U200" i="4"/>
  <c r="V199" i="4"/>
  <c r="AF199" i="4" s="1"/>
  <c r="Y177" i="4"/>
  <c r="Z176" i="4"/>
  <c r="W177" i="4"/>
  <c r="X176" i="4"/>
  <c r="AF175" i="4"/>
  <c r="U177" i="4"/>
  <c r="V176" i="4"/>
  <c r="AF176" i="4" s="1"/>
  <c r="Y154" i="4"/>
  <c r="Z153" i="4"/>
  <c r="W154" i="4"/>
  <c r="X153" i="4"/>
  <c r="AF152" i="4"/>
  <c r="U154" i="4"/>
  <c r="V153" i="4"/>
  <c r="Y131" i="4"/>
  <c r="Z130" i="4"/>
  <c r="W131" i="4"/>
  <c r="X130" i="4"/>
  <c r="AF129" i="4"/>
  <c r="U131" i="4"/>
  <c r="V130" i="4"/>
  <c r="Y108" i="4"/>
  <c r="Z107" i="4"/>
  <c r="W108" i="4"/>
  <c r="X107" i="4"/>
  <c r="AF106" i="4"/>
  <c r="U108" i="4"/>
  <c r="V107" i="4"/>
  <c r="Y85" i="4"/>
  <c r="Z84" i="4"/>
  <c r="W85" i="4"/>
  <c r="X84" i="4"/>
  <c r="AF83" i="4"/>
  <c r="U85" i="4"/>
  <c r="V84" i="4"/>
  <c r="Y62" i="4"/>
  <c r="Z61" i="4"/>
  <c r="W62" i="4"/>
  <c r="X61" i="4"/>
  <c r="AF60" i="4"/>
  <c r="U62" i="4"/>
  <c r="V61" i="4"/>
  <c r="AF61" i="4" s="1"/>
  <c r="Y39" i="4"/>
  <c r="Z38" i="4"/>
  <c r="W39" i="4"/>
  <c r="X38" i="4"/>
  <c r="AF37" i="4"/>
  <c r="J39" i="22" s="1"/>
  <c r="K39" i="22" s="1"/>
  <c r="L39" i="22" s="1"/>
  <c r="U39" i="4"/>
  <c r="V38" i="4"/>
  <c r="AF38" i="4" s="1"/>
  <c r="J40" i="22" s="1"/>
  <c r="K40" i="22" s="1"/>
  <c r="L40" i="22" s="1"/>
  <c r="Z223" i="7"/>
  <c r="AA222" i="7"/>
  <c r="X223" i="7"/>
  <c r="Y222" i="7"/>
  <c r="V223" i="7"/>
  <c r="W222" i="7"/>
  <c r="Z200" i="7"/>
  <c r="AA199" i="7"/>
  <c r="X200" i="7"/>
  <c r="Y199" i="7"/>
  <c r="V200" i="7"/>
  <c r="W199" i="7"/>
  <c r="Z177" i="7"/>
  <c r="AA176" i="7"/>
  <c r="X177" i="7"/>
  <c r="Y176" i="7"/>
  <c r="V177" i="7"/>
  <c r="W176" i="7"/>
  <c r="Z154" i="7"/>
  <c r="AA153" i="7"/>
  <c r="X154" i="7"/>
  <c r="Y153" i="7"/>
  <c r="V154" i="7"/>
  <c r="W153" i="7"/>
  <c r="Z131" i="7"/>
  <c r="AA130" i="7"/>
  <c r="X131" i="7"/>
  <c r="Y130" i="7"/>
  <c r="V131" i="7"/>
  <c r="W130" i="7"/>
  <c r="I59" i="31"/>
  <c r="J59" i="31" s="1"/>
  <c r="K59" i="31" s="1"/>
  <c r="I59" i="29"/>
  <c r="J59" i="29" s="1"/>
  <c r="K59" i="29" s="1"/>
  <c r="Z108" i="7"/>
  <c r="AA107" i="7"/>
  <c r="X108" i="7"/>
  <c r="Y107" i="7"/>
  <c r="V108" i="7"/>
  <c r="W107" i="7"/>
  <c r="AG107" i="7" s="1"/>
  <c r="Z85" i="7"/>
  <c r="AA84" i="7"/>
  <c r="X85" i="7"/>
  <c r="Y84" i="7"/>
  <c r="V85" i="7"/>
  <c r="W84" i="7"/>
  <c r="Z62" i="7"/>
  <c r="AA61" i="7"/>
  <c r="X62" i="7"/>
  <c r="Y61" i="7"/>
  <c r="V62" i="7"/>
  <c r="W61" i="7"/>
  <c r="AG61" i="7" s="1"/>
  <c r="Z39" i="7"/>
  <c r="AA38" i="7"/>
  <c r="X39" i="7"/>
  <c r="Y38" i="7"/>
  <c r="V39" i="7"/>
  <c r="W38" i="7"/>
  <c r="AG38" i="7" s="1"/>
  <c r="J61" i="22"/>
  <c r="K61" i="22" s="1"/>
  <c r="L61" i="22" s="1"/>
  <c r="AG221" i="7"/>
  <c r="AG198" i="7"/>
  <c r="AG175" i="7"/>
  <c r="AG152" i="7"/>
  <c r="I60" i="31"/>
  <c r="J60" i="31" s="1"/>
  <c r="K60" i="31" s="1"/>
  <c r="I60" i="29"/>
  <c r="J60" i="29" s="1"/>
  <c r="K60" i="29" s="1"/>
  <c r="AG84" i="7"/>
  <c r="K17" i="29"/>
  <c r="K17" i="31"/>
  <c r="L19" i="22"/>
  <c r="AJ194" i="11"/>
  <c r="Z197" i="11"/>
  <c r="AJ195" i="11"/>
  <c r="X129" i="11"/>
  <c r="Y129" i="11" s="1"/>
  <c r="Y128" i="11"/>
  <c r="AA128" i="11"/>
  <c r="Z128" i="11"/>
  <c r="X197" i="11"/>
  <c r="AK197" i="11" s="1"/>
  <c r="AJ15" i="11"/>
  <c r="AG37" i="7"/>
  <c r="AC173" i="11"/>
  <c r="AC172" i="11"/>
  <c r="AJ107" i="11"/>
  <c r="AJ106" i="11"/>
  <c r="AB18" i="11"/>
  <c r="AC18" i="11" s="1"/>
  <c r="AC17" i="11"/>
  <c r="Z17" i="11"/>
  <c r="AA17" i="11"/>
  <c r="Y16" i="11"/>
  <c r="AJ16" i="11" s="1"/>
  <c r="X17" i="11"/>
  <c r="I19" i="31"/>
  <c r="J19" i="31" s="1"/>
  <c r="I19" i="29"/>
  <c r="J19" i="29" s="1"/>
  <c r="AJ148" i="11"/>
  <c r="AJ149" i="11"/>
  <c r="M17" i="24"/>
  <c r="N17" i="24" s="1"/>
  <c r="Z157" i="9"/>
  <c r="AA156" i="9"/>
  <c r="X157" i="9"/>
  <c r="Y156" i="9"/>
  <c r="AF156" i="9" s="1"/>
  <c r="V157" i="9"/>
  <c r="W156" i="9"/>
  <c r="Z131" i="9"/>
  <c r="AA130" i="9"/>
  <c r="X131" i="9"/>
  <c r="Y130" i="9"/>
  <c r="AF129" i="9"/>
  <c r="V131" i="9"/>
  <c r="W130" i="9"/>
  <c r="Z106" i="9"/>
  <c r="AA105" i="9"/>
  <c r="X106" i="9"/>
  <c r="Y105" i="9"/>
  <c r="AF104" i="9"/>
  <c r="V106" i="9"/>
  <c r="W105" i="9"/>
  <c r="Z77" i="9"/>
  <c r="AA76" i="9"/>
  <c r="X77" i="9"/>
  <c r="Y76" i="9"/>
  <c r="AF75" i="9"/>
  <c r="V77" i="9"/>
  <c r="W76" i="9"/>
  <c r="Z51" i="9"/>
  <c r="AA50" i="9"/>
  <c r="X51" i="9"/>
  <c r="Y50" i="9"/>
  <c r="AF49" i="9"/>
  <c r="V51" i="9"/>
  <c r="W50" i="9"/>
  <c r="Z22" i="9"/>
  <c r="AA21" i="9"/>
  <c r="X22" i="9"/>
  <c r="Y21" i="9"/>
  <c r="AF20" i="9"/>
  <c r="L18" i="24" s="1"/>
  <c r="V22" i="9"/>
  <c r="W21" i="9"/>
  <c r="AD222" i="12" l="1"/>
  <c r="AD153" i="12"/>
  <c r="AD130" i="12"/>
  <c r="AD107" i="12"/>
  <c r="AD84" i="12"/>
  <c r="AD61" i="12"/>
  <c r="AF153" i="4"/>
  <c r="AF130" i="4"/>
  <c r="AF107" i="4"/>
  <c r="AF84" i="4"/>
  <c r="U224" i="12"/>
  <c r="V223" i="12"/>
  <c r="W224" i="12"/>
  <c r="X223" i="12"/>
  <c r="Y224" i="12"/>
  <c r="Z223" i="12"/>
  <c r="U201" i="12"/>
  <c r="V200" i="12"/>
  <c r="I85" i="31"/>
  <c r="J85" i="31" s="1"/>
  <c r="I85" i="29"/>
  <c r="J85" i="29" s="1"/>
  <c r="W201" i="12"/>
  <c r="X200" i="12"/>
  <c r="Y201" i="12"/>
  <c r="Z200" i="12"/>
  <c r="U178" i="12"/>
  <c r="V177" i="12"/>
  <c r="W178" i="12"/>
  <c r="X177" i="12"/>
  <c r="Y178" i="12"/>
  <c r="Z177" i="12"/>
  <c r="U155" i="12"/>
  <c r="V154" i="12"/>
  <c r="W155" i="12"/>
  <c r="X154" i="12"/>
  <c r="Y155" i="12"/>
  <c r="Z154" i="12"/>
  <c r="U132" i="12"/>
  <c r="V131" i="12"/>
  <c r="W132" i="12"/>
  <c r="X131" i="12"/>
  <c r="Y132" i="12"/>
  <c r="Z131" i="12"/>
  <c r="U109" i="12"/>
  <c r="V108" i="12"/>
  <c r="W109" i="12"/>
  <c r="X108" i="12"/>
  <c r="Y109" i="12"/>
  <c r="Z108" i="12"/>
  <c r="U86" i="12"/>
  <c r="V85" i="12"/>
  <c r="W86" i="12"/>
  <c r="X85" i="12"/>
  <c r="Y86" i="12"/>
  <c r="Z85" i="12"/>
  <c r="U63" i="12"/>
  <c r="V62" i="12"/>
  <c r="W63" i="12"/>
  <c r="X62" i="12"/>
  <c r="Y63" i="12"/>
  <c r="Z62" i="12"/>
  <c r="U40" i="12"/>
  <c r="V39" i="12"/>
  <c r="W40" i="12"/>
  <c r="X39" i="12"/>
  <c r="Y40" i="12"/>
  <c r="Z39" i="12"/>
  <c r="I40" i="31"/>
  <c r="J40" i="31" s="1"/>
  <c r="K40" i="31" s="1"/>
  <c r="I40" i="29"/>
  <c r="J40" i="29" s="1"/>
  <c r="K40" i="29" s="1"/>
  <c r="U224" i="4"/>
  <c r="V223" i="4"/>
  <c r="I39" i="31"/>
  <c r="J39" i="31" s="1"/>
  <c r="K39" i="31" s="1"/>
  <c r="I39" i="29"/>
  <c r="J39" i="29" s="1"/>
  <c r="K39" i="29" s="1"/>
  <c r="W224" i="4"/>
  <c r="X223" i="4"/>
  <c r="Y224" i="4"/>
  <c r="Z223" i="4"/>
  <c r="U201" i="4"/>
  <c r="V200" i="4"/>
  <c r="W201" i="4"/>
  <c r="X200" i="4"/>
  <c r="Y201" i="4"/>
  <c r="Z200" i="4"/>
  <c r="U178" i="4"/>
  <c r="V177" i="4"/>
  <c r="W178" i="4"/>
  <c r="X177" i="4"/>
  <c r="Y178" i="4"/>
  <c r="Z177" i="4"/>
  <c r="U155" i="4"/>
  <c r="V154" i="4"/>
  <c r="W155" i="4"/>
  <c r="X154" i="4"/>
  <c r="Y155" i="4"/>
  <c r="Z154" i="4"/>
  <c r="U132" i="4"/>
  <c r="V131" i="4"/>
  <c r="W132" i="4"/>
  <c r="X131" i="4"/>
  <c r="Y132" i="4"/>
  <c r="Z131" i="4"/>
  <c r="U109" i="4"/>
  <c r="V108" i="4"/>
  <c r="W109" i="4"/>
  <c r="X108" i="4"/>
  <c r="Y109" i="4"/>
  <c r="Z108" i="4"/>
  <c r="U86" i="4"/>
  <c r="V85" i="4"/>
  <c r="W86" i="4"/>
  <c r="X85" i="4"/>
  <c r="Y86" i="4"/>
  <c r="Z85" i="4"/>
  <c r="AF85" i="4" s="1"/>
  <c r="U63" i="4"/>
  <c r="V62" i="4"/>
  <c r="W63" i="4"/>
  <c r="X62" i="4"/>
  <c r="Y63" i="4"/>
  <c r="Z62" i="4"/>
  <c r="U40" i="4"/>
  <c r="V39" i="4"/>
  <c r="W40" i="4"/>
  <c r="X39" i="4"/>
  <c r="Y40" i="4"/>
  <c r="Z39" i="4"/>
  <c r="V224" i="7"/>
  <c r="W223" i="7"/>
  <c r="X224" i="7"/>
  <c r="Y223" i="7"/>
  <c r="Z224" i="7"/>
  <c r="AA223" i="7"/>
  <c r="V201" i="7"/>
  <c r="W200" i="7"/>
  <c r="X201" i="7"/>
  <c r="Y200" i="7"/>
  <c r="Z201" i="7"/>
  <c r="AA200" i="7"/>
  <c r="V178" i="7"/>
  <c r="W177" i="7"/>
  <c r="X178" i="7"/>
  <c r="Y177" i="7"/>
  <c r="Z178" i="7"/>
  <c r="AA177" i="7"/>
  <c r="V155" i="7"/>
  <c r="W154" i="7"/>
  <c r="X155" i="7"/>
  <c r="Y154" i="7"/>
  <c r="Z155" i="7"/>
  <c r="AA154" i="7"/>
  <c r="AG130" i="7"/>
  <c r="V132" i="7"/>
  <c r="W131" i="7"/>
  <c r="X132" i="7"/>
  <c r="Y131" i="7"/>
  <c r="Z132" i="7"/>
  <c r="AA131" i="7"/>
  <c r="V109" i="7"/>
  <c r="W108" i="7"/>
  <c r="X109" i="7"/>
  <c r="Y108" i="7"/>
  <c r="Z109" i="7"/>
  <c r="AA108" i="7"/>
  <c r="V86" i="7"/>
  <c r="W85" i="7"/>
  <c r="X86" i="7"/>
  <c r="Y85" i="7"/>
  <c r="Z86" i="7"/>
  <c r="AA85" i="7"/>
  <c r="V63" i="7"/>
  <c r="W62" i="7"/>
  <c r="X63" i="7"/>
  <c r="Y62" i="7"/>
  <c r="AG62" i="7" s="1"/>
  <c r="Z63" i="7"/>
  <c r="AA62" i="7"/>
  <c r="V40" i="7"/>
  <c r="W39" i="7"/>
  <c r="X40" i="7"/>
  <c r="Y39" i="7"/>
  <c r="Z40" i="7"/>
  <c r="AA39" i="7"/>
  <c r="J62" i="22"/>
  <c r="K62" i="22" s="1"/>
  <c r="L62" i="22" s="1"/>
  <c r="AG222" i="7"/>
  <c r="AG199" i="7"/>
  <c r="AG176" i="7"/>
  <c r="AG153" i="7"/>
  <c r="K19" i="29"/>
  <c r="K19" i="31"/>
  <c r="AB20" i="11"/>
  <c r="Z198" i="11"/>
  <c r="AN198" i="11" s="1"/>
  <c r="Z219" i="11"/>
  <c r="AJ217" i="11"/>
  <c r="J22" i="22" s="1"/>
  <c r="K22" i="22" s="1"/>
  <c r="L22" i="22" s="1"/>
  <c r="AB175" i="11"/>
  <c r="AJ216" i="11"/>
  <c r="J21" i="22" s="1"/>
  <c r="K21" i="22" s="1"/>
  <c r="X219" i="11"/>
  <c r="AJ128" i="11"/>
  <c r="X131" i="11"/>
  <c r="Z129" i="11"/>
  <c r="AA129" i="11"/>
  <c r="Z131" i="11" s="1"/>
  <c r="AG85" i="7"/>
  <c r="AJ173" i="11"/>
  <c r="Z175" i="11"/>
  <c r="AJ172" i="11"/>
  <c r="AB109" i="11"/>
  <c r="H30" i="23"/>
  <c r="AA18" i="11"/>
  <c r="Z20" i="11" s="1"/>
  <c r="Z18" i="11"/>
  <c r="X18" i="11"/>
  <c r="Y18" i="11" s="1"/>
  <c r="Y17" i="11"/>
  <c r="AJ17" i="11" s="1"/>
  <c r="I20" i="31"/>
  <c r="J20" i="31" s="1"/>
  <c r="I20" i="29"/>
  <c r="J20" i="29" s="1"/>
  <c r="AJ151" i="11"/>
  <c r="AJ150" i="11"/>
  <c r="M18" i="24"/>
  <c r="N18" i="24" s="1"/>
  <c r="V158" i="9"/>
  <c r="W157" i="9"/>
  <c r="X158" i="9"/>
  <c r="Y157" i="9"/>
  <c r="AF157" i="9" s="1"/>
  <c r="Z158" i="9"/>
  <c r="AA157" i="9"/>
  <c r="AF130" i="9"/>
  <c r="V132" i="9"/>
  <c r="W131" i="9"/>
  <c r="X132" i="9"/>
  <c r="Y131" i="9"/>
  <c r="Z132" i="9"/>
  <c r="AA131" i="9"/>
  <c r="AF105" i="9"/>
  <c r="V107" i="9"/>
  <c r="W106" i="9"/>
  <c r="X107" i="9"/>
  <c r="Y106" i="9"/>
  <c r="Z107" i="9"/>
  <c r="AA106" i="9"/>
  <c r="AF76" i="9"/>
  <c r="V78" i="9"/>
  <c r="W77" i="9"/>
  <c r="X78" i="9"/>
  <c r="Y77" i="9"/>
  <c r="Z78" i="9"/>
  <c r="AA77" i="9"/>
  <c r="AF50" i="9"/>
  <c r="V52" i="9"/>
  <c r="W51" i="9"/>
  <c r="X52" i="9"/>
  <c r="Y51" i="9"/>
  <c r="Z52" i="9"/>
  <c r="AA51" i="9"/>
  <c r="AF21" i="9"/>
  <c r="L19" i="24" s="1"/>
  <c r="V23" i="9"/>
  <c r="W22" i="9"/>
  <c r="X23" i="9"/>
  <c r="Y22" i="9"/>
  <c r="Z23" i="9"/>
  <c r="AA22" i="9"/>
  <c r="K85" i="29" l="1"/>
  <c r="K86" i="29" s="1"/>
  <c r="J95" i="29" s="1"/>
  <c r="J86" i="29"/>
  <c r="K85" i="31"/>
  <c r="K86" i="31" s="1"/>
  <c r="J95" i="31" s="1"/>
  <c r="J86" i="31"/>
  <c r="Y225" i="12"/>
  <c r="Z225" i="12" s="1"/>
  <c r="Z224" i="12"/>
  <c r="Y227" i="12"/>
  <c r="H108" i="23" s="1"/>
  <c r="W225" i="12"/>
  <c r="X225" i="12" s="1"/>
  <c r="X224" i="12"/>
  <c r="W227" i="12"/>
  <c r="E108" i="23" s="1"/>
  <c r="AD223" i="12"/>
  <c r="U225" i="12"/>
  <c r="V224" i="12"/>
  <c r="Y202" i="12"/>
  <c r="Z201" i="12"/>
  <c r="W202" i="12"/>
  <c r="X201" i="12"/>
  <c r="AD200" i="12"/>
  <c r="U202" i="12"/>
  <c r="V202" i="12" s="1"/>
  <c r="V201" i="12"/>
  <c r="U204" i="12"/>
  <c r="Y179" i="12"/>
  <c r="Z179" i="12" s="1"/>
  <c r="Z178" i="12"/>
  <c r="Y181" i="12"/>
  <c r="W179" i="12"/>
  <c r="X179" i="12" s="1"/>
  <c r="X178" i="12"/>
  <c r="W181" i="12"/>
  <c r="AD177" i="12"/>
  <c r="U179" i="12"/>
  <c r="V178" i="12"/>
  <c r="Y156" i="12"/>
  <c r="Z155" i="12"/>
  <c r="W156" i="12"/>
  <c r="X155" i="12"/>
  <c r="AD154" i="12"/>
  <c r="U156" i="12"/>
  <c r="V155" i="12"/>
  <c r="Y133" i="12"/>
  <c r="Z132" i="12"/>
  <c r="W133" i="12"/>
  <c r="X133" i="12" s="1"/>
  <c r="X132" i="12"/>
  <c r="W135" i="12"/>
  <c r="AD131" i="12"/>
  <c r="U133" i="12"/>
  <c r="V133" i="12" s="1"/>
  <c r="V132" i="12"/>
  <c r="U135" i="12"/>
  <c r="Y110" i="12"/>
  <c r="Z109" i="12"/>
  <c r="W110" i="12"/>
  <c r="X109" i="12"/>
  <c r="AD108" i="12"/>
  <c r="U110" i="12"/>
  <c r="V110" i="12" s="1"/>
  <c r="V109" i="12"/>
  <c r="U112" i="12"/>
  <c r="Y87" i="12"/>
  <c r="Z87" i="12" s="1"/>
  <c r="Z86" i="12"/>
  <c r="Y89" i="12"/>
  <c r="W87" i="12"/>
  <c r="X87" i="12" s="1"/>
  <c r="X86" i="12"/>
  <c r="W89" i="12"/>
  <c r="AD85" i="12"/>
  <c r="U87" i="12"/>
  <c r="V87" i="12" s="1"/>
  <c r="V86" i="12"/>
  <c r="U89" i="12"/>
  <c r="Y64" i="12"/>
  <c r="Z64" i="12" s="1"/>
  <c r="Z63" i="12"/>
  <c r="Y66" i="12"/>
  <c r="W64" i="12"/>
  <c r="X64" i="12" s="1"/>
  <c r="X63" i="12"/>
  <c r="W66" i="12"/>
  <c r="AD62" i="12"/>
  <c r="U64" i="12"/>
  <c r="V63" i="12"/>
  <c r="AD63" i="12" s="1"/>
  <c r="Y41" i="12"/>
  <c r="Z40" i="12"/>
  <c r="W41" i="12"/>
  <c r="X40" i="12"/>
  <c r="AD39" i="12"/>
  <c r="J103" i="22" s="1"/>
  <c r="K103" i="22" s="1"/>
  <c r="U41" i="12"/>
  <c r="V40" i="12"/>
  <c r="AD40" i="12" s="1"/>
  <c r="J104" i="22" s="1"/>
  <c r="K104" i="22" s="1"/>
  <c r="L104" i="22" s="1"/>
  <c r="Y225" i="4"/>
  <c r="Z225" i="4" s="1"/>
  <c r="Z224" i="4"/>
  <c r="Y227" i="4"/>
  <c r="H83" i="23" s="1"/>
  <c r="W225" i="4"/>
  <c r="X225" i="4" s="1"/>
  <c r="X224" i="4"/>
  <c r="W227" i="4"/>
  <c r="E83" i="23" s="1"/>
  <c r="AF223" i="4"/>
  <c r="U225" i="4"/>
  <c r="V224" i="4"/>
  <c r="AF224" i="4" s="1"/>
  <c r="Y202" i="4"/>
  <c r="Z201" i="4"/>
  <c r="W202" i="4"/>
  <c r="X202" i="4" s="1"/>
  <c r="X201" i="4"/>
  <c r="W204" i="4"/>
  <c r="AF200" i="4"/>
  <c r="U202" i="4"/>
  <c r="V201" i="4"/>
  <c r="Y179" i="4"/>
  <c r="Z178" i="4"/>
  <c r="W179" i="4"/>
  <c r="X179" i="4" s="1"/>
  <c r="X178" i="4"/>
  <c r="AF177" i="4"/>
  <c r="U179" i="4"/>
  <c r="V179" i="4" s="1"/>
  <c r="V178" i="4"/>
  <c r="AF178" i="4" s="1"/>
  <c r="U181" i="4"/>
  <c r="Y156" i="4"/>
  <c r="Z156" i="4" s="1"/>
  <c r="Z155" i="4"/>
  <c r="Y158" i="4"/>
  <c r="W156" i="4"/>
  <c r="X155" i="4"/>
  <c r="AF154" i="4"/>
  <c r="U156" i="4"/>
  <c r="V156" i="4" s="1"/>
  <c r="V155" i="4"/>
  <c r="AF155" i="4" s="1"/>
  <c r="Y133" i="4"/>
  <c r="Z133" i="4" s="1"/>
  <c r="Z132" i="4"/>
  <c r="Y135" i="4"/>
  <c r="W133" i="4"/>
  <c r="X132" i="4"/>
  <c r="AF131" i="4"/>
  <c r="U133" i="4"/>
  <c r="V132" i="4"/>
  <c r="Y110" i="4"/>
  <c r="Z109" i="4"/>
  <c r="W110" i="4"/>
  <c r="X109" i="4"/>
  <c r="AF108" i="4"/>
  <c r="U110" i="4"/>
  <c r="V109" i="4"/>
  <c r="AF109" i="4" s="1"/>
  <c r="Y87" i="4"/>
  <c r="Z87" i="4" s="1"/>
  <c r="Z86" i="4"/>
  <c r="W87" i="4"/>
  <c r="X87" i="4" s="1"/>
  <c r="X86" i="4"/>
  <c r="U87" i="4"/>
  <c r="V86" i="4"/>
  <c r="AF86" i="4" s="1"/>
  <c r="Y64" i="4"/>
  <c r="Z63" i="4"/>
  <c r="W64" i="4"/>
  <c r="X64" i="4" s="1"/>
  <c r="X63" i="4"/>
  <c r="W66" i="4"/>
  <c r="AF62" i="4"/>
  <c r="U64" i="4"/>
  <c r="V64" i="4" s="1"/>
  <c r="V63" i="4"/>
  <c r="U66" i="4"/>
  <c r="Y41" i="4"/>
  <c r="Z41" i="4" s="1"/>
  <c r="Z40" i="4"/>
  <c r="Y43" i="4"/>
  <c r="W41" i="4"/>
  <c r="X40" i="4"/>
  <c r="AF39" i="4"/>
  <c r="J41" i="22" s="1"/>
  <c r="K41" i="22" s="1"/>
  <c r="L41" i="22" s="1"/>
  <c r="U41" i="4"/>
  <c r="V40" i="4"/>
  <c r="AF40" i="4" s="1"/>
  <c r="Z225" i="7"/>
  <c r="AA225" i="7" s="1"/>
  <c r="AA224" i="7"/>
  <c r="Z227" i="7" s="1"/>
  <c r="X225" i="7"/>
  <c r="Y225" i="7" s="1"/>
  <c r="AG225" i="7" s="1"/>
  <c r="Y224" i="7"/>
  <c r="X227" i="7" s="1"/>
  <c r="V225" i="7"/>
  <c r="W225" i="7" s="1"/>
  <c r="W224" i="7"/>
  <c r="Z202" i="7"/>
  <c r="AA202" i="7" s="1"/>
  <c r="AA201" i="7"/>
  <c r="X202" i="7"/>
  <c r="Y202" i="7" s="1"/>
  <c r="Y201" i="7"/>
  <c r="X204" i="7" s="1"/>
  <c r="V202" i="7"/>
  <c r="W202" i="7" s="1"/>
  <c r="AG202" i="7" s="1"/>
  <c r="W201" i="7"/>
  <c r="Z179" i="7"/>
  <c r="AA179" i="7" s="1"/>
  <c r="AA178" i="7"/>
  <c r="X179" i="7"/>
  <c r="Y179" i="7" s="1"/>
  <c r="Y178" i="7"/>
  <c r="X181" i="7" s="1"/>
  <c r="V179" i="7"/>
  <c r="W179" i="7" s="1"/>
  <c r="W178" i="7"/>
  <c r="Z156" i="7"/>
  <c r="AA156" i="7" s="1"/>
  <c r="AA155" i="7"/>
  <c r="Z158" i="7" s="1"/>
  <c r="X156" i="7"/>
  <c r="Y156" i="7" s="1"/>
  <c r="Y155" i="7"/>
  <c r="X158" i="7" s="1"/>
  <c r="V156" i="7"/>
  <c r="W156" i="7" s="1"/>
  <c r="W155" i="7"/>
  <c r="Z133" i="7"/>
  <c r="AA133" i="7" s="1"/>
  <c r="AA132" i="7"/>
  <c r="X133" i="7"/>
  <c r="Y133" i="7" s="1"/>
  <c r="Y132" i="7"/>
  <c r="AG131" i="7"/>
  <c r="V133" i="7"/>
  <c r="W133" i="7" s="1"/>
  <c r="W132" i="7"/>
  <c r="V135" i="7" s="1"/>
  <c r="I61" i="31"/>
  <c r="J61" i="31" s="1"/>
  <c r="K61" i="31" s="1"/>
  <c r="I61" i="29"/>
  <c r="J61" i="29" s="1"/>
  <c r="K61" i="29" s="1"/>
  <c r="Z110" i="7"/>
  <c r="AA110" i="7" s="1"/>
  <c r="AA109" i="7"/>
  <c r="Z112" i="7" s="1"/>
  <c r="X110" i="7"/>
  <c r="Y110" i="7" s="1"/>
  <c r="Y109" i="7"/>
  <c r="V110" i="7"/>
  <c r="W110" i="7" s="1"/>
  <c r="W109" i="7"/>
  <c r="Z87" i="7"/>
  <c r="AA87" i="7" s="1"/>
  <c r="AG87" i="7" s="1"/>
  <c r="AA86" i="7"/>
  <c r="Z89" i="7" s="1"/>
  <c r="X87" i="7"/>
  <c r="Y87" i="7" s="1"/>
  <c r="Y86" i="7"/>
  <c r="X89" i="7" s="1"/>
  <c r="V87" i="7"/>
  <c r="W87" i="7" s="1"/>
  <c r="W86" i="7"/>
  <c r="Z64" i="7"/>
  <c r="AA64" i="7" s="1"/>
  <c r="AA63" i="7"/>
  <c r="Z66" i="7" s="1"/>
  <c r="X64" i="7"/>
  <c r="Y64" i="7" s="1"/>
  <c r="AG64" i="7" s="1"/>
  <c r="Y63" i="7"/>
  <c r="X66" i="7" s="1"/>
  <c r="V64" i="7"/>
  <c r="W64" i="7" s="1"/>
  <c r="W63" i="7"/>
  <c r="AG63" i="7" s="1"/>
  <c r="Z41" i="7"/>
  <c r="AA41" i="7" s="1"/>
  <c r="AA40" i="7"/>
  <c r="Z43" i="7" s="1"/>
  <c r="X41" i="7"/>
  <c r="Y41" i="7" s="1"/>
  <c r="Y40" i="7"/>
  <c r="V41" i="7"/>
  <c r="W41" i="7" s="1"/>
  <c r="AG41" i="7" s="1"/>
  <c r="W40" i="7"/>
  <c r="J64" i="22"/>
  <c r="K64" i="22" s="1"/>
  <c r="L64" i="22" s="1"/>
  <c r="J63" i="22"/>
  <c r="K63" i="22" s="1"/>
  <c r="L63" i="22" s="1"/>
  <c r="AG223" i="7"/>
  <c r="AG200" i="7"/>
  <c r="AG177" i="7"/>
  <c r="AG179" i="7"/>
  <c r="AG154" i="7"/>
  <c r="AG156" i="7"/>
  <c r="I64" i="31"/>
  <c r="J64" i="31" s="1"/>
  <c r="K64" i="31" s="1"/>
  <c r="I64" i="29"/>
  <c r="J64" i="29" s="1"/>
  <c r="K64" i="29" s="1"/>
  <c r="K20" i="29"/>
  <c r="K20" i="31"/>
  <c r="L21" i="22"/>
  <c r="E23" i="22"/>
  <c r="I72" i="22" s="1"/>
  <c r="AB153" i="11"/>
  <c r="AK153" i="11" s="1"/>
  <c r="X20" i="11"/>
  <c r="AJ129" i="11"/>
  <c r="Z132" i="11"/>
  <c r="AN132" i="11" s="1"/>
  <c r="AK131" i="11"/>
  <c r="AK219" i="11"/>
  <c r="Z220" i="11"/>
  <c r="AN220" i="11" s="1"/>
  <c r="W181" i="4"/>
  <c r="U158" i="4"/>
  <c r="W89" i="4"/>
  <c r="Y89" i="4"/>
  <c r="AG108" i="7"/>
  <c r="AG110" i="7"/>
  <c r="V89" i="7"/>
  <c r="V66" i="7"/>
  <c r="AG39" i="7"/>
  <c r="AG40" i="7"/>
  <c r="X43" i="7"/>
  <c r="Z176" i="11"/>
  <c r="AN176" i="11" s="1"/>
  <c r="AK175" i="11"/>
  <c r="AK109" i="11"/>
  <c r="Z110" i="11"/>
  <c r="AN110" i="11" s="1"/>
  <c r="E30" i="23"/>
  <c r="AJ18" i="11"/>
  <c r="I22" i="29" s="1"/>
  <c r="J22" i="29" s="1"/>
  <c r="K22" i="29" s="1"/>
  <c r="I21" i="29"/>
  <c r="J21" i="29" s="1"/>
  <c r="I21" i="31"/>
  <c r="J21" i="31" s="1"/>
  <c r="Z135" i="7"/>
  <c r="M19" i="24"/>
  <c r="N19" i="24" s="1"/>
  <c r="Z159" i="9"/>
  <c r="AA158" i="9"/>
  <c r="X159" i="9"/>
  <c r="Y158" i="9"/>
  <c r="V159" i="9"/>
  <c r="W158" i="9"/>
  <c r="AF158" i="9" s="1"/>
  <c r="Z133" i="9"/>
  <c r="AA132" i="9"/>
  <c r="X133" i="9"/>
  <c r="Y132" i="9"/>
  <c r="AF131" i="9"/>
  <c r="V133" i="9"/>
  <c r="W132" i="9"/>
  <c r="Z108" i="9"/>
  <c r="AA107" i="9"/>
  <c r="X108" i="9"/>
  <c r="Y107" i="9"/>
  <c r="AF106" i="9"/>
  <c r="V108" i="9"/>
  <c r="W107" i="9"/>
  <c r="Z79" i="9"/>
  <c r="AA78" i="9"/>
  <c r="X79" i="9"/>
  <c r="Y78" i="9"/>
  <c r="AF77" i="9"/>
  <c r="V79" i="9"/>
  <c r="W78" i="9"/>
  <c r="Z53" i="9"/>
  <c r="AA52" i="9"/>
  <c r="X53" i="9"/>
  <c r="Y52" i="9"/>
  <c r="AF51" i="9"/>
  <c r="V53" i="9"/>
  <c r="W52" i="9"/>
  <c r="Z24" i="9"/>
  <c r="AA23" i="9"/>
  <c r="X24" i="9"/>
  <c r="Y23" i="9"/>
  <c r="AF22" i="9"/>
  <c r="L20" i="24" s="1"/>
  <c r="V24" i="9"/>
  <c r="W23" i="9"/>
  <c r="AD224" i="12" l="1"/>
  <c r="AD201" i="12"/>
  <c r="AD178" i="12"/>
  <c r="AD155" i="12"/>
  <c r="AD132" i="12"/>
  <c r="AD109" i="12"/>
  <c r="AD86" i="12"/>
  <c r="AD87" i="12"/>
  <c r="AG133" i="7"/>
  <c r="X135" i="7"/>
  <c r="AG132" i="7"/>
  <c r="X112" i="7"/>
  <c r="AG86" i="7"/>
  <c r="P24" i="17"/>
  <c r="Z204" i="7"/>
  <c r="Z181" i="7"/>
  <c r="O32" i="17"/>
  <c r="J42" i="22"/>
  <c r="K42" i="22" s="1"/>
  <c r="L42" i="22" s="1"/>
  <c r="O34" i="17"/>
  <c r="P34" i="17"/>
  <c r="AF201" i="4"/>
  <c r="O33" i="17"/>
  <c r="AF132" i="4"/>
  <c r="O23" i="17"/>
  <c r="AF63" i="4"/>
  <c r="P22" i="17"/>
  <c r="V225" i="12"/>
  <c r="AD225" i="12" s="1"/>
  <c r="U227" i="12"/>
  <c r="X202" i="12"/>
  <c r="W204" i="12"/>
  <c r="Z202" i="12"/>
  <c r="Y204" i="12"/>
  <c r="V179" i="12"/>
  <c r="AD179" i="12" s="1"/>
  <c r="U181" i="12"/>
  <c r="V156" i="12"/>
  <c r="U158" i="12"/>
  <c r="X156" i="12"/>
  <c r="W158" i="12"/>
  <c r="Z156" i="12"/>
  <c r="Y158" i="12"/>
  <c r="Z133" i="12"/>
  <c r="AD133" i="12" s="1"/>
  <c r="Y135" i="12"/>
  <c r="X110" i="12"/>
  <c r="W112" i="12"/>
  <c r="Z110" i="12"/>
  <c r="Y112" i="12"/>
  <c r="AE89" i="12"/>
  <c r="W90" i="12"/>
  <c r="V64" i="12"/>
  <c r="AD64" i="12" s="1"/>
  <c r="U66" i="12"/>
  <c r="W67" i="12" s="1"/>
  <c r="V41" i="12"/>
  <c r="U43" i="12"/>
  <c r="L103" i="22"/>
  <c r="X41" i="12"/>
  <c r="W43" i="12"/>
  <c r="Z41" i="12"/>
  <c r="Y43" i="12"/>
  <c r="I42" i="31"/>
  <c r="J42" i="31" s="1"/>
  <c r="K42" i="31" s="1"/>
  <c r="I42" i="29"/>
  <c r="J42" i="29" s="1"/>
  <c r="K42" i="29" s="1"/>
  <c r="V225" i="4"/>
  <c r="AF225" i="4" s="1"/>
  <c r="U227" i="4"/>
  <c r="I41" i="31"/>
  <c r="J41" i="31" s="1"/>
  <c r="K41" i="31" s="1"/>
  <c r="I41" i="29"/>
  <c r="J41" i="29" s="1"/>
  <c r="K41" i="29" s="1"/>
  <c r="V202" i="4"/>
  <c r="U204" i="4"/>
  <c r="Z202" i="4"/>
  <c r="Y204" i="4"/>
  <c r="Z179" i="4"/>
  <c r="AF179" i="4" s="1"/>
  <c r="Y181" i="4"/>
  <c r="P32" i="17" s="1"/>
  <c r="X156" i="4"/>
  <c r="AF156" i="4" s="1"/>
  <c r="W158" i="4"/>
  <c r="O31" i="17" s="1"/>
  <c r="V133" i="4"/>
  <c r="U135" i="4"/>
  <c r="X133" i="4"/>
  <c r="W135" i="4"/>
  <c r="V110" i="4"/>
  <c r="U112" i="4"/>
  <c r="X110" i="4"/>
  <c r="W112" i="4"/>
  <c r="Z110" i="4"/>
  <c r="Y112" i="4"/>
  <c r="P25" i="17" s="1"/>
  <c r="V87" i="4"/>
  <c r="U89" i="4"/>
  <c r="AG89" i="4" s="1"/>
  <c r="Z64" i="4"/>
  <c r="AF64" i="4" s="1"/>
  <c r="Y66" i="4"/>
  <c r="V41" i="4"/>
  <c r="U43" i="4"/>
  <c r="X41" i="4"/>
  <c r="W43" i="4"/>
  <c r="I62" i="31"/>
  <c r="J62" i="31" s="1"/>
  <c r="K62" i="31" s="1"/>
  <c r="I62" i="29"/>
  <c r="J62" i="29" s="1"/>
  <c r="K62" i="29" s="1"/>
  <c r="AG224" i="7"/>
  <c r="V227" i="7"/>
  <c r="AG201" i="7"/>
  <c r="V204" i="7"/>
  <c r="AG178" i="7"/>
  <c r="V181" i="7"/>
  <c r="AG155" i="7"/>
  <c r="V158" i="7"/>
  <c r="N31" i="17" s="1"/>
  <c r="I63" i="31"/>
  <c r="J63" i="31" s="1"/>
  <c r="K63" i="31" s="1"/>
  <c r="I63" i="29"/>
  <c r="J63" i="29" s="1"/>
  <c r="K63" i="29" s="1"/>
  <c r="K21" i="31"/>
  <c r="K21" i="29"/>
  <c r="K23" i="29" s="1"/>
  <c r="J92" i="29" s="1"/>
  <c r="D23" i="29"/>
  <c r="H92" i="29" s="1"/>
  <c r="AG109" i="7"/>
  <c r="V112" i="7"/>
  <c r="AH112" i="7" s="1"/>
  <c r="Z154" i="11"/>
  <c r="AN154" i="11" s="1"/>
  <c r="P31" i="17"/>
  <c r="O24" i="17"/>
  <c r="AF87" i="4"/>
  <c r="X90" i="7"/>
  <c r="AH89" i="7"/>
  <c r="AH66" i="7"/>
  <c r="X67" i="7"/>
  <c r="N23" i="17"/>
  <c r="V43" i="7"/>
  <c r="O22" i="17"/>
  <c r="X44" i="7"/>
  <c r="AH43" i="7"/>
  <c r="I22" i="31"/>
  <c r="J22" i="31" s="1"/>
  <c r="L23" i="22"/>
  <c r="K72" i="22" s="1"/>
  <c r="Z21" i="11"/>
  <c r="AN21" i="11" s="1"/>
  <c r="B30" i="23"/>
  <c r="AK20" i="11"/>
  <c r="AH135" i="7"/>
  <c r="X136" i="7"/>
  <c r="P30" i="17"/>
  <c r="M20" i="24"/>
  <c r="N20" i="24" s="1"/>
  <c r="V160" i="9"/>
  <c r="W159" i="9"/>
  <c r="X160" i="9"/>
  <c r="Y159" i="9"/>
  <c r="AF159" i="9" s="1"/>
  <c r="Z160" i="9"/>
  <c r="AA159" i="9"/>
  <c r="AF132" i="9"/>
  <c r="V134" i="9"/>
  <c r="W133" i="9"/>
  <c r="X134" i="9"/>
  <c r="Y133" i="9"/>
  <c r="Z134" i="9"/>
  <c r="AA133" i="9"/>
  <c r="AF107" i="9"/>
  <c r="V109" i="9"/>
  <c r="W108" i="9"/>
  <c r="X109" i="9"/>
  <c r="Y108" i="9"/>
  <c r="Z109" i="9"/>
  <c r="AA108" i="9"/>
  <c r="AF78" i="9"/>
  <c r="V80" i="9"/>
  <c r="W79" i="9"/>
  <c r="X80" i="9"/>
  <c r="Y79" i="9"/>
  <c r="Z80" i="9"/>
  <c r="AA79" i="9"/>
  <c r="AF52" i="9"/>
  <c r="V54" i="9"/>
  <c r="W53" i="9"/>
  <c r="X54" i="9"/>
  <c r="Y53" i="9"/>
  <c r="Z54" i="9"/>
  <c r="AA53" i="9"/>
  <c r="AF23" i="9"/>
  <c r="L21" i="24" s="1"/>
  <c r="V25" i="9"/>
  <c r="W24" i="9"/>
  <c r="X25" i="9"/>
  <c r="Y24" i="9"/>
  <c r="Z25" i="9"/>
  <c r="AA24" i="9"/>
  <c r="AE66" i="12" l="1"/>
  <c r="O30" i="17"/>
  <c r="O25" i="17"/>
  <c r="R25" i="17" s="1"/>
  <c r="T25" i="17" s="1"/>
  <c r="X113" i="7"/>
  <c r="N25" i="17"/>
  <c r="Q25" i="17" s="1"/>
  <c r="P33" i="17"/>
  <c r="W182" i="4"/>
  <c r="AG181" i="4"/>
  <c r="W159" i="4"/>
  <c r="AG158" i="4"/>
  <c r="Q31" i="17"/>
  <c r="W90" i="4"/>
  <c r="N24" i="17"/>
  <c r="Q24" i="17" s="1"/>
  <c r="N22" i="17"/>
  <c r="R31" i="17"/>
  <c r="T31" i="17" s="1"/>
  <c r="AC143" i="23"/>
  <c r="B108" i="23"/>
  <c r="AE227" i="12"/>
  <c r="W228" i="12"/>
  <c r="AE204" i="12"/>
  <c r="W205" i="12"/>
  <c r="AD202" i="12"/>
  <c r="AE181" i="12"/>
  <c r="W182" i="12"/>
  <c r="AE158" i="12"/>
  <c r="W159" i="12"/>
  <c r="AD156" i="12"/>
  <c r="W136" i="12"/>
  <c r="AE135" i="12"/>
  <c r="AE112" i="12"/>
  <c r="W113" i="12"/>
  <c r="AD110" i="12"/>
  <c r="W44" i="12"/>
  <c r="AE43" i="12"/>
  <c r="AD41" i="12"/>
  <c r="J105" i="22" s="1"/>
  <c r="K105" i="22" s="1"/>
  <c r="B83" i="23"/>
  <c r="W228" i="4"/>
  <c r="AG227" i="4"/>
  <c r="I43" i="31"/>
  <c r="J43" i="31" s="1"/>
  <c r="K43" i="31" s="1"/>
  <c r="K44" i="31" s="1"/>
  <c r="J93" i="31" s="1"/>
  <c r="I43" i="29"/>
  <c r="J43" i="29" s="1"/>
  <c r="K43" i="29" s="1"/>
  <c r="K44" i="29" s="1"/>
  <c r="J93" i="29" s="1"/>
  <c r="W205" i="4"/>
  <c r="AG204" i="4"/>
  <c r="AF202" i="4"/>
  <c r="AG135" i="4"/>
  <c r="W136" i="4"/>
  <c r="N30" i="17"/>
  <c r="Q30" i="17" s="1"/>
  <c r="AF133" i="4"/>
  <c r="AG112" i="4"/>
  <c r="W113" i="4"/>
  <c r="AF110" i="4"/>
  <c r="P23" i="17"/>
  <c r="R23" i="17" s="1"/>
  <c r="T23" i="17" s="1"/>
  <c r="AG66" i="4"/>
  <c r="W67" i="4"/>
  <c r="AG43" i="4"/>
  <c r="W44" i="4"/>
  <c r="AF41" i="4"/>
  <c r="J43" i="22" s="1"/>
  <c r="K43" i="22" s="1"/>
  <c r="L43" i="22" s="1"/>
  <c r="L44" i="22" s="1"/>
  <c r="K73" i="22" s="1"/>
  <c r="AH227" i="7"/>
  <c r="X228" i="7"/>
  <c r="N34" i="17"/>
  <c r="AH204" i="7"/>
  <c r="X205" i="7"/>
  <c r="N33" i="17"/>
  <c r="AH181" i="7"/>
  <c r="X182" i="7"/>
  <c r="N32" i="17"/>
  <c r="AH158" i="7"/>
  <c r="X159" i="7"/>
  <c r="K22" i="31"/>
  <c r="K23" i="31" s="1"/>
  <c r="J92" i="31" s="1"/>
  <c r="D23" i="31"/>
  <c r="H92" i="31" s="1"/>
  <c r="R22" i="17"/>
  <c r="T22" i="17" s="1"/>
  <c r="Q22" i="17"/>
  <c r="T30" i="23"/>
  <c r="M21" i="24"/>
  <c r="N21" i="24" s="1"/>
  <c r="AA160" i="9"/>
  <c r="Y160" i="9"/>
  <c r="W160" i="9"/>
  <c r="AA134" i="9"/>
  <c r="Y134" i="9"/>
  <c r="AF133" i="9"/>
  <c r="W134" i="9"/>
  <c r="AA109" i="9"/>
  <c r="Y109" i="9"/>
  <c r="AF108" i="9"/>
  <c r="W109" i="9"/>
  <c r="Z81" i="9"/>
  <c r="AA80" i="9"/>
  <c r="X81" i="9"/>
  <c r="Y80" i="9"/>
  <c r="AF79" i="9"/>
  <c r="V81" i="9"/>
  <c r="W80" i="9"/>
  <c r="AA54" i="9"/>
  <c r="Y54" i="9"/>
  <c r="AF53" i="9"/>
  <c r="W54" i="9"/>
  <c r="Z26" i="9"/>
  <c r="AA25" i="9"/>
  <c r="X26" i="9"/>
  <c r="Y25" i="9"/>
  <c r="AF24" i="9"/>
  <c r="L22" i="24" s="1"/>
  <c r="V26" i="9"/>
  <c r="W25" i="9"/>
  <c r="AF160" i="9"/>
  <c r="R24" i="17" l="1"/>
  <c r="T24" i="17" s="1"/>
  <c r="R30" i="17"/>
  <c r="T30" i="17" s="1"/>
  <c r="Q23" i="17"/>
  <c r="Y143" i="23"/>
  <c r="Y30" i="23"/>
  <c r="AO30" i="23" s="1"/>
  <c r="AC145" i="23"/>
  <c r="AT82" i="23"/>
  <c r="T83" i="23" s="1"/>
  <c r="Y83" i="23" s="1"/>
  <c r="AT107" i="23"/>
  <c r="L105" i="22"/>
  <c r="L106" i="22" s="1"/>
  <c r="K106" i="22"/>
  <c r="Q34" i="17"/>
  <c r="R34" i="17"/>
  <c r="T34" i="17" s="1"/>
  <c r="Q33" i="17"/>
  <c r="R33" i="17"/>
  <c r="T33" i="17" s="1"/>
  <c r="Q32" i="17"/>
  <c r="R32" i="17"/>
  <c r="T32" i="17" s="1"/>
  <c r="M22" i="24"/>
  <c r="N22" i="24" s="1"/>
  <c r="AF134" i="9"/>
  <c r="AF109" i="9"/>
  <c r="AF80" i="9"/>
  <c r="V82" i="9"/>
  <c r="W81" i="9"/>
  <c r="X82" i="9"/>
  <c r="Y81" i="9"/>
  <c r="Z82" i="9"/>
  <c r="AA81" i="9"/>
  <c r="AF54" i="9"/>
  <c r="AF25" i="9"/>
  <c r="L23" i="24" s="1"/>
  <c r="V27" i="9"/>
  <c r="W26" i="9"/>
  <c r="X27" i="9"/>
  <c r="Y26" i="9"/>
  <c r="Z27" i="9"/>
  <c r="AA26" i="9"/>
  <c r="T108" i="23" l="1"/>
  <c r="AC146" i="23"/>
  <c r="M23" i="24"/>
  <c r="N23" i="24" s="1"/>
  <c r="Z83" i="9"/>
  <c r="AA82" i="9"/>
  <c r="X83" i="9"/>
  <c r="Y82" i="9"/>
  <c r="AF81" i="9"/>
  <c r="V83" i="9"/>
  <c r="W82" i="9"/>
  <c r="Z28" i="9"/>
  <c r="AA27" i="9"/>
  <c r="X28" i="9"/>
  <c r="Y27" i="9"/>
  <c r="AF26" i="9"/>
  <c r="L24" i="24" s="1"/>
  <c r="V28" i="9"/>
  <c r="W27" i="9"/>
  <c r="Y108" i="23" l="1"/>
  <c r="AO108" i="23" s="1"/>
  <c r="Y146" i="23"/>
  <c r="M24" i="24"/>
  <c r="N24" i="24" s="1"/>
  <c r="V162" i="9"/>
  <c r="X162" i="9"/>
  <c r="Z162" i="9"/>
  <c r="X136" i="9"/>
  <c r="Z136" i="9"/>
  <c r="X111" i="9"/>
  <c r="Z111" i="9"/>
  <c r="AF82" i="9"/>
  <c r="V84" i="9"/>
  <c r="W84" i="9" s="1"/>
  <c r="W83" i="9"/>
  <c r="X84" i="9"/>
  <c r="Y84" i="9" s="1"/>
  <c r="Y83" i="9"/>
  <c r="X86" i="9" s="1"/>
  <c r="Z84" i="9"/>
  <c r="AA84" i="9" s="1"/>
  <c r="AA83" i="9"/>
  <c r="Z86" i="9" s="1"/>
  <c r="V56" i="9"/>
  <c r="X56" i="9"/>
  <c r="Z56" i="9"/>
  <c r="AF27" i="9"/>
  <c r="V29" i="9"/>
  <c r="W29" i="9" s="1"/>
  <c r="W28" i="9"/>
  <c r="X29" i="9"/>
  <c r="Y29" i="9" s="1"/>
  <c r="AF29" i="9" s="1"/>
  <c r="Y28" i="9"/>
  <c r="X31" i="9" s="1"/>
  <c r="Z29" i="9"/>
  <c r="AA29" i="9" s="1"/>
  <c r="AA28" i="9"/>
  <c r="Z31" i="9" s="1"/>
  <c r="L25" i="24"/>
  <c r="H139" i="23" l="1"/>
  <c r="E139" i="23"/>
  <c r="W164" i="9"/>
  <c r="V136" i="9"/>
  <c r="W138" i="9" s="1"/>
  <c r="V111" i="9"/>
  <c r="W113" i="9" s="1"/>
  <c r="AF83" i="9"/>
  <c r="V86" i="9"/>
  <c r="W88" i="9" s="1"/>
  <c r="AF84" i="9"/>
  <c r="W58" i="9"/>
  <c r="L27" i="24"/>
  <c r="M27" i="24" s="1"/>
  <c r="N27" i="24" s="1"/>
  <c r="AF28" i="9"/>
  <c r="L26" i="24" s="1"/>
  <c r="L28" i="24" s="1"/>
  <c r="V31" i="9"/>
  <c r="W33" i="9" s="1"/>
  <c r="B139" i="23"/>
  <c r="M25" i="24"/>
  <c r="AC147" i="23" l="1"/>
  <c r="AT139" i="23"/>
  <c r="T139" i="23" s="1"/>
  <c r="Y139" i="23" s="1"/>
  <c r="M26" i="24"/>
  <c r="N26" i="24" s="1"/>
  <c r="H35" i="24"/>
  <c r="N25" i="24"/>
  <c r="M28" i="24"/>
  <c r="N28" i="24" l="1"/>
  <c r="J35" i="24"/>
  <c r="L35" i="24"/>
  <c r="Y147" i="23"/>
  <c r="AO139" i="23"/>
  <c r="AA4" i="7"/>
  <c r="Z20" i="7" s="1"/>
  <c r="P21" i="17" s="1"/>
  <c r="H50" i="31"/>
  <c r="D65" i="31" s="1"/>
  <c r="H94" i="31" s="1"/>
  <c r="W4" i="7"/>
  <c r="V20" i="7" s="1"/>
  <c r="N21" i="17" s="1"/>
  <c r="H50" i="29"/>
  <c r="D65" i="29" s="1"/>
  <c r="H94" i="29" s="1"/>
  <c r="Y4" i="7"/>
  <c r="X20" i="7"/>
  <c r="O21" i="17" s="1"/>
  <c r="E57" i="23"/>
  <c r="Q4" i="7"/>
  <c r="Q19" i="7" s="1"/>
  <c r="U19" i="7" s="1"/>
  <c r="AB37" i="23"/>
  <c r="I52" i="23" s="1"/>
  <c r="Q21" i="17" l="1"/>
  <c r="AF37" i="23"/>
  <c r="AF52" i="23" s="1"/>
  <c r="U144" i="23" s="1"/>
  <c r="U148" i="23" s="1"/>
  <c r="B37" i="24"/>
  <c r="F37" i="24" s="1"/>
  <c r="X21" i="7"/>
  <c r="J21" i="17"/>
  <c r="R21" i="17" s="1"/>
  <c r="T21" i="17" s="1"/>
  <c r="AH20" i="7"/>
  <c r="B57" i="23"/>
  <c r="AG4" i="7"/>
  <c r="J50" i="22"/>
  <c r="K50" i="22" s="1"/>
  <c r="L50" i="22" s="1"/>
  <c r="L65" i="22" s="1"/>
  <c r="K74" i="22" s="1"/>
  <c r="AO144" i="23" l="1"/>
  <c r="AO148" i="23" s="1"/>
  <c r="Z152" i="23" s="1"/>
  <c r="AT56" i="23"/>
  <c r="L37" i="24"/>
  <c r="B76" i="22"/>
  <c r="I50" i="31"/>
  <c r="J50" i="31" s="1"/>
  <c r="K50" i="31" s="1"/>
  <c r="K65" i="31" s="1"/>
  <c r="J94" i="31" s="1"/>
  <c r="I50" i="29"/>
  <c r="J50" i="29" s="1"/>
  <c r="K50" i="29" s="1"/>
  <c r="K65" i="29" s="1"/>
  <c r="J94" i="29" s="1"/>
  <c r="AC144" i="23" l="1"/>
  <c r="T57" i="23"/>
  <c r="Y57" i="23" s="1"/>
  <c r="AO57" i="23" s="1"/>
  <c r="E76" i="22"/>
  <c r="K76" i="22" s="1"/>
  <c r="B97" i="29"/>
  <c r="D97" i="29"/>
  <c r="D97" i="31"/>
  <c r="B97" i="31"/>
  <c r="AO83" i="23"/>
  <c r="Y145" i="23"/>
  <c r="Y144" i="23" l="1"/>
  <c r="Y148" i="23" s="1"/>
  <c r="J97" i="29"/>
  <c r="J97" i="31"/>
  <c r="AC148" i="23"/>
  <c r="Z151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tc={720C9F65-2976-4905-AE4F-4DF1E4DB8F2D}</author>
    <author>tc={11991DAD-1333-4F50-810F-A408436DA3C4}</author>
    <author>tc={EE69D92A-7922-4117-A622-9A29FB185E9D}</author>
    <author>tc={28D97E98-0C6F-40DD-B469-08F44A25904A}</author>
    <author>tc={58F283FA-FFF0-459B-BB62-36254BE7B3C0}</author>
    <author>tc={EC782ABF-051D-47BA-BFC2-61D95B3F1FA0}</author>
    <author>tc={E6F61AB1-1687-4273-80CD-4B54DB49BB86}</author>
    <author>tc={9F6239A5-3014-4198-BB34-B50455457B64}</author>
    <author>tc={AE8FA852-590F-4032-B880-4F74C8222540}</author>
    <author>tc={39B683EC-2B22-4CF4-B500-435A9DC6C901}</author>
    <author>tc={63A32753-9BEC-4EE9-A425-5F5D29A4CF3D}</author>
    <author>tc={FC28F8DE-B37A-4520-BDDC-9EE1B25E176A}</author>
    <author>tc={DEB5DDEF-E635-4F4F-839E-3671C28C1245}</author>
    <author>tc={AFCD5391-2EDA-4F21-860C-3FAC9E3B2D8D}</author>
    <author>tc={75DD8355-7AB0-4A55-B6B0-3A03BDB47095}</author>
    <author>tc={55A61EC5-1CA5-4A38-97BF-362D58B9CD5F}</author>
    <author>tc={4F61E03D-0342-4078-8FD9-E5E1251B8994}</author>
  </authors>
  <commentList>
    <comment ref="C7" authorId="0" shapeId="0" xr:uid="{720C9F65-2976-4905-AE4F-4DF1E4DB8F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G7" authorId="1" shapeId="0" xr:uid="{11991DAD-1333-4F50-810F-A408436DA3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</text>
    </comment>
    <comment ref="C8" authorId="2" shapeId="0" xr:uid="{EE69D92A-7922-4117-A622-9A29FB185E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</text>
    </comment>
    <comment ref="G8" authorId="3" shapeId="0" xr:uid="{28D97E98-0C6F-40DD-B469-08F44A2590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</text>
    </comment>
    <comment ref="C9" authorId="4" shapeId="0" xr:uid="{58F283FA-FFF0-459B-BB62-36254BE7B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G9" authorId="5" shapeId="0" xr:uid="{EC782ABF-051D-47BA-BFC2-61D95B3F1F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</text>
    </comment>
    <comment ref="C10" authorId="6" shapeId="0" xr:uid="{E6F61AB1-1687-4273-80CD-4B54DB49BB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C11" authorId="7" shapeId="0" xr:uid="{9F6239A5-3014-4198-BB34-B50455457B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B14" authorId="8" shapeId="0" xr:uid="{AE8FA852-590F-4032-B880-4F74C82225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C14" authorId="9" shapeId="0" xr:uid="{39B683EC-2B22-4CF4-B500-435A9DC6C90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</text>
    </comment>
    <comment ref="D14" authorId="10" shapeId="0" xr:uid="{63A32753-9BEC-4EE9-A425-5F5D29A4CF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F14" authorId="11" shapeId="0" xr:uid="{FC28F8DE-B37A-4520-BDDC-9EE1B25E17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G14" authorId="12" shapeId="0" xr:uid="{DEB5DDEF-E635-4F4F-839E-3671C28C124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</text>
    </comment>
    <comment ref="B21" authorId="13" shapeId="0" xr:uid="{AFCD5391-2EDA-4F21-860C-3FAC9E3B2D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C21" authorId="14" shapeId="0" xr:uid="{75DD8355-7AB0-4A55-B6B0-3A03BDB470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D21" authorId="15" shapeId="0" xr:uid="{55A61EC5-1CA5-4A38-97BF-362D58B9C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  <comment ref="F21" authorId="16" shapeId="0" xr:uid="{4F61E03D-0342-4078-8FD9-E5E1251B899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Wallace Camargo</author>
  </authors>
  <commentList>
    <comment ref="B5" authorId="0" shapeId="0" xr:uid="{AA29BF2A-C55E-4BEB-B8BA-7E4DCA7D470E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As datas são campo livre
</t>
        </r>
      </text>
    </comment>
    <comment ref="F5" authorId="0" shapeId="0" xr:uid="{6D38C05F-EFA5-424C-B45C-067DCF2ECE85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Campo livre nas datas
</t>
        </r>
      </text>
    </comment>
    <comment ref="B10" authorId="0" shapeId="0" xr:uid="{FEBDB75A-E205-4272-9D0B-A5511683553D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precisamos criar perfis de aprovação. Somente após aprovação poderá ser liberado a guia "Proposta Hotel". </t>
        </r>
      </text>
    </comment>
    <comment ref="F10" authorId="0" shapeId="0" xr:uid="{EC24F1AE-5CDF-43C0-9311-7E9E8194ED06}">
      <text>
        <r>
          <rPr>
            <sz val="12"/>
            <color theme="1" tint="0.14993743705557422"/>
            <rFont val="Calibri"/>
            <family val="2"/>
            <scheme val="minor"/>
          </rPr>
          <t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Wallace Camargo</author>
  </authors>
  <commentList>
    <comment ref="D5" authorId="0" shapeId="0" xr:uid="{D89BB5E2-AAB7-4385-9AC2-F61F79811562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Comparar as categorias dos hotéis com os correntes na mesma categoria.
</t>
        </r>
      </text>
    </comment>
    <comment ref="A65" authorId="0" shapeId="0" xr:uid="{08B7110E-4BF3-4AFD-95A3-2C28FE72A4C7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4D448643-5B44-4715-B39C-3444E0D14D76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2" authorId="0" shapeId="0" xr:uid="{FF87DF01-0877-43DC-A8EB-16543C1D3158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 shapeId="0" xr:uid="{BA4E5AE2-618C-45FA-AC9F-26D2B8BA2E85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2" authorId="0" shapeId="0" xr:uid="{220B8AC0-2306-485B-861A-246771A119EF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2" authorId="0" shapeId="0" xr:uid="{59985983-78D9-4508-B18F-C9C42EE918B3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2" authorId="0" shapeId="0" xr:uid="{8545E432-C7D0-40DA-9F63-9F483EE6E54B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2" authorId="0" shapeId="0" xr:uid="{488A34E5-39B9-4E7C-91A7-73887CF34B6C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2" authorId="0" shapeId="0" xr:uid="{465F4500-F79A-409D-B3A8-9FD893E5C199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2" authorId="0" shapeId="0" xr:uid="{E9C0F757-4D4E-45D8-A81C-EFE974735FDB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2" authorId="0" shapeId="0" xr:uid="{F21D43A9-12A2-4D1A-871E-10276D3586F6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25" authorId="0" shapeId="0" xr:uid="{3A0A66E1-58B5-4B73-869F-5BC633DD7A0D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25" authorId="0" shapeId="0" xr:uid="{33A06EB3-DD47-47C5-BBE8-3E36EF67C302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5" authorId="0" shapeId="0" xr:uid="{8ECC6F88-B000-46B1-9E32-2D56A3F0D754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25" authorId="0" shapeId="0" xr:uid="{673C6CB0-DA9F-4B9F-96B2-F86E94CEACB2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25" authorId="0" shapeId="0" xr:uid="{995F05C5-5004-40C1-BAC9-8D5169AD395B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25" authorId="0" shapeId="0" xr:uid="{78C7D9F9-A769-4253-BA7D-59352E089AB7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25" authorId="0" shapeId="0" xr:uid="{1D9CD09F-1C83-40F5-BEA1-B1B54D8ACCCB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25" authorId="0" shapeId="0" xr:uid="{4884201C-75C0-45EC-B548-3BB837E86D1E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25" authorId="0" shapeId="0" xr:uid="{F16E876B-57D1-429F-AE8E-3DE3094FBD9A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25" authorId="0" shapeId="0" xr:uid="{626212CC-9464-46BA-9CC3-EC3722732301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47" authorId="0" shapeId="0" xr:uid="{DB09CC94-5FEF-4C5A-928F-36D3F41A3611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47" authorId="0" shapeId="0" xr:uid="{0128C067-45AA-4D37-A969-B6E9C772C1E8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47" authorId="0" shapeId="0" xr:uid="{58A9358C-3B63-4389-A9F4-78FFA3BC3D51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47" authorId="0" shapeId="0" xr:uid="{FA9C15AE-8769-449A-A78D-F46AD83D83DC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47" authorId="0" shapeId="0" xr:uid="{1FFD794E-BFCC-4746-A15C-80596E00D475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47" authorId="0" shapeId="0" xr:uid="{B3AC5877-0299-42A6-B0BC-D332FEE91028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47" authorId="0" shapeId="0" xr:uid="{815F08B7-565B-467D-B3F8-8F0E7F4C0D1F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47" authorId="0" shapeId="0" xr:uid="{C96E0760-3C30-4FB3-8723-48E2311260BE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47" authorId="0" shapeId="0" xr:uid="{8CC097B2-88EF-4DEB-9992-536460D56921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47" authorId="0" shapeId="0" xr:uid="{5E9A7297-CABF-4D80-ADE9-CD2B395218CD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69" authorId="0" shapeId="0" xr:uid="{633C8F79-E944-49B2-B561-D09416611EB3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69" authorId="0" shapeId="0" xr:uid="{63989A03-764B-46F7-8C8A-540413D13F25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69" authorId="0" shapeId="0" xr:uid="{03093C18-DBEA-4D08-BFB4-C2BF3C874777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69" authorId="0" shapeId="0" xr:uid="{9D2F9D33-ED41-4152-BCD9-057ED7BCC5E4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69" authorId="0" shapeId="0" xr:uid="{DEF65C17-92A1-4260-9F7C-334424D99845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69" authorId="0" shapeId="0" xr:uid="{C9BC24D4-A121-4C91-B613-791804304278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69" authorId="0" shapeId="0" xr:uid="{B2472A60-2116-411C-BD8D-4BDABFFE1CC6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69" authorId="0" shapeId="0" xr:uid="{3C257AA6-FF2B-4135-A44D-4D0F059C85BE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69" authorId="0" shapeId="0" xr:uid="{D9BDC0E7-FFBD-4CA2-A279-29ADD4EB3BD8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69" authorId="0" shapeId="0" xr:uid="{8308CCD8-6B77-4EDE-966F-20E7A6085C0F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91" authorId="0" shapeId="0" xr:uid="{02829B98-8CF4-4F07-A700-64D59048E0AF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91" authorId="0" shapeId="0" xr:uid="{98A0B0DB-E3C9-4838-B1F3-937E31DEFE56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91" authorId="0" shapeId="0" xr:uid="{8F962378-5DE5-4409-9930-D8D39628F878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91" authorId="0" shapeId="0" xr:uid="{8062BF53-BF1D-40E8-A255-161ED0D4499D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91" authorId="0" shapeId="0" xr:uid="{1FFF5EAF-5D81-4569-9C25-891C0EDE1CD5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91" authorId="0" shapeId="0" xr:uid="{BA07CC00-2E94-4377-843A-8BF9490476F9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91" authorId="0" shapeId="0" xr:uid="{6DCF2D8E-3C42-4E32-AC1A-B85925DCD4E3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91" authorId="0" shapeId="0" xr:uid="{5625C496-DFF6-4A92-83F9-3C1042C9CE43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91" authorId="0" shapeId="0" xr:uid="{49BF1CC0-6AE5-4005-B683-E57BCC1EF1B5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91" authorId="0" shapeId="0" xr:uid="{39C6A5DC-EEAC-4A46-B141-48D03E95AEDB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113" authorId="0" shapeId="0" xr:uid="{E100CE59-C9F2-4974-8255-FECA7D9F1A55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113" authorId="0" shapeId="0" xr:uid="{A4A38EEE-044E-415F-A16D-67E56749EFBF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113" authorId="0" shapeId="0" xr:uid="{97EF11CF-0187-49A7-A641-CC9F1FD86583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113" authorId="0" shapeId="0" xr:uid="{5BE59DCC-6E43-4309-91B1-E4CC86DEA118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113" authorId="0" shapeId="0" xr:uid="{9CC065D0-D88B-401E-BED5-1BA5D4B4406F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113" authorId="0" shapeId="0" xr:uid="{99150AB9-A8B4-475D-8040-DF948FE0143B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113" authorId="0" shapeId="0" xr:uid="{FBCAC124-E4C4-4683-975E-2B28D8B38FE2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113" authorId="0" shapeId="0" xr:uid="{26441949-FAAB-43DD-9D73-0756B175CBB3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113" authorId="0" shapeId="0" xr:uid="{7226C20F-A7DE-4F79-A613-213989C14B91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113" authorId="0" shapeId="0" xr:uid="{38D03FEC-961E-4213-B70C-C8F8E869F2DB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135" authorId="0" shapeId="0" xr:uid="{A492689F-2554-49E8-B786-93886030FCFC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135" authorId="0" shapeId="0" xr:uid="{24D6D5BF-4915-46D3-886E-95A83B28DAE4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135" authorId="0" shapeId="0" xr:uid="{A790AD99-1D43-4E27-8152-DB67C9E5EFF7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135" authorId="0" shapeId="0" xr:uid="{C4AE2099-2A15-4C21-8360-E2195AA9007E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135" authorId="0" shapeId="0" xr:uid="{FD5644C2-A66F-4E98-A540-C56BBDA2C09D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135" authorId="0" shapeId="0" xr:uid="{6F82779E-96AE-45D2-B5BD-6AB63FE1D44D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135" authorId="0" shapeId="0" xr:uid="{4779F8E2-61C2-4CA9-9A31-B99C55C52E6B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135" authorId="0" shapeId="0" xr:uid="{2906557C-423A-4EE3-B805-EBD186D7F13C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135" authorId="0" shapeId="0" xr:uid="{E77EF5DB-85D1-4924-B273-D4DD822BAA8B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135" authorId="0" shapeId="0" xr:uid="{3DEAE703-6654-45DE-9DB1-9953E0EC957B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157" authorId="0" shapeId="0" xr:uid="{3AD1E0A6-0917-4BC1-90A9-9DDA3ABE233C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157" authorId="0" shapeId="0" xr:uid="{0E077BDF-C79C-40D4-A007-E12E87B926C0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157" authorId="0" shapeId="0" xr:uid="{0B760ED0-4E3C-468C-AB43-75231E9FFAA4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157" authorId="0" shapeId="0" xr:uid="{A01E60F6-7092-45D0-9DB9-12C4F60039C9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157" authorId="0" shapeId="0" xr:uid="{A78677FF-B894-442B-A3B2-8B1D9CB221E2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157" authorId="0" shapeId="0" xr:uid="{467675AC-8703-4D26-B23A-D5C1FE4DA906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157" authorId="0" shapeId="0" xr:uid="{17C7A6AF-D6FB-434C-93ED-CF9876DAE206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157" authorId="0" shapeId="0" xr:uid="{BEDB5B31-A68A-4C14-9355-46764E52B7FE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157" authorId="0" shapeId="0" xr:uid="{7FB41571-658A-4BCA-8F7F-F8EF21575741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157" authorId="0" shapeId="0" xr:uid="{A1ABA4EC-261B-4EC9-8E34-D1BEB6217171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179" authorId="0" shapeId="0" xr:uid="{CE1084B3-EA6A-440C-AC3B-6C3377162B6A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179" authorId="0" shapeId="0" xr:uid="{ACC6B6B7-ADAE-4F2D-91C6-121BEB58FC33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179" authorId="0" shapeId="0" xr:uid="{43B0ED2A-DDA0-46B9-9481-72A95697611F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179" authorId="0" shapeId="0" xr:uid="{CE31C69C-77D6-4800-91E0-92458450FA14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179" authorId="0" shapeId="0" xr:uid="{5BFDD2C4-0DD1-4E1C-B3EB-C32522914136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179" authorId="0" shapeId="0" xr:uid="{01ABFCEE-FB9A-4F14-B3CB-9B36BC6A87DF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179" authorId="0" shapeId="0" xr:uid="{4BED7870-1E91-4527-A966-1DFF466D8B5E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179" authorId="0" shapeId="0" xr:uid="{CB20BDE2-EC03-4166-8470-2FDED7B8BA95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179" authorId="0" shapeId="0" xr:uid="{32CE0D49-8161-4742-846D-D166692F09FB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179" authorId="0" shapeId="0" xr:uid="{D6884E6F-6A2F-4BBC-A770-09B90D4F11B0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  <comment ref="D201" authorId="0" shapeId="0" xr:uid="{1B03D91F-10E8-48CB-8FA1-060BF6C9375D}">
      <text>
        <r>
          <rPr>
            <sz val="10"/>
            <color rgb="FF000000"/>
            <rFont val="Arial"/>
            <family val="2"/>
          </rPr>
          <t>Informe onde você esta fazendo a reserva do hotel selecionado?</t>
        </r>
      </text>
    </comment>
    <comment ref="E201" authorId="0" shapeId="0" xr:uid="{DB293F02-5760-4AA4-847E-4E236ED867FE}">
      <text>
        <r>
          <rPr>
            <sz val="10"/>
            <color rgb="FF000000"/>
            <rFont val="Arial"/>
            <family val="2"/>
          </rPr>
          <t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01" authorId="0" shapeId="0" xr:uid="{C4DC745E-8E73-40E6-9253-BD05AE3D83CC}">
      <text>
        <r>
          <rPr>
            <sz val="10"/>
            <color rgb="FF000000"/>
            <rFont val="Arial"/>
            <family val="2"/>
          </rPr>
          <t xml:space="preserve">Informe a Finalidade deste apartamento. Click na seta e escolha uma das opções. 
</t>
        </r>
      </text>
    </comment>
    <comment ref="G201" authorId="0" shapeId="0" xr:uid="{8DB74F72-9874-4DF2-85A7-4FCDFA992153}">
      <text>
        <r>
          <rPr>
            <sz val="10"/>
            <color rgb="FF000000"/>
            <rFont val="Arial"/>
            <family val="2"/>
          </rPr>
          <t>Informe a Categoria do Apartamento orçado pelo hotel para essa sequencia do orçamento.</t>
        </r>
      </text>
    </comment>
    <comment ref="H201" authorId="0" shapeId="0" xr:uid="{C0F3FB98-0918-43EB-9625-7250CED2CC5A}">
      <text>
        <r>
          <rPr>
            <sz val="10"/>
            <color rgb="FF000000"/>
            <rFont val="Arial"/>
            <family val="2"/>
          </rPr>
          <t>Informe o tipo de acomodação dessa sequencia do orçamento.</t>
        </r>
      </text>
    </comment>
    <comment ref="I201" authorId="0" shapeId="0" xr:uid="{34EA5DB5-543C-4D02-BE9F-4E6B16A767D6}">
      <text>
        <r>
          <rPr>
            <sz val="10"/>
            <color rgb="FF000000"/>
            <rFont val="Arial"/>
            <family val="2"/>
          </rPr>
          <t xml:space="preserve">CLIQUE e escolha a data de chegada (CHECK IN) , desses apartamentos neste hotel
</t>
        </r>
      </text>
    </comment>
    <comment ref="J201" authorId="0" shapeId="0" xr:uid="{869742E1-F8FD-494A-BB2F-5263FD3DD6D1}">
      <text>
        <r>
          <rPr>
            <sz val="10"/>
            <color rgb="FF000000"/>
            <rFont val="Arial"/>
            <family val="2"/>
          </rPr>
          <t xml:space="preserve">CLIQUE e escolha a data de SAIDA (CHECK OUT) , desses apartamentos neste hotel.
</t>
        </r>
      </text>
    </comment>
    <comment ref="K201" authorId="0" shapeId="0" xr:uid="{0B020673-F876-418C-9EBF-37EA4B58ACF0}">
      <text>
        <r>
          <rPr>
            <sz val="10"/>
            <color rgb="FF000000"/>
            <rFont val="Arial"/>
            <family val="2"/>
          </rPr>
          <t>INFORME o número de apartamentos solicitado pelo Cliente para esse  periodo  no mesmo tipo de apartamento;</t>
        </r>
      </text>
    </comment>
    <comment ref="L201" authorId="0" shapeId="0" xr:uid="{21F6CB9D-4AD0-46B7-8A5D-117040B04071}">
      <text>
        <r>
          <rPr>
            <sz val="10"/>
            <color rgb="FF000000"/>
            <rFont val="Arial"/>
            <family val="2"/>
          </rPr>
          <t xml:space="preserve">NAO ESCREVA NESTE CAMPO
Aqui voce encontrara quantos noites estamos cobrando e pagando dos mesmos apartamentos neste periodo. </t>
        </r>
      </text>
    </comment>
    <comment ref="M201" authorId="0" shapeId="0" xr:uid="{43740E26-09DB-4356-A495-716994D7C0AF}">
      <text>
        <r>
          <rPr>
            <sz val="10"/>
            <color rgb="FF000000"/>
            <rFont val="Arial"/>
            <family val="2"/>
          </rPr>
          <t>CLIQUE e informe se NAO ou SIM haverá comissão nesse serviço ou Salao nesse hotel.
Em caso de SIM, informe o % acordado com o Hotel.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A859A341-6560-40D3-BEA9-E6BDAB9E34E8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2" authorId="0" shapeId="0" xr:uid="{16AAD1B2-39D3-476B-B6F7-CE20F12A9611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2" authorId="0" shapeId="0" xr:uid="{9473B62A-A521-467D-9C5F-CDAA1A4E432D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2" authorId="0" shapeId="0" xr:uid="{5DF380FC-6E70-404B-84CA-30307527B4E8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2" authorId="0" shapeId="0" xr:uid="{D6640FAF-C462-4776-9D9F-D808F5FC24C0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2" authorId="0" shapeId="0" xr:uid="{E0F43F37-478B-4979-AEEF-2303B1341F30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25" authorId="0" shapeId="0" xr:uid="{8CD18E95-E53C-4656-973B-583288C0A3A5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25" authorId="0" shapeId="0" xr:uid="{8A9B1B49-34A7-4F93-BD69-5E4CE349D803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25" authorId="0" shapeId="0" xr:uid="{C2AAC125-1B5A-488F-A21B-42F10324F877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25" authorId="0" shapeId="0" xr:uid="{2AB6A0CC-2D0F-4658-882C-309F47CF578D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25" authorId="0" shapeId="0" xr:uid="{0F7E13B2-6C6B-4A4E-88A4-8228E916B00B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25" authorId="0" shapeId="0" xr:uid="{4730E978-49C5-47BB-8052-1461E136BC08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48" authorId="0" shapeId="0" xr:uid="{FEAFE0CB-FDEA-453F-AB5E-9C34B3D1E9B8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48" authorId="0" shapeId="0" xr:uid="{FDF3186A-6EF4-4549-99C6-6C485EBCC131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48" authorId="0" shapeId="0" xr:uid="{EC590936-4ECB-47EC-968E-979D5D2D92DD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48" authorId="0" shapeId="0" xr:uid="{27B587B3-83C0-452C-ADEA-2F36E9C4A89A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48" authorId="0" shapeId="0" xr:uid="{0415AC4C-353F-4385-A3E9-502A5ED56F82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48" authorId="0" shapeId="0" xr:uid="{EACB6FDD-2438-4167-86BA-4E8C0D42185B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71" authorId="0" shapeId="0" xr:uid="{40E6187D-5757-4507-82FA-CE973B585AF7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71" authorId="0" shapeId="0" xr:uid="{79254120-752C-43D8-BEF0-CFAC111E4063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71" authorId="0" shapeId="0" xr:uid="{5BB4B564-BE5F-443A-95D3-B0C9586191AF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71" authorId="0" shapeId="0" xr:uid="{06CF0342-74B6-43AE-8780-FFC1249F8619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71" authorId="0" shapeId="0" xr:uid="{558961EE-403E-4876-94BC-E83D3E996E0C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71" authorId="0" shapeId="0" xr:uid="{050DFB25-F3E0-4F0B-8557-D23E97760209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94" authorId="0" shapeId="0" xr:uid="{36A428B6-427F-44FA-9E4A-410DE8275ABC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94" authorId="0" shapeId="0" xr:uid="{A7DB58D3-B6CE-4D25-AB70-0F215EB499FC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94" authorId="0" shapeId="0" xr:uid="{8E832F91-2BD5-4FCA-8A1C-D90532989473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94" authorId="0" shapeId="0" xr:uid="{2935263C-6E06-403B-B39D-213A2A83BC97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94" authorId="0" shapeId="0" xr:uid="{35A72296-FE34-44D9-9C9C-493A3A51F20D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94" authorId="0" shapeId="0" xr:uid="{E110FF52-DED2-454A-9F7A-2E89486436B9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17" authorId="0" shapeId="0" xr:uid="{57DDCE42-B487-43F4-B82F-B953C7953972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117" authorId="0" shapeId="0" xr:uid="{D5D91FE7-468F-4E54-BD59-A0216714ACA3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17" authorId="0" shapeId="0" xr:uid="{5C9DF1F1-EEA2-45BF-8B58-DF007DFB2C74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117" authorId="0" shapeId="0" xr:uid="{78DAE2EB-4D10-4BA5-A8E9-ACC683B09DE6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117" authorId="0" shapeId="0" xr:uid="{96725DAF-4C8B-434F-9227-6782762493E2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117" authorId="0" shapeId="0" xr:uid="{CA8129BC-1969-452B-AEE8-61755FB5C2A8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40" authorId="0" shapeId="0" xr:uid="{1EBDE2BD-BBE5-4233-999D-47AF910DE7F4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140" authorId="0" shapeId="0" xr:uid="{C6835C96-3761-49D3-A9E7-9A5CAA451612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40" authorId="0" shapeId="0" xr:uid="{42C54594-850D-434A-AD04-BB526681D785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140" authorId="0" shapeId="0" xr:uid="{4C023D3A-8E1A-4E68-A634-ACC773730AC3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140" authorId="0" shapeId="0" xr:uid="{1B4398EB-490C-4E29-9E25-F4FD053957F0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140" authorId="0" shapeId="0" xr:uid="{E70ACD7F-7329-4767-9E50-86C9F2447EB8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63" authorId="0" shapeId="0" xr:uid="{D8E96D8B-4187-4FBD-81DE-F4C7A2ED9FE3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163" authorId="0" shapeId="0" xr:uid="{277F4B5F-A047-4E42-A736-FA2FC81AD840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63" authorId="0" shapeId="0" xr:uid="{D09A98AC-6BC3-42C3-B923-E3D953871F14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163" authorId="0" shapeId="0" xr:uid="{C0D7D61C-755A-4560-9E0B-F4D67C237323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163" authorId="0" shapeId="0" xr:uid="{B7B6A247-18CD-4E16-B245-2D9864B82199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163" authorId="0" shapeId="0" xr:uid="{B36B468F-B69F-4866-8BE2-2331A6947C2E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86" authorId="0" shapeId="0" xr:uid="{140E924A-581E-40D1-B03E-4F461ADBFE96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186" authorId="0" shapeId="0" xr:uid="{EC7C99DC-C8BB-48C9-8824-1555894FBC38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86" authorId="0" shapeId="0" xr:uid="{FB967A2D-EC96-4BAD-9A03-96911D8617F7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186" authorId="0" shapeId="0" xr:uid="{4B0B402E-26FE-4C05-9D54-5A52130E2AFC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186" authorId="0" shapeId="0" xr:uid="{12CA0491-DE3A-4D38-B298-2B99E590D899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186" authorId="0" shapeId="0" xr:uid="{C572FF59-AFD0-400B-9229-702120C7096E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209" authorId="0" shapeId="0" xr:uid="{055E4E07-44F5-415C-A00C-FB7DC4D9CCB3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F209" authorId="0" shapeId="0" xr:uid="{DA949E3D-A5EE-42B2-AF1A-F8DDF123F965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209" authorId="0" shapeId="0" xr:uid="{1598EDB9-D812-4BAB-BA96-0A4C74EF5BC3}">
      <text>
        <r>
          <rPr>
            <sz val="10"/>
            <color rgb="FF000000"/>
            <rFont val="Arial"/>
            <family val="2"/>
          </rPr>
          <t>CLIQUE e Informe onde esse serviço devera ocorrer.</t>
        </r>
      </text>
    </comment>
    <comment ref="H209" authorId="0" shapeId="0" xr:uid="{E9465B5A-21C6-486E-81C5-490FF9DB4301}">
      <text>
        <r>
          <rPr>
            <sz val="10"/>
            <color rgb="FF000000"/>
            <rFont val="Arial"/>
            <family val="2"/>
          </rPr>
          <t>CLIQUE e Informe a data de inicio desse serviço solcitado pelo Cliente</t>
        </r>
      </text>
    </comment>
    <comment ref="I209" authorId="0" shapeId="0" xr:uid="{B7C47DD0-57F5-4EDC-BCFF-FECE8EC13550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J209" authorId="0" shapeId="0" xr:uid="{2F97166E-A7F3-4670-A00E-B35B0ADF056B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Wallace Camargo</author>
  </authors>
  <commentList>
    <comment ref="AD10" authorId="0" shapeId="0" xr:uid="{3E466F38-D506-4086-ADD8-178837EF803E}">
      <text>
        <r>
          <rPr>
            <sz val="12"/>
            <color theme="1" tint="0.14993743705557422"/>
            <rFont val="Calibri"/>
            <family val="2"/>
            <scheme val="minor"/>
          </rPr>
          <t xml:space="preserve">Wallace Camargo:
comissão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900-000001000000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E9" authorId="0" shapeId="0" xr:uid="{00000000-0006-0000-0900-000002000000}">
      <text>
        <r>
          <rPr>
            <sz val="10"/>
            <color rgb="FF000000"/>
            <rFont val="Arial"/>
            <family val="2"/>
          </rPr>
          <t>CLIQUE e informe onde voce esta fazendo a reserva e comprando esse hotel.</t>
        </r>
      </text>
    </comment>
    <comment ref="F9" authorId="0" shapeId="0" xr:uid="{00000000-0006-0000-0900-000003000000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9" authorId="0" shapeId="0" xr:uid="{00000000-0006-0000-0900-000004000000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K9" authorId="0" shapeId="0" xr:uid="{00000000-0006-0000-0900-000005000000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L9" authorId="0" shapeId="0" xr:uid="{00000000-0006-0000-0900-000006000000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17" authorId="0" shapeId="0" xr:uid="{112ADBFF-DAC6-47FB-B458-D71BB1C33A23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E117" authorId="0" shapeId="0" xr:uid="{1B4330CB-7A07-48AB-84E4-1C67385CC25F}">
      <text>
        <r>
          <rPr>
            <sz val="10"/>
            <color rgb="FF000000"/>
            <rFont val="Arial"/>
            <family val="2"/>
          </rPr>
          <t>CLIQUE e informe onde voce esta fazendo a reserva e comprando esse hotel.</t>
        </r>
      </text>
    </comment>
    <comment ref="F117" authorId="0" shapeId="0" xr:uid="{134E77EE-786B-4CB5-83A7-193ACABF93CC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17" authorId="0" shapeId="0" xr:uid="{FC574393-ED55-4098-80D1-EE96ED1A706C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K117" authorId="0" shapeId="0" xr:uid="{045CBD56-05AF-4987-B45E-623D9B7D5F88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L117" authorId="0" shapeId="0" xr:uid="{35AE704B-92D5-445A-94EE-D16E6E949DD9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  <comment ref="D143" authorId="0" shapeId="0" xr:uid="{D4EADF6A-B493-483A-8F07-B55734401E40}">
      <text>
        <r>
          <rPr>
            <sz val="10"/>
            <color rgb="FF000000"/>
            <rFont val="Arial"/>
            <family val="2"/>
          </rPr>
          <t>CLIQUE e informe o Serviço solicitado pelo Cliente nesse Hotel.</t>
        </r>
      </text>
    </comment>
    <comment ref="E143" authorId="0" shapeId="0" xr:uid="{C661ACE1-3D74-49FC-AD6B-102A6A12541E}">
      <text>
        <r>
          <rPr>
            <sz val="10"/>
            <color rgb="FF000000"/>
            <rFont val="Arial"/>
            <family val="2"/>
          </rPr>
          <t>CLIQUE e informe onde voce esta fazendo a reserva e comprando esse hotel.</t>
        </r>
      </text>
    </comment>
    <comment ref="F143" authorId="0" shapeId="0" xr:uid="{3560493C-1423-4A25-8F2E-0B950EA59E68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G143" authorId="0" shapeId="0" xr:uid="{BABCF14A-0C6D-48A5-B115-7FB31174EF83}">
      <text>
        <r>
          <rPr>
            <sz val="10"/>
            <color rgb="FF000000"/>
            <rFont val="Arial"/>
            <family val="2"/>
          </rPr>
          <t>CLIQUE e Informe o tipo de Serviço solicitado pelo Cliente</t>
        </r>
      </text>
    </comment>
    <comment ref="K143" authorId="0" shapeId="0" xr:uid="{EF7C0DAE-7E05-4FCE-8585-C4C1289A5DA3}">
      <text>
        <r>
          <rPr>
            <sz val="10"/>
            <color rgb="FF000000"/>
            <rFont val="Arial"/>
            <family val="2"/>
          </rPr>
          <t>CLIQUE e Informe a data de Termino desse serviço  de acordo com o Cliente.</t>
        </r>
      </text>
    </comment>
    <comment ref="L143" authorId="0" shapeId="0" xr:uid="{6485E924-1647-46E6-AA17-3B26A7A00B26}">
      <text>
        <r>
          <rPr>
            <sz val="10"/>
            <color rgb="FF000000"/>
            <rFont val="Arial"/>
            <family val="2"/>
          </rPr>
          <t>Informe com NÚMERO quantas pessoas utilizaram esse serviço nessas datas.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tc={0040FC9F-D8B2-4946-A5C7-8F10CB3001A6}</author>
    <author>tc={9E9A98CD-BB8D-45BA-87A4-59BA14FB478D}</author>
  </authors>
  <commentList>
    <comment ref="Y142" authorId="0" shapeId="0" xr:uid="{0040FC9F-D8B2-4946-A5C7-8F10CB3001A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</text>
    </comment>
    <comment ref="AC142" authorId="1" shapeId="0" xr:uid="{9E9A98CD-BB8D-45BA-87A4-59BA14FB478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- dCalendario" description="Conexão com a consulta 'dCalendario' na pasta de trabalho." type="100" refreshedVersion="5" minRefreshableVersion="5">
    <extLst>
      <ext xmlns:x15="http://schemas.microsoft.com/office/spreadsheetml/2010/11/main" uri="{DE250136-89BD-433C-8126-D09CA5730AF9}">
        <x15:connection id="8ae5a652-0fff-4e28-a7c3-ead989db2b01"/>
      </ext>
    </extLst>
  </connection>
  <connection id="2" xr16:uid="{00000000-0015-0000-FFFF-FFFF01000000}" name="Consulta - dCalendario1" description="Conexão com a consulta 'dCalendario' na pasta de trabalho." type="100" refreshedVersion="5" minRefreshableVersion="5">
    <extLst>
      <ext xmlns:x15="http://schemas.microsoft.com/office/spreadsheetml/2010/11/main" uri="{DE250136-89BD-433C-8126-D09CA5730AF9}">
        <x15:connection id="7629bea8-5c63-4202-bc0b-c8cc6d625581"/>
      </ext>
    </extLst>
  </connection>
  <connection id="3" xr16:uid="{00000000-0015-0000-FFFF-FFFF02000000}" name="Consulta - fVendas" description="Conexão com a consulta 'fVendas' na pasta de trabalho." type="100" refreshedVersion="5" minRefreshableVersion="5">
    <extLst>
      <ext xmlns:x15="http://schemas.microsoft.com/office/spreadsheetml/2010/11/main" uri="{DE250136-89BD-433C-8126-D09CA5730AF9}">
        <x15:connection id="3a74da92-115f-4de3-95ad-de4980f96839"/>
      </ext>
    </extLst>
  </connection>
  <connection id="4" xr16:uid="{00000000-0015-0000-FFFF-FFFF03000000}" name="Consulta - fVendas1" description="Conexão com a consulta 'fVendas' na pasta de trabalho." type="100" refreshedVersion="5" minRefreshableVersion="5">
    <extLst>
      <ext xmlns:x15="http://schemas.microsoft.com/office/spreadsheetml/2010/11/main" uri="{DE250136-89BD-433C-8126-D09CA5730AF9}">
        <x15:connection id="49c4ff8f-ab2d-414e-beb2-6ed2ea12433e"/>
      </ext>
    </extLst>
  </connection>
  <connection id="5" xr16:uid="{00000000-0015-0000-FFFF-FFFF04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<sst xmlns="http://schemas.openxmlformats.org/spreadsheetml/2006/main" count="4578" uniqueCount="736">
  <si>
    <t>4BTS</t>
  </si>
  <si>
    <t>CADASTRO INICIAL</t>
  </si>
  <si>
    <t>NOME DO EVENTO:</t>
  </si>
  <si>
    <t>CÓDIGO DO EVENTO:</t>
  </si>
  <si>
    <t>SOLICITANTE:</t>
  </si>
  <si>
    <t>DATA DO EVENTO:</t>
  </si>
  <si>
    <t>EMPRESA:</t>
  </si>
  <si>
    <t>CRD:</t>
  </si>
  <si>
    <t>69.215.0001 - CORPORATIVO CBF</t>
  </si>
  <si>
    <t>SETOR:</t>
  </si>
  <si>
    <t>OPERADOR - TERRESTRE</t>
  </si>
  <si>
    <t>Alessandra Fraga</t>
  </si>
  <si>
    <t>BASE DE PAX:</t>
  </si>
  <si>
    <t>OPERADOR - HOTEL</t>
  </si>
  <si>
    <t>Igor Felix</t>
  </si>
  <si>
    <t>CENTRO DE CUSTO:</t>
  </si>
  <si>
    <t>OPERADOR - AÉREO</t>
  </si>
  <si>
    <t>Consuelo Burgos</t>
  </si>
  <si>
    <t>HOTEL NACIONAL</t>
  </si>
  <si>
    <t>CIDADE</t>
  </si>
  <si>
    <t>CONTATO</t>
  </si>
  <si>
    <t>TELEFONE</t>
  </si>
  <si>
    <t>EMAIL</t>
  </si>
  <si>
    <t>HOTEL TESTE 1</t>
  </si>
  <si>
    <t>HOTEL INTERNACIONAL</t>
  </si>
  <si>
    <t>TERRESTRE NACIONAL</t>
  </si>
  <si>
    <t>TERRESTRE INTERNACIONAL</t>
  </si>
  <si>
    <t>CÓDIGO</t>
  </si>
  <si>
    <t>HOSPEDAGEM</t>
  </si>
  <si>
    <t>TRANSPORTE</t>
  </si>
  <si>
    <t>DATA DA SOLICITAÇÃO</t>
  </si>
  <si>
    <t xml:space="preserve">REUNIÃO DE BRIEFING </t>
  </si>
  <si>
    <t>PEDIDO AO FORNECEDOR</t>
  </si>
  <si>
    <t>CHEGADA RESPOSTA</t>
  </si>
  <si>
    <t xml:space="preserve">PRECIFICAÇÃO PELO GESTOR </t>
  </si>
  <si>
    <t>STATUS</t>
  </si>
  <si>
    <t>APROVADO DOUGLAS</t>
  </si>
  <si>
    <t>ENVIADO AO CLIENTE</t>
  </si>
  <si>
    <t>PEDIDO DE ALTERAÇÃO</t>
  </si>
  <si>
    <t>FECHADO COM CLIENTE</t>
  </si>
  <si>
    <t xml:space="preserve"> FECHADO COM CLIENTE</t>
  </si>
  <si>
    <t>Selecionar Hotel</t>
  </si>
  <si>
    <t>Nome do Hotel</t>
  </si>
  <si>
    <t>Categoria</t>
  </si>
  <si>
    <t>Apto</t>
  </si>
  <si>
    <t>Broker</t>
  </si>
  <si>
    <t>Valor de Venda</t>
  </si>
  <si>
    <t>Trivago</t>
  </si>
  <si>
    <t>Website HTL</t>
  </si>
  <si>
    <t xml:space="preserve">Omnibees </t>
  </si>
  <si>
    <t>Moeda</t>
  </si>
  <si>
    <t>Nome do Hotel Nacional</t>
  </si>
  <si>
    <t>CIty</t>
  </si>
  <si>
    <t>Hospedgem</t>
  </si>
  <si>
    <t>A &amp; B</t>
  </si>
  <si>
    <t>Salas</t>
  </si>
  <si>
    <t>Adicionais</t>
  </si>
  <si>
    <t>ISS</t>
  </si>
  <si>
    <t>Tx Serviço</t>
  </si>
  <si>
    <t>IVA</t>
  </si>
  <si>
    <t>Total Impostos</t>
  </si>
  <si>
    <t>Total Geral</t>
  </si>
  <si>
    <t>Total Custo</t>
  </si>
  <si>
    <t>%</t>
  </si>
  <si>
    <t>Room Nights</t>
  </si>
  <si>
    <t>Diária Média</t>
  </si>
  <si>
    <t>Net</t>
  </si>
  <si>
    <t>Nome do Hotel Internacional</t>
  </si>
  <si>
    <t>Rooms</t>
  </si>
  <si>
    <t>ISS                          (Sem Adicionais)</t>
  </si>
  <si>
    <t>Tx Serviço                   (Sem Adcionais)</t>
  </si>
  <si>
    <t>IVA                           (Sem Adcionais)</t>
  </si>
  <si>
    <t>Total Impostos              (Sem Adcionais)</t>
  </si>
  <si>
    <t>NACIONAL</t>
  </si>
  <si>
    <t>Fornecedor</t>
  </si>
  <si>
    <t>Cidade</t>
  </si>
  <si>
    <t>VEÍCULO</t>
  </si>
  <si>
    <t>QTY</t>
  </si>
  <si>
    <t>Dias</t>
  </si>
  <si>
    <t>Custo de Venda</t>
  </si>
  <si>
    <t>IMPOSTOS DESTACADOS POR SERVIÇOS</t>
  </si>
  <si>
    <t>Venda Unit</t>
  </si>
  <si>
    <t>Total</t>
  </si>
  <si>
    <t>Custo</t>
  </si>
  <si>
    <t>Serviço</t>
  </si>
  <si>
    <t>INTERNACIONAL</t>
  </si>
  <si>
    <t>HOTEL</t>
  </si>
  <si>
    <t>BROKER</t>
  </si>
  <si>
    <t>TRIVAGO</t>
  </si>
  <si>
    <t>HTL</t>
  </si>
  <si>
    <t>Omnibess</t>
  </si>
  <si>
    <t xml:space="preserve">HOTEL NACIONAL 1 </t>
  </si>
  <si>
    <t>Hotel</t>
  </si>
  <si>
    <t>Regime</t>
  </si>
  <si>
    <t>Proposito</t>
  </si>
  <si>
    <t>CAT.</t>
  </si>
  <si>
    <t>APTO</t>
  </si>
  <si>
    <t>IN</t>
  </si>
  <si>
    <t>OUT</t>
  </si>
  <si>
    <t>NTS</t>
  </si>
  <si>
    <t>Comissão</t>
  </si>
  <si>
    <t>Valor de custo</t>
  </si>
  <si>
    <t>Proposta Recebida</t>
  </si>
  <si>
    <t xml:space="preserve">Comparativo </t>
  </si>
  <si>
    <t>Informações adicionais</t>
  </si>
  <si>
    <t>Unidade</t>
  </si>
  <si>
    <t>Custo TTL</t>
  </si>
  <si>
    <t xml:space="preserve">Omnibess </t>
  </si>
  <si>
    <t>Servico</t>
  </si>
  <si>
    <t xml:space="preserve">4BTS </t>
  </si>
  <si>
    <t>Cafe da Manhã</t>
  </si>
  <si>
    <t>Pernoite</t>
  </si>
  <si>
    <t xml:space="preserve">D LUXE </t>
  </si>
  <si>
    <t>SGL</t>
  </si>
  <si>
    <t>Moeda Utilizada</t>
  </si>
  <si>
    <t>Dólar</t>
  </si>
  <si>
    <t>Nota Fiscal</t>
  </si>
  <si>
    <t>Não</t>
  </si>
  <si>
    <t>Diária Média:</t>
  </si>
  <si>
    <t># Aptos</t>
  </si>
  <si>
    <t>Total Venda:</t>
  </si>
  <si>
    <t>Total Custo:</t>
  </si>
  <si>
    <t>Média %</t>
  </si>
  <si>
    <t>ISS CLIENTE</t>
  </si>
  <si>
    <t>ISS CUSTO</t>
  </si>
  <si>
    <t>SERV CLIENTE</t>
  </si>
  <si>
    <t>SERV CUSTO</t>
  </si>
  <si>
    <t>IVA CLIENTE</t>
  </si>
  <si>
    <t>IVA CUSTO</t>
  </si>
  <si>
    <t>TOTAL TAXAS</t>
  </si>
  <si>
    <t>TOTAL TAXAS CLIENTES</t>
  </si>
  <si>
    <t>OBSERVAÇÃO INTERNA:</t>
  </si>
  <si>
    <t>testando 1 2 3</t>
  </si>
  <si>
    <t>OBSERVAÇÃO CLIENTE:</t>
  </si>
  <si>
    <t>testando</t>
  </si>
  <si>
    <t>Venda</t>
  </si>
  <si>
    <t>Custo:</t>
  </si>
  <si>
    <t>HOTEL NACIONAL 2</t>
  </si>
  <si>
    <t>Reais</t>
  </si>
  <si>
    <t>HOTEL NACIONAL 3</t>
  </si>
  <si>
    <t>?</t>
  </si>
  <si>
    <t>HOTEL NACIONAL 4</t>
  </si>
  <si>
    <t>HOTEL NACIONAL 5</t>
  </si>
  <si>
    <t xml:space="preserve">HOTEL INTER 11 </t>
  </si>
  <si>
    <t>Pensão Completa</t>
  </si>
  <si>
    <t>LUXO</t>
  </si>
  <si>
    <t>TWN</t>
  </si>
  <si>
    <t>HOTEL INTER 12</t>
  </si>
  <si>
    <t>HOTEL INTER 13</t>
  </si>
  <si>
    <t>HOTEL INTER 14</t>
  </si>
  <si>
    <t>HOTEL INTER 15</t>
  </si>
  <si>
    <t>TOTAL TAXAS CUSTO</t>
  </si>
  <si>
    <t>HOTEL NACIONAL 1</t>
  </si>
  <si>
    <t>ALIMENTOS &amp; BEBIDAS</t>
  </si>
  <si>
    <t>Hoteis</t>
  </si>
  <si>
    <t>Tipo Serviço</t>
  </si>
  <si>
    <t>Local</t>
  </si>
  <si>
    <t>De</t>
  </si>
  <si>
    <t>Ate</t>
  </si>
  <si>
    <t>Qty</t>
  </si>
  <si>
    <t>MKUP</t>
  </si>
  <si>
    <t>A&amp;B-NAC</t>
  </si>
  <si>
    <t>Almoço</t>
  </si>
  <si>
    <t>Restaurante</t>
  </si>
  <si>
    <t>No</t>
  </si>
  <si>
    <t>Total de Refeições</t>
  </si>
  <si>
    <t>Preço Medio</t>
  </si>
  <si>
    <t>IVA CLEINTE</t>
  </si>
  <si>
    <t>HOTEL  INTER 11</t>
  </si>
  <si>
    <t>Jantar</t>
  </si>
  <si>
    <t>Euros</t>
  </si>
  <si>
    <t>SALÕES &amp; EVENTOS</t>
  </si>
  <si>
    <t>Nome Salão</t>
  </si>
  <si>
    <t>M2</t>
  </si>
  <si>
    <t># PAX</t>
  </si>
  <si>
    <t>Até</t>
  </si>
  <si>
    <t>Valor de venda</t>
  </si>
  <si>
    <t>Valores de Custo</t>
  </si>
  <si>
    <t>PROPOSTAS RECEBIDAS</t>
  </si>
  <si>
    <t>Venda Unid.</t>
  </si>
  <si>
    <t>Custo Unid.</t>
  </si>
  <si>
    <t>Custo Total</t>
  </si>
  <si>
    <t>Coffe Break</t>
  </si>
  <si>
    <t>Reuniões</t>
  </si>
  <si>
    <t>Sim</t>
  </si>
  <si>
    <t>Total Venda</t>
  </si>
  <si>
    <t>Margem Media</t>
  </si>
  <si>
    <t>Venda:</t>
  </si>
  <si>
    <t>HOTAL NACIONAL 3</t>
  </si>
  <si>
    <t>Área do Loft exclusiva para a seleção.....Salão do equipamento concedido como cortesia</t>
  </si>
  <si>
    <t>HOTEL  INTER 13</t>
  </si>
  <si>
    <t>Finalidade</t>
  </si>
  <si>
    <t>INFORMAÇÕES ADICIONAIS:</t>
  </si>
  <si>
    <t>Unidade utilizada</t>
  </si>
  <si>
    <t>Medida</t>
  </si>
  <si>
    <t>#PAX</t>
  </si>
  <si>
    <t>Frequência</t>
  </si>
  <si>
    <t>Valores de venda</t>
  </si>
  <si>
    <t>Valor es do Custo</t>
  </si>
  <si>
    <t>Informações          adicionais</t>
  </si>
  <si>
    <t>Gelo</t>
  </si>
  <si>
    <t>Kilo</t>
  </si>
  <si>
    <t>Por Hora</t>
  </si>
  <si>
    <t>TTL Venda</t>
  </si>
  <si>
    <t>TTL Custo</t>
  </si>
  <si>
    <t>Margem Média</t>
  </si>
  <si>
    <t>OBERVAÇÃO CLIENTE:</t>
  </si>
  <si>
    <t>Proposta           Recebida</t>
  </si>
  <si>
    <t>Informações     adicionais</t>
  </si>
  <si>
    <t>HOTEL INTER 11</t>
  </si>
  <si>
    <t>Lavanderia</t>
  </si>
  <si>
    <t>Diário</t>
  </si>
  <si>
    <t>HOTEL INTER 2</t>
  </si>
  <si>
    <t>HOTEL INTER 3</t>
  </si>
  <si>
    <t>INFORMAÇÕES ADCIONAIS:</t>
  </si>
  <si>
    <t>Pedido de Orçamento para Hotel</t>
  </si>
  <si>
    <t>Hospedagem</t>
  </si>
  <si>
    <t>SELECIONAR HOTEL</t>
  </si>
  <si>
    <t>Com.</t>
  </si>
  <si>
    <t>Diarias</t>
  </si>
  <si>
    <t>OBS:</t>
  </si>
  <si>
    <t>TAXA DE HOSPEDAGEM:</t>
  </si>
  <si>
    <t>INFORMAÇÕES ADICIONAIS</t>
  </si>
  <si>
    <t xml:space="preserve">PRECISAMOS </t>
  </si>
  <si>
    <t>Observação:</t>
  </si>
  <si>
    <t>Taxas Hospedagem</t>
  </si>
  <si>
    <t>TAXA DE ISS:</t>
  </si>
  <si>
    <t>PLANTAS DOS ANDARES</t>
  </si>
  <si>
    <t>Nos Precisamos:</t>
  </si>
  <si>
    <t>TAXA DE SERVIÇO:</t>
  </si>
  <si>
    <t>Andar Privativo</t>
  </si>
  <si>
    <t>NOMES NAS PORTAS</t>
  </si>
  <si>
    <t>Nós enviaremos:</t>
  </si>
  <si>
    <t>TAXA IVA:</t>
  </si>
  <si>
    <t>Rooming List</t>
  </si>
  <si>
    <t>ANDAR PRIVATIVO</t>
  </si>
  <si>
    <t>Note 1.1</t>
  </si>
  <si>
    <t>1. ALIMENTOS E BEBIDAS</t>
  </si>
  <si>
    <t>Alimentos &amp; Bebidas</t>
  </si>
  <si>
    <t>Valor por Refeição</t>
  </si>
  <si>
    <t>Valor</t>
  </si>
  <si>
    <t>TAXA DE A&amp;B:</t>
  </si>
  <si>
    <t>MENU ESPECIAL</t>
  </si>
  <si>
    <t>SERVIÇO BUFFET</t>
  </si>
  <si>
    <t>HORÁRIO DESEJADO</t>
  </si>
  <si>
    <t>Note 1.2</t>
  </si>
  <si>
    <t>SALÕES</t>
  </si>
  <si>
    <t>NOME</t>
  </si>
  <si>
    <t>FINALIDADE</t>
  </si>
  <si>
    <t>SALA PRIVATIVA</t>
  </si>
  <si>
    <t>PLANTA DOS SALÕES</t>
  </si>
  <si>
    <t>ADICIONAIS</t>
  </si>
  <si>
    <t>SERVIÇO</t>
  </si>
  <si>
    <t>MEDIDA</t>
  </si>
  <si>
    <t>FREQUENCIA</t>
  </si>
  <si>
    <t>Avenida das Americas, 3434 - Bloco 5 - Grupo 520</t>
  </si>
  <si>
    <t>www.4BTS.com.br</t>
  </si>
  <si>
    <t>Barra da Tijuca - Rio de Janeiro - 22.640-102</t>
  </si>
  <si>
    <t xml:space="preserve">Tel.: (+55 21) 2025-7900 </t>
  </si>
  <si>
    <t>Cat. Apto</t>
  </si>
  <si>
    <t>Tipo Apto</t>
  </si>
  <si>
    <t>Out</t>
  </si>
  <si>
    <t>Qtd</t>
  </si>
  <si>
    <t>Diárias</t>
  </si>
  <si>
    <t>Taxas</t>
  </si>
  <si>
    <t>TTL com Taxa</t>
  </si>
  <si>
    <t>Sem Taxas</t>
  </si>
  <si>
    <t>Comentarios:</t>
  </si>
  <si>
    <t>Refeição</t>
  </si>
  <si>
    <t>A&amp;B</t>
  </si>
  <si>
    <t>Preço Medio por Refeição</t>
  </si>
  <si>
    <t>Refeições</t>
  </si>
  <si>
    <t>Salões &amp; Eventos</t>
  </si>
  <si>
    <t xml:space="preserve">Nome </t>
  </si>
  <si>
    <t>Quant</t>
  </si>
  <si>
    <t>Salões</t>
  </si>
  <si>
    <t>Diária Média dos Salões</t>
  </si>
  <si>
    <t xml:space="preserve">Diárias de Salões </t>
  </si>
  <si>
    <t>Measure</t>
  </si>
  <si>
    <t>Início do Serviço</t>
  </si>
  <si>
    <t># Pax</t>
  </si>
  <si>
    <t>Valor com Taxa</t>
  </si>
  <si>
    <t>Valor médio</t>
  </si>
  <si>
    <t>Resumo da Poposta</t>
  </si>
  <si>
    <t>Moeda:</t>
  </si>
  <si>
    <t>Serviços</t>
  </si>
  <si>
    <t xml:space="preserve">Totais de </t>
  </si>
  <si>
    <t>Total do Pedido</t>
  </si>
  <si>
    <t>Rooms Night</t>
  </si>
  <si>
    <t>Salões e Eventos</t>
  </si>
  <si>
    <t>Serviços e Areas</t>
  </si>
  <si>
    <t>Outros</t>
  </si>
  <si>
    <t>IOF</t>
  </si>
  <si>
    <t>Taxa Serviço 4BTS</t>
  </si>
  <si>
    <t>Cambio</t>
  </si>
  <si>
    <t>Valor Total</t>
  </si>
  <si>
    <t>________________________________________________________________</t>
  </si>
  <si>
    <t>____________________________________</t>
  </si>
  <si>
    <t>Autorizado por</t>
  </si>
  <si>
    <t>Data da autorização</t>
  </si>
  <si>
    <t xml:space="preserve">     Avenida das Americas, 3434 - Bloco 5 - Grupo 520</t>
  </si>
  <si>
    <t xml:space="preserve">     Barra da Tijuca - Rio de Janeiro - 22.640-102</t>
  </si>
  <si>
    <t>Tel.: (+55 21) 2025-7900 /  (+55 11) 98216-2717</t>
  </si>
  <si>
    <t>Selecionar</t>
  </si>
  <si>
    <t>Email</t>
  </si>
  <si>
    <t>Comentários:</t>
  </si>
  <si>
    <t>Metragem</t>
  </si>
  <si>
    <t>PRAZO:</t>
  </si>
  <si>
    <t>Tel.: (+55 21) 2025-7900</t>
  </si>
  <si>
    <t>Transportes Terrestres Nacional</t>
  </si>
  <si>
    <t>Transportes Terrestres Internacional</t>
  </si>
  <si>
    <t>Modelo Uso</t>
  </si>
  <si>
    <t>Marcas</t>
  </si>
  <si>
    <t>Proposta</t>
  </si>
  <si>
    <t>Onibus</t>
  </si>
  <si>
    <t>Passageiros</t>
  </si>
  <si>
    <t>Transfer in</t>
  </si>
  <si>
    <t>Indiferente</t>
  </si>
  <si>
    <t>Yes</t>
  </si>
  <si>
    <t>VEICULOS</t>
  </si>
  <si>
    <t>Media %</t>
  </si>
  <si>
    <t>Observação Interna:</t>
  </si>
  <si>
    <t>Observação Cliente:</t>
  </si>
  <si>
    <t>TOTAL VENDA:</t>
  </si>
  <si>
    <t>TOTAL CUSTO:</t>
  </si>
  <si>
    <t>Ossa</t>
  </si>
  <si>
    <t>Van 15</t>
  </si>
  <si>
    <t>Luxo</t>
  </si>
  <si>
    <t>Transfer out</t>
  </si>
  <si>
    <t>Pluralis</t>
  </si>
  <si>
    <t>Mini Van 7</t>
  </si>
  <si>
    <t>Dia de Jogo</t>
  </si>
  <si>
    <t>TOYOTA</t>
  </si>
  <si>
    <t>Caminhão</t>
  </si>
  <si>
    <t>Carga</t>
  </si>
  <si>
    <t>Treino</t>
  </si>
  <si>
    <t xml:space="preserve">Master </t>
  </si>
  <si>
    <t>Carro</t>
  </si>
  <si>
    <t>Dia Todo (8h)</t>
  </si>
  <si>
    <t>City Tour</t>
  </si>
  <si>
    <t>Mercedes</t>
  </si>
  <si>
    <t>Solicitação de Preços para Transporte Terrestre</t>
  </si>
  <si>
    <t>Qual fornecedor?</t>
  </si>
  <si>
    <t>Veículo</t>
  </si>
  <si>
    <t>Modelo</t>
  </si>
  <si>
    <t>Tarifas</t>
  </si>
  <si>
    <t>Observações</t>
  </si>
  <si>
    <t>Taxa de Serviço</t>
  </si>
  <si>
    <t>KM extra</t>
  </si>
  <si>
    <t>Hora extra</t>
  </si>
  <si>
    <t>Ano Fabricação</t>
  </si>
  <si>
    <t>Nome do Motorista</t>
  </si>
  <si>
    <t>Fotos dos veículos</t>
  </si>
  <si>
    <t>Telefone do motorista</t>
  </si>
  <si>
    <t>NOTAS:</t>
  </si>
  <si>
    <t>SELECIONAR</t>
  </si>
  <si>
    <t>Pedido Aéreo de Grupo</t>
  </si>
  <si>
    <t>REFERENCIA: 4BTF-</t>
  </si>
  <si>
    <t>RESERVA</t>
  </si>
  <si>
    <t>Prazo:</t>
  </si>
  <si>
    <t>RAV</t>
  </si>
  <si>
    <t>Comparativo</t>
  </si>
  <si>
    <t>CIA</t>
  </si>
  <si>
    <t>VOO</t>
  </si>
  <si>
    <t>CLASSE</t>
  </si>
  <si>
    <t>DATA</t>
  </si>
  <si>
    <t>Para</t>
  </si>
  <si>
    <t>Saida</t>
  </si>
  <si>
    <t>Chegada</t>
  </si>
  <si>
    <t>Nomes</t>
  </si>
  <si>
    <t>OS</t>
  </si>
  <si>
    <t>Tarifa NET</t>
  </si>
  <si>
    <t>MKup</t>
  </si>
  <si>
    <t>Taxa de Embarque</t>
  </si>
  <si>
    <t>Taxa DU</t>
  </si>
  <si>
    <t>Total a pagar</t>
  </si>
  <si>
    <t>Lucro</t>
  </si>
  <si>
    <t>Taxa 4BTS</t>
  </si>
  <si>
    <t>Valor Venda</t>
  </si>
  <si>
    <t xml:space="preserve">Tarifa de grupo </t>
  </si>
  <si>
    <t>Tarifa Decolar</t>
  </si>
  <si>
    <t xml:space="preserve">Tarifa Expedia </t>
  </si>
  <si>
    <t>AF</t>
  </si>
  <si>
    <t>Y</t>
  </si>
  <si>
    <t>Gru</t>
  </si>
  <si>
    <t>Par</t>
  </si>
  <si>
    <t>Douglas Presto</t>
  </si>
  <si>
    <t>Adir Malagueta</t>
  </si>
  <si>
    <t>Thiago Bouça</t>
  </si>
  <si>
    <t>TOTAL DE PASSAGEIROS</t>
  </si>
  <si>
    <t>Cambio IATA</t>
  </si>
  <si>
    <t>Tx Bem.</t>
  </si>
  <si>
    <t>Taxa Emissão</t>
  </si>
  <si>
    <t xml:space="preserve">Tx 4BTS Total </t>
  </si>
  <si>
    <t>Total da Venda</t>
  </si>
  <si>
    <t>Total Resultado</t>
  </si>
  <si>
    <t>TARIFA</t>
  </si>
  <si>
    <t>Obs:</t>
  </si>
  <si>
    <t>Taxs</t>
  </si>
  <si>
    <t>Cristiane Burlamaqui</t>
  </si>
  <si>
    <t>Wallace Camargo</t>
  </si>
  <si>
    <t>Amir Lopes</t>
  </si>
  <si>
    <t>Deborah Tavares</t>
  </si>
  <si>
    <t>Nathalia Baptista</t>
  </si>
  <si>
    <t>Marianna Dias</t>
  </si>
  <si>
    <t>Jorge Odemir</t>
  </si>
  <si>
    <t>af</t>
  </si>
  <si>
    <t>TBA</t>
  </si>
  <si>
    <t>tba2</t>
  </si>
  <si>
    <t>tba3</t>
  </si>
  <si>
    <t>tba4</t>
  </si>
  <si>
    <t>tba5</t>
  </si>
  <si>
    <t>tba6</t>
  </si>
  <si>
    <t>tba7</t>
  </si>
  <si>
    <t>Proposta de Passagens Aéreas de Grupo</t>
  </si>
  <si>
    <t>CLAS</t>
  </si>
  <si>
    <t>Chega</t>
  </si>
  <si>
    <t xml:space="preserve"># Paxs </t>
  </si>
  <si>
    <t>Tarifa</t>
  </si>
  <si>
    <t>Tarifa  taxas</t>
  </si>
  <si>
    <t>Tarifa + taxas</t>
  </si>
  <si>
    <t>Transporte Terrestre</t>
  </si>
  <si>
    <t>Selecionar fornecedor</t>
  </si>
  <si>
    <t>Obs</t>
  </si>
  <si>
    <t>Marca</t>
  </si>
  <si>
    <t>Total de taxas</t>
  </si>
  <si>
    <t>Preço Médio</t>
  </si>
  <si>
    <t>Transporte</t>
  </si>
  <si>
    <t xml:space="preserve">                                                                             Autorizado por</t>
  </si>
  <si>
    <t>Evento:</t>
  </si>
  <si>
    <t>Enviado Faturamento</t>
  </si>
  <si>
    <t>Data:</t>
  </si>
  <si>
    <t>Base de Pax</t>
  </si>
  <si>
    <t>Recebido Cliente</t>
  </si>
  <si>
    <t>Câmbio:</t>
  </si>
  <si>
    <t>Divisão</t>
  </si>
  <si>
    <t>Centro Custo Cliente</t>
  </si>
  <si>
    <t>Solicitante</t>
  </si>
  <si>
    <t>1 - HOSPEDAGEM</t>
  </si>
  <si>
    <t>Cat.</t>
  </si>
  <si>
    <t>Aptos</t>
  </si>
  <si>
    <t>Check In</t>
  </si>
  <si>
    <t>Check Out</t>
  </si>
  <si>
    <t>Comiss.</t>
  </si>
  <si>
    <t>Total Room Nights</t>
  </si>
  <si>
    <t>DIÁRIA MÉDIA</t>
  </si>
  <si>
    <t>EMITIR NOTA FISCAL?</t>
  </si>
  <si>
    <t>MOEDA</t>
  </si>
  <si>
    <t xml:space="preserve"> </t>
  </si>
  <si>
    <t>OBSERVAÇÕES INTERNA:</t>
  </si>
  <si>
    <t>IMPOSTOS CLIENTE</t>
  </si>
  <si>
    <t>IMPOSTOS A PAGAR</t>
  </si>
  <si>
    <t>COMISSÃO</t>
  </si>
  <si>
    <t>TOTAL DE VENDA</t>
  </si>
  <si>
    <t>TOTAL A PAGAR</t>
  </si>
  <si>
    <t>LUCRO TOTAL</t>
  </si>
  <si>
    <t>ISS %</t>
  </si>
  <si>
    <t>TAXA DE SERVIÇO</t>
  </si>
  <si>
    <t>TAXA 4BTS</t>
  </si>
  <si>
    <t>TOTAL COM TAXAS &amp; IMPOSTOS</t>
  </si>
  <si>
    <t>COMISSÃO &amp; TAXAS INCLUSAS</t>
  </si>
  <si>
    <t>2 - SALÕES E EVENTOS</t>
  </si>
  <si>
    <t>Nome da Sala</t>
  </si>
  <si>
    <t>Comis.</t>
  </si>
  <si>
    <t>QUANTIDADE</t>
  </si>
  <si>
    <t>3 - ALIMENTOS &amp; BEBIDAS</t>
  </si>
  <si>
    <t>City</t>
  </si>
  <si>
    <t>VALOR MÉDIO</t>
  </si>
  <si>
    <t>4 - ADICIONAIS</t>
  </si>
  <si>
    <t>SELECIONAR FORNECEDOR</t>
  </si>
  <si>
    <t>.</t>
  </si>
  <si>
    <t>Veiculo</t>
  </si>
  <si>
    <t xml:space="preserve">Resumo </t>
  </si>
  <si>
    <t>Impostos</t>
  </si>
  <si>
    <t>Custos</t>
  </si>
  <si>
    <t>Total de Hospedagem</t>
  </si>
  <si>
    <t>Total de Salões/ Eventos</t>
  </si>
  <si>
    <t>Total de Alimentos &amp; Bebidas</t>
  </si>
  <si>
    <t>TOTAL CLIENTE</t>
  </si>
  <si>
    <t>Despesas Operacionais - Administrativas e Financeiras - (Informe os Campos em Branco)</t>
  </si>
  <si>
    <t>Produto</t>
  </si>
  <si>
    <t>Aprovado Por</t>
  </si>
  <si>
    <t># Dias</t>
  </si>
  <si>
    <t>Taxa Serviço</t>
  </si>
  <si>
    <t>TOTAL DE GASTO</t>
  </si>
  <si>
    <t>Veículo2</t>
  </si>
  <si>
    <t>Fabricação</t>
  </si>
  <si>
    <t>Capacidade</t>
  </si>
  <si>
    <t>DATAS</t>
  </si>
  <si>
    <t>iof</t>
  </si>
  <si>
    <t>ALIMENTOS E BEBIDAS</t>
  </si>
  <si>
    <t>Perguntas</t>
  </si>
  <si>
    <t>Transportation</t>
  </si>
  <si>
    <t>Cadastro</t>
  </si>
  <si>
    <t>Descrição</t>
  </si>
  <si>
    <t>Purpose</t>
  </si>
  <si>
    <t>VOLUME</t>
  </si>
  <si>
    <t>Frequencia</t>
  </si>
  <si>
    <t>Diversos</t>
  </si>
  <si>
    <t>Frigobar</t>
  </si>
  <si>
    <t>Andar</t>
  </si>
  <si>
    <t>Privado</t>
  </si>
  <si>
    <t>Mapa Andares</t>
  </si>
  <si>
    <t>Veiculos</t>
  </si>
  <si>
    <t>Modelos</t>
  </si>
  <si>
    <t>Marcas Preferidas</t>
  </si>
  <si>
    <t>Operadores</t>
  </si>
  <si>
    <t>Moedas</t>
  </si>
  <si>
    <t>CBF</t>
  </si>
  <si>
    <t>Opções</t>
  </si>
  <si>
    <t>Escolha um nome</t>
  </si>
  <si>
    <t>Escolha uma opção</t>
  </si>
  <si>
    <t>SPORTHUB</t>
  </si>
  <si>
    <t>BKF</t>
  </si>
  <si>
    <t>A&amp;B - INT.</t>
  </si>
  <si>
    <t>Pluraris</t>
  </si>
  <si>
    <t>Cafe Manhã</t>
  </si>
  <si>
    <t>Sala Privativa</t>
  </si>
  <si>
    <t>Salões de Eventos</t>
  </si>
  <si>
    <t>Vazio</t>
  </si>
  <si>
    <t>Baixo</t>
  </si>
  <si>
    <t>SIm</t>
  </si>
  <si>
    <t>Micro Onibus</t>
  </si>
  <si>
    <t>BMW</t>
  </si>
  <si>
    <t>AED</t>
  </si>
  <si>
    <t>GEHAKA</t>
  </si>
  <si>
    <t>Bedsonline</t>
  </si>
  <si>
    <t>PC</t>
  </si>
  <si>
    <t>Convidado</t>
  </si>
  <si>
    <t>DBL</t>
  </si>
  <si>
    <t>Omnibees</t>
  </si>
  <si>
    <t>Aluguel de Equipamentos</t>
  </si>
  <si>
    <t>Conferência Imprensa</t>
  </si>
  <si>
    <t>Normal</t>
  </si>
  <si>
    <t>Alto</t>
  </si>
  <si>
    <t>Nao</t>
  </si>
  <si>
    <t>LEXUS</t>
  </si>
  <si>
    <t>DENTSU</t>
  </si>
  <si>
    <t>Trend</t>
  </si>
  <si>
    <t>MP</t>
  </si>
  <si>
    <t>Meia Pensão</t>
  </si>
  <si>
    <t>Massagem</t>
  </si>
  <si>
    <t>ROH</t>
  </si>
  <si>
    <t>Extras</t>
  </si>
  <si>
    <t>Hotel Beds</t>
  </si>
  <si>
    <t>Fora do Hotel</t>
  </si>
  <si>
    <t>Semanal</t>
  </si>
  <si>
    <t>Depois</t>
  </si>
  <si>
    <t>Só Agua</t>
  </si>
  <si>
    <t>Executivo</t>
  </si>
  <si>
    <t>Unidas</t>
  </si>
  <si>
    <t>CORINTHIANS</t>
  </si>
  <si>
    <t>ALL</t>
  </si>
  <si>
    <t>All Inclusive</t>
  </si>
  <si>
    <t>Equipamentos</t>
  </si>
  <si>
    <t>STD</t>
  </si>
  <si>
    <t>TPL</t>
  </si>
  <si>
    <t>Lanche</t>
  </si>
  <si>
    <t>Area de Eventos</t>
  </si>
  <si>
    <t>Internet</t>
  </si>
  <si>
    <t>Exclusiva</t>
  </si>
  <si>
    <t>Up Load</t>
  </si>
  <si>
    <t>Turismo</t>
  </si>
  <si>
    <t>Solicitação</t>
  </si>
  <si>
    <t>Importado</t>
  </si>
  <si>
    <t>Movida</t>
  </si>
  <si>
    <t>Bianca Telles</t>
  </si>
  <si>
    <t>Iene Japones</t>
  </si>
  <si>
    <t>OSSA</t>
  </si>
  <si>
    <t>ALB</t>
  </si>
  <si>
    <t>AIl + Bebidas</t>
  </si>
  <si>
    <t>Late Out</t>
  </si>
  <si>
    <t xml:space="preserve">SUITE  </t>
  </si>
  <si>
    <t>QDPL</t>
  </si>
  <si>
    <t xml:space="preserve">Ceia </t>
  </si>
  <si>
    <t>Sem definição</t>
  </si>
  <si>
    <t>Shows</t>
  </si>
  <si>
    <t>Evento</t>
  </si>
  <si>
    <t>Hora</t>
  </si>
  <si>
    <t>Down Load</t>
  </si>
  <si>
    <t>Outras</t>
  </si>
  <si>
    <t>Anexo</t>
  </si>
  <si>
    <t>até 2 Ton</t>
  </si>
  <si>
    <t>4BTS USA</t>
  </si>
  <si>
    <t>Libras</t>
  </si>
  <si>
    <t>NO</t>
  </si>
  <si>
    <t>Nada</t>
  </si>
  <si>
    <t>Early In</t>
  </si>
  <si>
    <t>SUITE JR</t>
  </si>
  <si>
    <t>Cartão Crédito</t>
  </si>
  <si>
    <t>Lanche Box</t>
  </si>
  <si>
    <t xml:space="preserve">No Andar </t>
  </si>
  <si>
    <t>Big Screen TV</t>
  </si>
  <si>
    <t>Ossa Associados</t>
  </si>
  <si>
    <t>Preleção</t>
  </si>
  <si>
    <t>Segurança</t>
  </si>
  <si>
    <t>MHZ</t>
  </si>
  <si>
    <t>Regular</t>
  </si>
  <si>
    <t>Ate 5 TON</t>
  </si>
  <si>
    <t>1/2 Dia (4H)</t>
  </si>
  <si>
    <t>4BTS EUR</t>
  </si>
  <si>
    <t>Peso Argentino</t>
  </si>
  <si>
    <t>Rezar</t>
  </si>
  <si>
    <t>SUP</t>
  </si>
  <si>
    <t xml:space="preserve">SUITE JR </t>
  </si>
  <si>
    <t>Lanche Especial</t>
  </si>
  <si>
    <t>Projector TV</t>
  </si>
  <si>
    <t>Dia Todo (10h)</t>
  </si>
  <si>
    <t>CATAR</t>
  </si>
  <si>
    <t>Peso Colombiano</t>
  </si>
  <si>
    <t>Day use</t>
  </si>
  <si>
    <t>FIT</t>
  </si>
  <si>
    <t>Led TV</t>
  </si>
  <si>
    <t>Patrocinador</t>
  </si>
  <si>
    <t>Rial Catariano</t>
  </si>
  <si>
    <t>Cooffe Break</t>
  </si>
  <si>
    <t>Que Taxa?</t>
  </si>
  <si>
    <t>Transmais</t>
  </si>
  <si>
    <t>Hélio Cruz</t>
  </si>
  <si>
    <t>Garçons</t>
  </si>
  <si>
    <t>AGUARDANDO APROVAÇÃO</t>
  </si>
  <si>
    <t>Humberto Pereira</t>
  </si>
  <si>
    <t>APROVADO PRISCILA</t>
  </si>
  <si>
    <t>Priscila Almeida</t>
  </si>
  <si>
    <t>Taiane Alcantara</t>
  </si>
  <si>
    <t>Eventos</t>
  </si>
  <si>
    <t>Corporativo</t>
  </si>
  <si>
    <t>Automobilismo</t>
  </si>
  <si>
    <t>Grupos</t>
  </si>
  <si>
    <t>Accomodation</t>
  </si>
  <si>
    <t>Pedido HTL</t>
  </si>
  <si>
    <t>69.215.0002 - EVENTOS CBF</t>
  </si>
  <si>
    <t>Included</t>
  </si>
  <si>
    <t>Volume</t>
  </si>
  <si>
    <t>69.215.0003 - IMPRENSA - JOGOS SELEÇÃO BRASILEIRA CBF</t>
  </si>
  <si>
    <t>Buses</t>
  </si>
  <si>
    <t>De Lux</t>
  </si>
  <si>
    <t>69.215.0007 - INFRA / AREA MÉDICA CBF</t>
  </si>
  <si>
    <t>Onminibees</t>
  </si>
  <si>
    <t>Breakfast</t>
  </si>
  <si>
    <t>Overnight</t>
  </si>
  <si>
    <t>D Luxe</t>
  </si>
  <si>
    <t>Private Room</t>
  </si>
  <si>
    <t>Events Area</t>
  </si>
  <si>
    <t>Meeting</t>
  </si>
  <si>
    <t>Laundry</t>
  </si>
  <si>
    <t>Daily</t>
  </si>
  <si>
    <t>City Tax</t>
  </si>
  <si>
    <t>Empty</t>
  </si>
  <si>
    <t>Low</t>
  </si>
  <si>
    <t>Mini Buses</t>
  </si>
  <si>
    <t>Guests</t>
  </si>
  <si>
    <t>69.215.0009 - CBF POSTO</t>
  </si>
  <si>
    <t>FBD</t>
  </si>
  <si>
    <t>Full Board</t>
  </si>
  <si>
    <t>Guest</t>
  </si>
  <si>
    <t>LUX</t>
  </si>
  <si>
    <t>Lunch</t>
  </si>
  <si>
    <t>Restaurant</t>
  </si>
  <si>
    <t>Equipament Rental</t>
  </si>
  <si>
    <t>Press Conference</t>
  </si>
  <si>
    <t>Ice</t>
  </si>
  <si>
    <t>OZ</t>
  </si>
  <si>
    <t>By Hour</t>
  </si>
  <si>
    <t>Hotel Tax</t>
  </si>
  <si>
    <t>Hight</t>
  </si>
  <si>
    <t>Equipments</t>
  </si>
  <si>
    <t>69.215.0012.00001 - EVENTOS CBF RODADA 1</t>
  </si>
  <si>
    <t>HBD</t>
  </si>
  <si>
    <t>Half Board</t>
  </si>
  <si>
    <t>Massage</t>
  </si>
  <si>
    <t>Dinner</t>
  </si>
  <si>
    <t>Out of Hotel</t>
  </si>
  <si>
    <t>Meals</t>
  </si>
  <si>
    <t>Mini Bar</t>
  </si>
  <si>
    <t>Pieces</t>
  </si>
  <si>
    <t>By Week</t>
  </si>
  <si>
    <t>Later</t>
  </si>
  <si>
    <t>Just Water</t>
  </si>
  <si>
    <t>Executive</t>
  </si>
  <si>
    <t>Game Day</t>
  </si>
  <si>
    <t>69.215.0012.00002 - EVENTOS CBF RODADA 2</t>
  </si>
  <si>
    <t>AI</t>
  </si>
  <si>
    <t>QUA</t>
  </si>
  <si>
    <t>Others</t>
  </si>
  <si>
    <t>Snack</t>
  </si>
  <si>
    <t>Tourism Tax</t>
  </si>
  <si>
    <t>Asking</t>
  </si>
  <si>
    <t>Car</t>
  </si>
  <si>
    <t>Imported</t>
  </si>
  <si>
    <t>Training</t>
  </si>
  <si>
    <t>69.215.0012.00003 - EVENTOS CBF RODADA 3</t>
  </si>
  <si>
    <t>AIB</t>
  </si>
  <si>
    <t>AI + Beverage</t>
  </si>
  <si>
    <t>Suite</t>
  </si>
  <si>
    <t>Supper Snack</t>
  </si>
  <si>
    <t>To Be Advised</t>
  </si>
  <si>
    <t>Events</t>
  </si>
  <si>
    <t>Unit</t>
  </si>
  <si>
    <t>Fee</t>
  </si>
  <si>
    <t>Cargo Truck</t>
  </si>
  <si>
    <t>Till 2 Ton</t>
  </si>
  <si>
    <t>Full day (8H)</t>
  </si>
  <si>
    <t>69.215.0012.00004 - EVENTOS CBF RODADA 4</t>
  </si>
  <si>
    <t>Nothing</t>
  </si>
  <si>
    <t>Suite JR</t>
  </si>
  <si>
    <t>Snack Box</t>
  </si>
  <si>
    <t>Lecture</t>
  </si>
  <si>
    <t>Pound</t>
  </si>
  <si>
    <t>VAT</t>
  </si>
  <si>
    <t>Till 5 Ton</t>
  </si>
  <si>
    <t>Half Day (4H)</t>
  </si>
  <si>
    <t>69.215.0012.00005 - EVENTOS CBF RODADA 5</t>
  </si>
  <si>
    <t>To Pray</t>
  </si>
  <si>
    <t>Snack Special</t>
  </si>
  <si>
    <t>Hour</t>
  </si>
  <si>
    <t>Just water</t>
  </si>
  <si>
    <t>Domestic</t>
  </si>
  <si>
    <t>69.215.0012.00006 - EVENTOS CBF RODADA 6</t>
  </si>
  <si>
    <t>TRP</t>
  </si>
  <si>
    <t>Sponsor</t>
  </si>
  <si>
    <t>69.215.0012.00007 - EVENTOS CBF RODADA 7</t>
  </si>
  <si>
    <t>TWIN</t>
  </si>
  <si>
    <t>69.215.0012.00008 - EVENTOS CBF RODADA 8</t>
  </si>
  <si>
    <t>Waiters</t>
  </si>
  <si>
    <t>69.215.0012.00009 - EVENTOS CBF RODADA 9</t>
  </si>
  <si>
    <t>69.215.0012.00010 - AMISTOSO MASCULINO</t>
  </si>
  <si>
    <t>69.215.0012.00011 - AMISTOSO FEMININO</t>
  </si>
  <si>
    <t>69.215.0012.00012 -TÓQUIO</t>
  </si>
  <si>
    <t>69.215.0013 - COPA AMÉRICA</t>
  </si>
  <si>
    <t>69.215.0014 - COPA DO MUNDO 2022</t>
  </si>
  <si>
    <t>69.216.0001 - CORPORATIVO</t>
  </si>
  <si>
    <t>69.240.0001 - PEQUENOS EVENTOS</t>
  </si>
  <si>
    <t>69.240.0005 - CAMP BRAS PALLAS</t>
  </si>
  <si>
    <t>69.240.0006 - CORINTHIANS</t>
  </si>
  <si>
    <t xml:space="preserve">OBS: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</si>
</sst>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$&quot;#,##0.00"/>
    <numFmt numFmtId="165" formatCode="d&quot;-&quot;mmm&quot;-&quot;yy"/>
    <numFmt numFmtId="166" formatCode="[$$]#,##0.00"/>
    <numFmt numFmtId="167" formatCode="dd&quot;/&quot;mm&quot;/&quot;yy"/>
    <numFmt numFmtId="168" formatCode="d&quot;-&quot;mmm&quot;-&quot;yyyy"/>
    <numFmt numFmtId="169" formatCode="dd\-mm\-yyyy"/>
    <numFmt numFmtId="170" formatCode="_-[$R$-416]\ * #,##0_-;\-[$R$-416]\ * #,##0_-;_-[$R$-416]\ * &quot;-&quot;??_-;_-@_-"/>
    <numFmt numFmtId="171" formatCode="[$EUR]\ #,##0.00"/>
    <numFmt numFmtId="172" formatCode="[$R$ -416]#,##0.00"/>
    <numFmt numFmtId="173" formatCode="_-[$$-409]* #,##0.00_ ;_-[$$-409]* \-#,##0.00\ ;_-[$$-409]* &quot;-&quot;??_ ;_-@_ "/>
    <numFmt numFmtId="174" formatCode="dd&quot;/&quot;mmm&quot;/&quot;yy"/>
    <numFmt numFmtId="175" formatCode="#,##0.00;\(#,##0.00\)"/>
    <numFmt numFmtId="176" formatCode="_-[$R$-416]\ * #,##0.00_-;\-[$R$-416]\ * #,##0.00_-;_-[$R$-416]\ * &quot;-&quot;??_-;_-@_-"/>
    <numFmt numFmtId="177" formatCode="[$-416]d\-mmm\-yy;@"/>
    <numFmt numFmtId="178" formatCode="h:mm;@"/>
    <numFmt numFmtId="179" formatCode="[$-416]dd\-mmm\-yy;@"/>
  </numFmts>
  <fonts count="171">
    <font>
      <sz val="12"/>
      <color theme="1" tint="0.1499374370555742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4"/>
      <color theme="1" tint="0.14996795556505021"/>
      <name val="Calibri"/>
      <family val="2"/>
      <scheme val="minor"/>
    </font>
    <font>
      <sz val="14"/>
      <color theme="2"/>
      <name val="Calibri"/>
      <family val="2"/>
      <scheme val="minor"/>
    </font>
    <font>
      <sz val="28"/>
      <color theme="4"/>
      <name val="Calibri"/>
      <family val="2"/>
      <scheme val="minor"/>
    </font>
    <font>
      <sz val="22"/>
      <color theme="1" tint="0.14993743705557422"/>
      <name val="Calibri"/>
      <family val="2"/>
      <scheme val="major"/>
    </font>
    <font>
      <sz val="10"/>
      <color theme="3"/>
      <name val="Calibri"/>
      <family val="2"/>
      <scheme val="minor"/>
    </font>
    <font>
      <sz val="12"/>
      <color theme="1" tint="0.14993743705557422"/>
      <name val="Calibri"/>
      <family val="2"/>
      <scheme val="minor"/>
    </font>
    <font>
      <sz val="10"/>
      <color rgb="FFFFFFFF"/>
      <name val="Calibri"/>
      <family val="2"/>
    </font>
    <font>
      <b/>
      <sz val="10"/>
      <color rgb="FFE7E6E6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8"/>
      <color rgb="FFFFFFFF"/>
      <name val="Calibri"/>
      <family val="2"/>
    </font>
    <font>
      <b/>
      <i/>
      <sz val="9"/>
      <color rgb="FFFFFFFF"/>
      <name val="Calibri"/>
      <family val="2"/>
    </font>
    <font>
      <b/>
      <sz val="9"/>
      <color rgb="FFE7E6E6"/>
      <name val="Calibri"/>
      <family val="2"/>
    </font>
    <font>
      <sz val="26"/>
      <color theme="1" tint="0.14993743705557422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 tint="0.14993743705557422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b/>
      <sz val="9"/>
      <color rgb="FF0B5394"/>
      <name val="Calibri"/>
      <family val="2"/>
    </font>
    <font>
      <b/>
      <sz val="12"/>
      <color rgb="FF0B5394"/>
      <name val="Calibri"/>
      <family val="2"/>
    </font>
    <font>
      <b/>
      <sz val="8"/>
      <color rgb="FF000000"/>
      <name val="Calibri"/>
      <family val="2"/>
    </font>
    <font>
      <b/>
      <sz val="18"/>
      <color rgb="FF0B5394"/>
      <name val="Calibri"/>
      <family val="2"/>
    </font>
    <font>
      <b/>
      <sz val="8"/>
      <color rgb="FF0B5394"/>
      <name val="Calibri"/>
      <family val="2"/>
    </font>
    <font>
      <u/>
      <sz val="8"/>
      <color rgb="FF1155CC"/>
      <name val="Calibri"/>
      <family val="2"/>
    </font>
    <font>
      <sz val="8"/>
      <color rgb="FF0B5394"/>
      <name val="Calibri"/>
      <family val="2"/>
    </font>
    <font>
      <sz val="8"/>
      <color theme="1" tint="0.14993743705557422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rgb="FFE7E6E6"/>
      <name val="Calibri"/>
      <family val="2"/>
    </font>
    <font>
      <b/>
      <i/>
      <sz val="8"/>
      <color rgb="FFFFFFFF"/>
      <name val="Calibri"/>
      <family val="2"/>
    </font>
    <font>
      <b/>
      <sz val="10"/>
      <color rgb="FF0B5394"/>
      <name val="Calibri"/>
      <family val="2"/>
    </font>
    <font>
      <b/>
      <sz val="11"/>
      <color rgb="FF0B5394"/>
      <name val="Calibri"/>
      <family val="2"/>
    </font>
    <font>
      <sz val="11"/>
      <color theme="1" tint="0.14993743705557422"/>
      <name val="Calibri"/>
      <family val="2"/>
      <scheme val="minor"/>
    </font>
    <font>
      <b/>
      <sz val="14"/>
      <color rgb="FF0B5394"/>
      <name val="Calibri"/>
      <family val="2"/>
    </font>
    <font>
      <sz val="18"/>
      <color theme="1" tint="0.14993743705557422"/>
      <name val="Calibri"/>
      <family val="2"/>
      <scheme val="minor"/>
    </font>
    <font>
      <sz val="14"/>
      <color theme="1"/>
      <name val="Calibri"/>
      <family val="2"/>
    </font>
    <font>
      <b/>
      <sz val="15"/>
      <color rgb="FF4A86E8"/>
      <name val="Calibri"/>
      <family val="2"/>
    </font>
    <font>
      <b/>
      <sz val="10"/>
      <color rgb="FFFF0000"/>
      <name val="Calibri"/>
      <family val="2"/>
    </font>
    <font>
      <b/>
      <sz val="13"/>
      <color rgb="FFFF0000"/>
      <name val="Calibri"/>
      <family val="2"/>
    </font>
    <font>
      <sz val="9"/>
      <color rgb="FF0B5394"/>
      <name val="Calibri"/>
      <family val="2"/>
    </font>
    <font>
      <sz val="10"/>
      <color rgb="FF0B5394"/>
      <name val="Calibri"/>
      <family val="2"/>
    </font>
    <font>
      <sz val="11"/>
      <color rgb="FF666666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7"/>
      <color rgb="FF0B5394"/>
      <name val="Calibri"/>
      <family val="2"/>
    </font>
    <font>
      <u/>
      <sz val="7"/>
      <color rgb="FF1155CC"/>
      <name val="Calibri"/>
      <family val="2"/>
    </font>
    <font>
      <sz val="7"/>
      <color rgb="FF0B5394"/>
      <name val="Calibri"/>
      <family val="2"/>
    </font>
    <font>
      <sz val="10"/>
      <color rgb="FFFF5000"/>
      <name val="&quot;Trebuchet MS&quot;"/>
    </font>
    <font>
      <b/>
      <i/>
      <sz val="10"/>
      <color rgb="FF000000"/>
      <name val="Calibri"/>
      <family val="2"/>
    </font>
    <font>
      <b/>
      <i/>
      <sz val="10"/>
      <color rgb="FFFFFFFF"/>
      <name val="Calibri"/>
      <family val="2"/>
    </font>
    <font>
      <sz val="10"/>
      <color rgb="FFE7E6E6"/>
      <name val="Calibri"/>
      <family val="2"/>
    </font>
    <font>
      <sz val="10"/>
      <color rgb="FFFFFFFF"/>
      <name val="Arial"/>
      <family val="2"/>
    </font>
    <font>
      <b/>
      <sz val="16"/>
      <color theme="0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theme="0" tint="-4.9989318521683403E-2"/>
      <name val="Calibri"/>
      <family val="2"/>
      <scheme val="minor"/>
    </font>
    <font>
      <sz val="10"/>
      <color theme="1" tint="0.14993743705557422"/>
      <name val="Calibri"/>
      <family val="2"/>
      <scheme val="minor"/>
    </font>
    <font>
      <b/>
      <sz val="10"/>
      <name val="Calibri"/>
      <family val="2"/>
      <scheme val="maj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2"/>
      <color rgb="FF4A86E8"/>
      <name val="Calibri"/>
      <family val="2"/>
    </font>
    <font>
      <b/>
      <sz val="12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14993743705557422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 tint="0.1499374370555742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</font>
    <font>
      <sz val="11"/>
      <color theme="0"/>
      <name val="Calibri"/>
      <family val="2"/>
    </font>
    <font>
      <b/>
      <sz val="12"/>
      <color rgb="FFFFFFFF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theme="1"/>
      <name val="Calibri"/>
      <family val="2"/>
    </font>
    <font>
      <b/>
      <sz val="8"/>
      <name val="Arial"/>
      <family val="2"/>
    </font>
    <font>
      <sz val="11"/>
      <color rgb="FFFFFFFF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</font>
    <font>
      <sz val="24"/>
      <color theme="1" tint="0.14993743705557422"/>
      <name val="Calibri"/>
      <family val="2"/>
      <scheme val="minor"/>
    </font>
    <font>
      <b/>
      <sz val="24"/>
      <color theme="1" tint="0.14993743705557422"/>
      <name val="Calibri"/>
      <family val="2"/>
      <scheme val="minor"/>
    </font>
    <font>
      <sz val="24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7"/>
      <color theme="1"/>
      <name val="Calibri"/>
      <family val="2"/>
    </font>
    <font>
      <b/>
      <sz val="18"/>
      <color theme="1"/>
      <name val="Calibri"/>
      <family val="2"/>
    </font>
    <font>
      <sz val="18"/>
      <name val="Arial"/>
      <family val="2"/>
    </font>
    <font>
      <sz val="9"/>
      <color rgb="FF4472C4"/>
      <name val="Calibri"/>
      <family val="2"/>
    </font>
    <font>
      <b/>
      <sz val="14"/>
      <color rgb="FF000000"/>
      <name val="Calibri"/>
      <family val="2"/>
      <scheme val="minor"/>
    </font>
    <font>
      <b/>
      <sz val="12"/>
      <color rgb="FFE7E6E6"/>
      <name val="Calibri"/>
      <family val="2"/>
      <scheme val="minor"/>
    </font>
    <font>
      <b/>
      <sz val="20"/>
      <name val="Arial"/>
      <family val="2"/>
    </font>
    <font>
      <b/>
      <sz val="20"/>
      <color rgb="FFC00000"/>
      <name val="Calibri"/>
      <family val="2"/>
      <scheme val="minor"/>
    </font>
    <font>
      <sz val="24"/>
      <color theme="1" tint="0.14993743705557422"/>
      <name val="Amasis MT Pro Black"/>
      <family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Arial"/>
      <family val="2"/>
    </font>
    <font>
      <b/>
      <sz val="8"/>
      <color theme="0"/>
      <name val="Calibri"/>
      <family val="2"/>
    </font>
    <font>
      <b/>
      <sz val="11"/>
      <color theme="1" tint="0.14993743705557422"/>
      <name val="Calibri"/>
      <family val="2"/>
      <scheme val="minor"/>
    </font>
    <font>
      <b/>
      <sz val="9"/>
      <name val="Calibri"/>
      <family val="2"/>
    </font>
    <font>
      <b/>
      <sz val="20"/>
      <color theme="1"/>
      <name val="Calibri"/>
      <family val="2"/>
    </font>
    <font>
      <b/>
      <sz val="10"/>
      <color theme="0"/>
      <name val="Calibri"/>
      <family val="2"/>
      <scheme val="major"/>
    </font>
    <font>
      <b/>
      <sz val="11"/>
      <color theme="1"/>
      <name val="Calibri"/>
      <family val="2"/>
    </font>
    <font>
      <sz val="10"/>
      <color theme="0"/>
      <name val="Calibri"/>
      <family val="2"/>
    </font>
    <font>
      <b/>
      <sz val="14"/>
      <color rgb="FF002060"/>
      <name val="Calibri"/>
      <family val="2"/>
      <scheme val="minor"/>
    </font>
    <font>
      <b/>
      <u/>
      <sz val="12"/>
      <color rgb="FF002060"/>
      <name val="Calibri"/>
      <family val="2"/>
      <scheme val="minor"/>
    </font>
    <font>
      <u/>
      <sz val="12"/>
      <color rgb="FF002060"/>
      <name val="Calibri"/>
      <family val="2"/>
      <scheme val="minor"/>
    </font>
    <font>
      <u/>
      <sz val="8"/>
      <color theme="1" tint="0.14993743705557422"/>
      <name val="Calibri"/>
      <family val="2"/>
      <scheme val="minor"/>
    </font>
    <font>
      <u/>
      <sz val="8"/>
      <color rgb="FF002060"/>
      <name val="Calibri"/>
      <family val="2"/>
      <scheme val="minor"/>
    </font>
    <font>
      <b/>
      <sz val="18"/>
      <name val="Arial"/>
      <family val="2"/>
    </font>
    <font>
      <sz val="16"/>
      <name val="Arial Black"/>
      <family val="2"/>
    </font>
    <font>
      <sz val="24"/>
      <name val="Arial Black"/>
      <family val="2"/>
    </font>
    <font>
      <sz val="24"/>
      <color theme="1" tint="0.14993743705557422"/>
      <name val="Arial Black"/>
      <family val="2"/>
    </font>
    <font>
      <b/>
      <sz val="24"/>
      <color theme="1" tint="0.14993743705557422"/>
      <name val="Arial Black"/>
      <family val="2"/>
    </font>
    <font>
      <sz val="16"/>
      <color theme="1" tint="0.14993743705557422"/>
      <name val="Arial Black"/>
      <family val="2"/>
    </font>
    <font>
      <sz val="12"/>
      <color theme="0" tint="-4.9989318521683403E-2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</font>
    <font>
      <sz val="10"/>
      <color theme="1"/>
      <name val="Calibri"/>
    </font>
    <font>
      <sz val="8"/>
      <color theme="1"/>
      <name val="Calibri"/>
    </font>
    <font>
      <sz val="16"/>
      <color rgb="FFFFFFFF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0"/>
      <name val="Calibri"/>
    </font>
    <font>
      <sz val="8"/>
      <name val="Arial"/>
    </font>
    <font>
      <sz val="8"/>
      <color theme="1"/>
      <name val="Arial"/>
    </font>
    <font>
      <sz val="8"/>
      <color rgb="FF000000"/>
      <name val="Calibri"/>
    </font>
    <font>
      <b/>
      <sz val="8"/>
      <color rgb="FF000000"/>
      <name val="Calibri"/>
    </font>
    <font>
      <b/>
      <sz val="15"/>
      <color rgb="FF4A86E8"/>
      <name val="Calibri"/>
    </font>
    <font>
      <b/>
      <sz val="11"/>
      <color rgb="FF0B5394"/>
      <name val="Calibri"/>
    </font>
    <font>
      <b/>
      <sz val="10"/>
      <color rgb="FF0B5394"/>
      <name val="Calibri"/>
    </font>
    <font>
      <b/>
      <sz val="11"/>
      <color rgb="FFFFFFFF"/>
      <name val="Calibri"/>
    </font>
    <font>
      <sz val="11"/>
      <name val="Arial"/>
    </font>
    <font>
      <sz val="10"/>
      <color rgb="FF000000"/>
      <name val="Calibri"/>
    </font>
    <font>
      <sz val="10"/>
      <name val="Arial"/>
    </font>
    <font>
      <sz val="12"/>
      <color rgb="FFE7E6E6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5C2C2"/>
        <bgColor rgb="FFC5C2C2"/>
      </patternFill>
    </fill>
    <fill>
      <patternFill patternType="solid">
        <fgColor rgb="FFCCCCCC"/>
        <bgColor rgb="FFCC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C9DAF8"/>
      </patternFill>
    </fill>
    <fill>
      <patternFill patternType="solid">
        <fgColor theme="0" tint="-0.249977111117893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B5394"/>
      </patternFill>
    </fill>
    <fill>
      <patternFill patternType="solid">
        <fgColor theme="0" tint="-0.14999847407452621"/>
        <bgColor rgb="FF0B5394"/>
      </patternFill>
    </fill>
    <fill>
      <patternFill patternType="solid">
        <fgColor theme="0" tint="-4.9989318521683403E-2"/>
        <bgColor rgb="FFC9DAF8"/>
      </patternFill>
    </fill>
    <fill>
      <patternFill patternType="solid">
        <fgColor theme="0" tint="-4.9989318521683403E-2"/>
        <bgColor rgb="FF6FA8DC"/>
      </patternFill>
    </fill>
    <fill>
      <patternFill patternType="solid">
        <fgColor theme="0" tint="-4.9989318521683403E-2"/>
        <bgColor rgb="FF0B5394"/>
      </patternFill>
    </fill>
    <fill>
      <patternFill patternType="solid">
        <fgColor theme="0" tint="-0.14999847407452621"/>
        <bgColor rgb="FFCFE2F3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rgb="FFA4C2F4"/>
      </patternFill>
    </fill>
    <fill>
      <patternFill patternType="solid">
        <fgColor theme="0" tint="-0.249977111117893"/>
        <bgColor rgb="FFC9DAF8"/>
      </patternFill>
    </fill>
    <fill>
      <patternFill patternType="solid">
        <fgColor theme="4"/>
        <bgColor rgb="FF0B5394"/>
      </patternFill>
    </fill>
    <fill>
      <patternFill patternType="solid">
        <fgColor theme="4"/>
        <bgColor rgb="FFFFE599"/>
      </patternFill>
    </fill>
    <fill>
      <patternFill patternType="solid">
        <fgColor theme="0"/>
        <bgColor rgb="FF6D9EE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6FA8DC"/>
      </patternFill>
    </fill>
    <fill>
      <patternFill patternType="solid">
        <fgColor theme="2" tint="-9.9978637043366805E-2"/>
        <bgColor rgb="FF0B5394"/>
      </patternFill>
    </fill>
    <fill>
      <patternFill patternType="solid">
        <fgColor theme="7" tint="0.39997558519241921"/>
        <bgColor rgb="FF0B5394"/>
      </patternFill>
    </fill>
    <fill>
      <patternFill patternType="solid">
        <fgColor theme="7" tint="0.39997558519241921"/>
        <bgColor rgb="FFFFE599"/>
      </patternFill>
    </fill>
    <fill>
      <patternFill patternType="solid">
        <fgColor theme="6" tint="0.39997558519241921"/>
        <bgColor rgb="FF0B5394"/>
      </patternFill>
    </fill>
    <fill>
      <patternFill patternType="solid">
        <fgColor theme="9" tint="0.59999389629810485"/>
        <bgColor rgb="FF0B5394"/>
      </patternFill>
    </fill>
    <fill>
      <patternFill patternType="solid">
        <fgColor theme="9" tint="0.59999389629810485"/>
        <bgColor rgb="FFFFE599"/>
      </patternFill>
    </fill>
    <fill>
      <patternFill patternType="solid">
        <fgColor theme="2" tint="-9.9978637043366805E-2"/>
        <bgColor rgb="FFFFE599"/>
      </patternFill>
    </fill>
    <fill>
      <patternFill patternType="solid">
        <fgColor theme="6" tint="0.39997558519241921"/>
        <bgColor rgb="FFFFE599"/>
      </patternFill>
    </fill>
    <fill>
      <patternFill patternType="solid">
        <fgColor theme="1"/>
        <bgColor rgb="FF0B5394"/>
      </patternFill>
    </fill>
    <fill>
      <patternFill patternType="solid">
        <fgColor theme="0" tint="-0.249977111117893"/>
        <bgColor rgb="FF0B5394"/>
      </patternFill>
    </fill>
    <fill>
      <patternFill patternType="solid">
        <fgColor theme="1"/>
        <bgColor rgb="FFCCCCCC"/>
      </patternFill>
    </fill>
    <fill>
      <patternFill patternType="solid">
        <fgColor rgb="FFFCF6E3"/>
        <bgColor rgb="FFFCF6E3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B5394"/>
      </patternFill>
    </fill>
    <fill>
      <patternFill patternType="solid">
        <fgColor theme="6"/>
        <bgColor rgb="FFFFE599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rgb="FF0B5394"/>
      </patternFill>
    </fill>
    <fill>
      <patternFill patternType="solid">
        <fgColor rgb="FFFFFF0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6"/>
        <bgColor rgb="FFFFE598"/>
      </patternFill>
    </fill>
    <fill>
      <patternFill patternType="solid">
        <fgColor theme="7"/>
        <bgColor rgb="FFFFC000"/>
      </patternFill>
    </fill>
    <fill>
      <patternFill patternType="solid">
        <fgColor theme="6" tint="-0.249977111117893"/>
        <bgColor rgb="FFFFC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8" tint="0.79998168889431442"/>
        <bgColor rgb="FFFFE598"/>
      </patternFill>
    </fill>
    <fill>
      <patternFill patternType="solid">
        <fgColor theme="8" tint="0.39997558519241921"/>
        <bgColor rgb="FFFFE599"/>
      </patternFill>
    </fill>
    <fill>
      <patternFill patternType="solid">
        <fgColor theme="4"/>
        <bgColor rgb="FFFF99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4.9989318521683403E-2"/>
        <bgColor rgb="FFCCCCCC"/>
      </patternFill>
    </fill>
    <fill>
      <patternFill patternType="solid">
        <fgColor rgb="FF70AD47"/>
        <bgColor rgb="FF70AD47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E598"/>
      </patternFill>
    </fill>
    <fill>
      <patternFill patternType="solid">
        <fgColor theme="7"/>
        <bgColor rgb="FFC5E0B3"/>
      </patternFill>
    </fill>
    <fill>
      <patternFill patternType="solid">
        <fgColor theme="4"/>
        <bgColor rgb="FFFFE59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rgb="FFC9DAF8"/>
      </patternFill>
    </fill>
    <fill>
      <patternFill patternType="solid">
        <fgColor theme="1"/>
        <bgColor rgb="FF6FA8DC"/>
      </patternFill>
    </fill>
    <fill>
      <patternFill patternType="solid">
        <fgColor theme="4"/>
        <bgColor rgb="FFB6D7A8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2" tint="-9.9978637043366805E-2"/>
        <bgColor rgb="FFB6D7A8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rgb="FFCFE2F3"/>
      </patternFill>
    </fill>
    <fill>
      <patternFill patternType="solid">
        <fgColor rgb="FFFF3300"/>
        <bgColor rgb="FFE06666"/>
      </patternFill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rgb="FFB6D7A8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/>
        <bgColor rgb="FFFFC000"/>
      </patternFill>
    </fill>
    <fill>
      <patternFill patternType="solid">
        <fgColor theme="2"/>
        <bgColor rgb="FFFFFFFF"/>
      </patternFill>
    </fill>
    <fill>
      <patternFill patternType="solid">
        <fgColor rgb="FFDBDB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0" tint="-0.14999847407452621"/>
        <bgColor rgb="FFFFE599"/>
      </patternFill>
    </fill>
    <fill>
      <patternFill patternType="solid">
        <fgColor theme="7" tint="0.59999389629810485"/>
        <bgColor rgb="FFC9DAF8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1" tint="4.9989318521683403E-2"/>
        <bgColor rgb="FF43434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1"/>
        <bgColor rgb="FFCFE2F3"/>
      </patternFill>
    </fill>
    <fill>
      <patternFill patternType="solid">
        <fgColor theme="1"/>
        <bgColor rgb="FFA4C2F4"/>
      </patternFill>
    </fill>
    <fill>
      <patternFill patternType="solid">
        <fgColor theme="6" tint="0.59999389629810485"/>
        <bgColor rgb="FFCFE2F3"/>
      </patternFill>
    </fill>
    <fill>
      <patternFill patternType="solid">
        <fgColor theme="7" tint="0.59999389629810485"/>
        <bgColor rgb="FFCFE2F3"/>
      </patternFill>
    </fill>
    <fill>
      <patternFill patternType="solid">
        <fgColor theme="7" tint="0.59999389629810485"/>
        <bgColor rgb="FFA4C2F4"/>
      </patternFill>
    </fill>
    <fill>
      <patternFill patternType="solid">
        <fgColor theme="6" tint="0.59999389629810485"/>
        <bgColor rgb="FFA4C2F4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CCCCCC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rgb="FFCCCCCC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2"/>
        <bgColor rgb="FF0B5394"/>
      </patternFill>
    </fill>
    <fill>
      <patternFill patternType="solid">
        <fgColor theme="2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EDEDE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4472C4"/>
        <bgColor indexed="64"/>
      </patternFill>
    </fill>
  </fills>
  <borders count="1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theme="1" tint="0.34998626667073579"/>
      </top>
      <bottom style="thin">
        <color rgb="FF000000"/>
      </bottom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9DAF8"/>
      </left>
      <right/>
      <top style="thin">
        <color rgb="FFC9DAF8"/>
      </top>
      <bottom style="thin">
        <color rgb="FFC9DAF8"/>
      </bottom>
      <diagonal/>
    </border>
    <border>
      <left/>
      <right/>
      <top style="thin">
        <color rgb="FFC9DAF8"/>
      </top>
      <bottom style="thin">
        <color rgb="FFC9DAF8"/>
      </bottom>
      <diagonal/>
    </border>
    <border>
      <left/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1155CC"/>
      </left>
      <right/>
      <top/>
      <bottom style="thin">
        <color rgb="FF1155CC"/>
      </bottom>
      <diagonal/>
    </border>
    <border>
      <left/>
      <right/>
      <top/>
      <bottom style="thin">
        <color rgb="FF1155CC"/>
      </bottom>
      <diagonal/>
    </border>
    <border>
      <left/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/>
      <top style="thin">
        <color rgb="FF1155CC"/>
      </top>
      <bottom style="thin">
        <color rgb="FF1155CC"/>
      </bottom>
      <diagonal/>
    </border>
    <border>
      <left/>
      <right/>
      <top style="thin">
        <color rgb="FF1155CC"/>
      </top>
      <bottom style="thin">
        <color rgb="FF1155CC"/>
      </bottom>
      <diagonal/>
    </border>
    <border>
      <left/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/>
      <top style="thin">
        <color rgb="FF1155CC"/>
      </top>
      <bottom/>
      <diagonal/>
    </border>
    <border>
      <left/>
      <right/>
      <top style="thin">
        <color rgb="FF1155CC"/>
      </top>
      <bottom/>
      <diagonal/>
    </border>
    <border>
      <left/>
      <right style="thin">
        <color rgb="FF1155CC"/>
      </right>
      <top style="thin">
        <color rgb="FF1155CC"/>
      </top>
      <bottom/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1155CC"/>
      </left>
      <right/>
      <top style="thin">
        <color rgb="FFC9DAF8"/>
      </top>
      <bottom style="thin">
        <color rgb="FF1155CC"/>
      </bottom>
      <diagonal/>
    </border>
    <border>
      <left/>
      <right style="thin">
        <color rgb="FF1155CC"/>
      </right>
      <top style="thin">
        <color rgb="FFC9DAF8"/>
      </top>
      <bottom style="thin">
        <color rgb="FF1155CC"/>
      </bottom>
      <diagonal/>
    </border>
    <border>
      <left style="thin">
        <color rgb="FF1155CC"/>
      </left>
      <right/>
      <top style="thin">
        <color rgb="FF1155CC"/>
      </top>
      <bottom style="thin">
        <color rgb="FFC9DAF8"/>
      </bottom>
      <diagonal/>
    </border>
    <border>
      <left/>
      <right style="thin">
        <color rgb="FF1155CC"/>
      </right>
      <top style="thin">
        <color rgb="FF1155CC"/>
      </top>
      <bottom style="thin">
        <color rgb="FFC9DA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4.9989318521683403E-2"/>
      </left>
      <right/>
      <top style="thin">
        <color rgb="FF000000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rgb="FF00000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00000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rgb="FF000000"/>
      </left>
      <right style="thin">
        <color theme="0" tint="-4.9989318521683403E-2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0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theme="1"/>
      </top>
      <bottom style="double">
        <color rgb="FF000000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rgb="FF00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/>
      <top style="thin">
        <color rgb="FFFF3300"/>
      </top>
      <bottom/>
      <diagonal/>
    </border>
    <border>
      <left/>
      <right style="thin">
        <color rgb="FFFF3300"/>
      </right>
      <top style="thin">
        <color rgb="FFFF3300"/>
      </top>
      <bottom/>
      <diagonal/>
    </border>
    <border>
      <left style="thin">
        <color rgb="FFFF3300"/>
      </left>
      <right/>
      <top/>
      <bottom style="thin">
        <color rgb="FFFF3300"/>
      </bottom>
      <diagonal/>
    </border>
    <border>
      <left/>
      <right style="thin">
        <color rgb="FFFF3300"/>
      </right>
      <top/>
      <bottom style="thin">
        <color rgb="FFFF3300"/>
      </bottom>
      <diagonal/>
    </border>
    <border>
      <left style="thin">
        <color rgb="FFFF3300"/>
      </left>
      <right style="thin">
        <color rgb="FFFF3300"/>
      </right>
      <top/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/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1"/>
      </bottom>
      <diagonal/>
    </border>
    <border>
      <left/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9BC2E6"/>
      </right>
      <top/>
      <bottom/>
      <diagonal/>
    </border>
    <border>
      <left style="thin">
        <color indexed="64"/>
      </left>
      <right/>
      <top style="thin">
        <color rgb="FF9BC2E6"/>
      </top>
      <bottom/>
      <diagonal/>
    </border>
    <border>
      <left style="thin">
        <color indexed="64"/>
      </left>
      <right/>
      <top/>
      <bottom style="thin">
        <color rgb="FF9BC2E6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rgb="FF000000"/>
      </top>
      <bottom style="dashed">
        <color indexed="64"/>
      </bottom>
      <diagonal/>
    </border>
    <border>
      <left/>
      <right style="dashed">
        <color indexed="64"/>
      </right>
      <top style="thin">
        <color rgb="FF000000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rgb="FF000000"/>
      </bottom>
      <diagonal/>
    </border>
    <border>
      <left/>
      <right style="dashed">
        <color indexed="64"/>
      </right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000000"/>
      </top>
      <bottom/>
      <diagonal/>
    </border>
  </borders>
  <cellStyleXfs count="15">
    <xf numFmtId="0" fontId="0" fillId="2" borderId="0">
      <alignment horizontal="left" vertical="center"/>
    </xf>
    <xf numFmtId="0" fontId="5" fillId="0" borderId="0" applyNumberFormat="0" applyFill="0" applyBorder="0" applyAlignment="0" applyProtection="0"/>
    <xf numFmtId="3" fontId="1" fillId="0" borderId="0" applyFont="0" applyFill="0" applyBorder="0" applyProtection="0">
      <alignment horizontal="left" vertical="center"/>
    </xf>
    <xf numFmtId="164" fontId="1" fillId="0" borderId="0" applyFont="0" applyFill="0" applyBorder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3" fillId="3" borderId="1" applyNumberFormat="0" applyBorder="0" applyProtection="0">
      <alignment horizontal="center" vertical="center"/>
    </xf>
    <xf numFmtId="0" fontId="2" fillId="2" borderId="0" applyFont="0" applyFill="0" applyBorder="0" applyAlignment="0" applyProtection="0">
      <alignment horizontal="left" vertical="center"/>
    </xf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2" fillId="0" borderId="0"/>
    <xf numFmtId="43" fontId="7" fillId="0" borderId="0" applyFont="0" applyFill="0" applyBorder="0" applyAlignment="0" applyProtection="0"/>
    <xf numFmtId="0" fontId="102" fillId="2" borderId="0" applyNumberFormat="0" applyFill="0" applyBorder="0" applyAlignment="0" applyProtection="0">
      <alignment horizontal="left" vertical="center"/>
    </xf>
    <xf numFmtId="0" fontId="102" fillId="2" borderId="0" applyNumberFormat="0" applyFill="0" applyBorder="0" applyAlignment="0" applyProtection="0">
      <alignment horizontal="left" vertical="center"/>
    </xf>
  </cellStyleXfs>
  <cellXfs count="1998">
    <xf numFmtId="0" fontId="0" fillId="2" borderId="0" xfId="0">
      <alignment horizontal="left" vertical="center"/>
    </xf>
    <xf numFmtId="0" fontId="0" fillId="2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0" fillId="2" borderId="6" xfId="0" applyFont="1" applyBorder="1" applyAlignment="1"/>
    <xf numFmtId="0" fontId="15" fillId="5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24" fillId="14" borderId="0" xfId="0" applyFont="1" applyFill="1" applyAlignment="1">
      <alignment horizontal="center"/>
    </xf>
    <xf numFmtId="0" fontId="24" fillId="14" borderId="0" xfId="0" applyFont="1" applyFill="1" applyAlignment="1"/>
    <xf numFmtId="0" fontId="15" fillId="14" borderId="19" xfId="0" applyFont="1" applyFill="1" applyBorder="1" applyAlignment="1">
      <alignment horizontal="center"/>
    </xf>
    <xf numFmtId="0" fontId="15" fillId="14" borderId="20" xfId="0" applyFont="1" applyFill="1" applyBorder="1" applyAlignment="1">
      <alignment horizontal="center"/>
    </xf>
    <xf numFmtId="0" fontId="0" fillId="2" borderId="0" xfId="0" applyAlignment="1"/>
    <xf numFmtId="168" fontId="24" fillId="14" borderId="5" xfId="0" applyNumberFormat="1" applyFont="1" applyFill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4" borderId="0" xfId="0" applyFont="1" applyFill="1" applyAlignment="1">
      <alignment vertical="center"/>
    </xf>
    <xf numFmtId="0" fontId="25" fillId="15" borderId="0" xfId="0" applyFont="1" applyFill="1" applyAlignment="1">
      <alignment horizontal="center"/>
    </xf>
    <xf numFmtId="0" fontId="26" fillId="15" borderId="6" xfId="0" applyFont="1" applyFill="1" applyBorder="1" applyAlignment="1">
      <alignment horizontal="center" vertical="center"/>
    </xf>
    <xf numFmtId="0" fontId="26" fillId="15" borderId="5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24" fillId="15" borderId="6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/>
    </xf>
    <xf numFmtId="168" fontId="24" fillId="2" borderId="5" xfId="0" applyNumberFormat="1" applyFont="1" applyBorder="1" applyAlignment="1">
      <alignment horizontal="center"/>
    </xf>
    <xf numFmtId="9" fontId="24" fillId="2" borderId="0" xfId="0" applyNumberFormat="1" applyFont="1" applyAlignment="1">
      <alignment horizontal="center"/>
    </xf>
    <xf numFmtId="9" fontId="24" fillId="2" borderId="5" xfId="0" applyNumberFormat="1" applyFont="1" applyBorder="1" applyAlignment="1">
      <alignment horizontal="center"/>
    </xf>
    <xf numFmtId="0" fontId="24" fillId="2" borderId="0" xfId="0" applyFont="1" applyAlignment="1">
      <alignment horizontal="center"/>
    </xf>
    <xf numFmtId="0" fontId="24" fillId="2" borderId="5" xfId="0" applyFont="1" applyBorder="1" applyAlignment="1">
      <alignment horizontal="center"/>
    </xf>
    <xf numFmtId="0" fontId="24" fillId="2" borderId="0" xfId="0" applyFont="1" applyAlignment="1"/>
    <xf numFmtId="0" fontId="24" fillId="2" borderId="4" xfId="0" applyFont="1" applyBorder="1" applyAlignment="1">
      <alignment horizontal="center"/>
    </xf>
    <xf numFmtId="0" fontId="24" fillId="2" borderId="21" xfId="0" applyFont="1" applyBorder="1" applyAlignment="1">
      <alignment horizontal="center"/>
    </xf>
    <xf numFmtId="0" fontId="27" fillId="2" borderId="5" xfId="0" applyFont="1" applyBorder="1" applyAlignment="1"/>
    <xf numFmtId="169" fontId="24" fillId="2" borderId="0" xfId="0" applyNumberFormat="1" applyFont="1" applyAlignment="1">
      <alignment horizontal="center"/>
    </xf>
    <xf numFmtId="169" fontId="24" fillId="14" borderId="19" xfId="0" applyNumberFormat="1" applyFont="1" applyFill="1" applyBorder="1" applyAlignment="1">
      <alignment horizontal="center"/>
    </xf>
    <xf numFmtId="0" fontId="25" fillId="2" borderId="5" xfId="0" applyFont="1" applyBorder="1" applyAlignment="1">
      <alignment horizontal="center"/>
    </xf>
    <xf numFmtId="169" fontId="24" fillId="2" borderId="19" xfId="0" applyNumberFormat="1" applyFont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4" fillId="2" borderId="5" xfId="0" applyFont="1" applyBorder="1" applyAlignment="1">
      <alignment horizontal="center"/>
    </xf>
    <xf numFmtId="0" fontId="24" fillId="14" borderId="19" xfId="0" applyFont="1" applyFill="1" applyBorder="1" applyAlignment="1"/>
    <xf numFmtId="0" fontId="24" fillId="2" borderId="5" xfId="0" applyFont="1" applyBorder="1" applyAlignment="1">
      <alignment horizontal="center" vertical="center"/>
    </xf>
    <xf numFmtId="0" fontId="24" fillId="2" borderId="19" xfId="0" applyFont="1" applyBorder="1" applyAlignment="1"/>
    <xf numFmtId="0" fontId="24" fillId="2" borderId="6" xfId="0" applyFont="1" applyBorder="1" applyAlignment="1">
      <alignment horizontal="center"/>
    </xf>
    <xf numFmtId="0" fontId="24" fillId="14" borderId="19" xfId="0" applyFont="1" applyFill="1" applyBorder="1" applyAlignment="1">
      <alignment horizontal="center"/>
    </xf>
    <xf numFmtId="0" fontId="24" fillId="2" borderId="19" xfId="0" applyFont="1" applyBorder="1" applyAlignment="1">
      <alignment horizontal="center"/>
    </xf>
    <xf numFmtId="0" fontId="24" fillId="17" borderId="5" xfId="0" applyFont="1" applyFill="1" applyBorder="1" applyAlignment="1">
      <alignment horizontal="center"/>
    </xf>
    <xf numFmtId="0" fontId="24" fillId="15" borderId="5" xfId="0" applyFont="1" applyFill="1" applyBorder="1" applyAlignment="1">
      <alignment horizontal="center" vertical="center" wrapText="1"/>
    </xf>
    <xf numFmtId="0" fontId="26" fillId="16" borderId="6" xfId="0" applyFont="1" applyFill="1" applyBorder="1" applyAlignment="1">
      <alignment horizontal="center" vertical="center"/>
    </xf>
    <xf numFmtId="0" fontId="26" fillId="16" borderId="5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0" fontId="26" fillId="2" borderId="4" xfId="0" applyFont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16" fillId="2" borderId="5" xfId="0" applyFont="1" applyBorder="1" applyAlignment="1">
      <alignment horizontal="center"/>
    </xf>
    <xf numFmtId="0" fontId="26" fillId="2" borderId="5" xfId="0" applyFont="1" applyBorder="1" applyAlignment="1">
      <alignment horizontal="center"/>
    </xf>
    <xf numFmtId="0" fontId="26" fillId="2" borderId="21" xfId="0" applyFont="1" applyBorder="1" applyAlignment="1">
      <alignment horizontal="center"/>
    </xf>
    <xf numFmtId="168" fontId="24" fillId="2" borderId="0" xfId="0" applyNumberFormat="1" applyFont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2" borderId="4" xfId="0" applyFont="1" applyBorder="1" applyAlignment="1"/>
    <xf numFmtId="0" fontId="24" fillId="2" borderId="4" xfId="0" applyFont="1" applyBorder="1" applyAlignment="1"/>
    <xf numFmtId="0" fontId="24" fillId="2" borderId="12" xfId="0" applyFont="1" applyBorder="1" applyAlignment="1"/>
    <xf numFmtId="0" fontId="10" fillId="2" borderId="21" xfId="0" applyFont="1" applyBorder="1" applyAlignment="1"/>
    <xf numFmtId="171" fontId="26" fillId="22" borderId="5" xfId="0" applyNumberFormat="1" applyFont="1" applyFill="1" applyBorder="1" applyAlignment="1">
      <alignment horizontal="center" vertical="center" wrapText="1"/>
    </xf>
    <xf numFmtId="0" fontId="26" fillId="2" borderId="5" xfId="0" applyFont="1" applyBorder="1" applyAlignment="1">
      <alignment horizontal="center" vertical="center"/>
    </xf>
    <xf numFmtId="0" fontId="26" fillId="2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32" fillId="22" borderId="7" xfId="0" applyFont="1" applyFill="1" applyBorder="1" applyAlignment="1">
      <alignment horizontal="center" vertical="center"/>
    </xf>
    <xf numFmtId="0" fontId="0" fillId="2" borderId="2" xfId="0" applyBorder="1">
      <alignment horizontal="left" vertical="center"/>
    </xf>
    <xf numFmtId="0" fontId="0" fillId="30" borderId="2" xfId="0" applyFill="1" applyBorder="1">
      <alignment horizontal="left" vertical="center"/>
    </xf>
    <xf numFmtId="44" fontId="0" fillId="2" borderId="2" xfId="0" applyNumberFormat="1" applyBorder="1">
      <alignment horizontal="left" vertical="center"/>
    </xf>
    <xf numFmtId="44" fontId="0" fillId="2" borderId="2" xfId="8" applyFont="1" applyFill="1" applyBorder="1" applyAlignment="1">
      <alignment horizontal="left" vertical="center"/>
    </xf>
    <xf numFmtId="0" fontId="48" fillId="2" borderId="0" xfId="0" applyFont="1">
      <alignment horizontal="left" vertical="center"/>
    </xf>
    <xf numFmtId="0" fontId="20" fillId="24" borderId="0" xfId="0" applyFont="1" applyFill="1" applyAlignment="1">
      <alignment horizontal="center" vertical="center"/>
    </xf>
    <xf numFmtId="0" fontId="31" fillId="3" borderId="0" xfId="0" applyFont="1" applyFill="1">
      <alignment horizontal="left" vertical="center"/>
    </xf>
    <xf numFmtId="0" fontId="0" fillId="13" borderId="0" xfId="0" applyFill="1" applyAlignment="1"/>
    <xf numFmtId="0" fontId="46" fillId="13" borderId="0" xfId="0" applyFont="1" applyFill="1" applyAlignment="1">
      <alignment vertical="center"/>
    </xf>
    <xf numFmtId="0" fontId="47" fillId="13" borderId="0" xfId="0" applyFont="1" applyFill="1" applyAlignment="1">
      <alignment vertical="center"/>
    </xf>
    <xf numFmtId="0" fontId="45" fillId="32" borderId="0" xfId="0" applyFont="1" applyFill="1">
      <alignment horizontal="left" vertical="center"/>
    </xf>
    <xf numFmtId="0" fontId="34" fillId="2" borderId="0" xfId="0" applyFont="1" applyAlignment="1"/>
    <xf numFmtId="0" fontId="41" fillId="34" borderId="0" xfId="0" applyFont="1" applyFill="1" applyAlignment="1">
      <alignment horizontal="center" vertical="center"/>
    </xf>
    <xf numFmtId="0" fontId="41" fillId="35" borderId="0" xfId="0" applyFont="1" applyFill="1" applyAlignment="1">
      <alignment vertical="center"/>
    </xf>
    <xf numFmtId="0" fontId="53" fillId="34" borderId="0" xfId="0" applyFont="1" applyFill="1" applyAlignment="1">
      <alignment horizontal="center" vertical="center"/>
    </xf>
    <xf numFmtId="0" fontId="27" fillId="31" borderId="28" xfId="0" applyFont="1" applyFill="1" applyBorder="1" applyAlignment="1"/>
    <xf numFmtId="0" fontId="34" fillId="2" borderId="0" xfId="0" applyFont="1" applyAlignment="1">
      <alignment vertical="center"/>
    </xf>
    <xf numFmtId="0" fontId="60" fillId="13" borderId="0" xfId="0" applyFont="1" applyFill="1" applyAlignment="1">
      <alignment horizontal="center"/>
    </xf>
    <xf numFmtId="0" fontId="42" fillId="32" borderId="0" xfId="0" applyFont="1" applyFill="1" applyAlignment="1">
      <alignment horizontal="center" vertical="center"/>
    </xf>
    <xf numFmtId="0" fontId="34" fillId="32" borderId="0" xfId="0" applyFont="1" applyFill="1" applyAlignment="1">
      <alignment vertical="center"/>
    </xf>
    <xf numFmtId="0" fontId="40" fillId="32" borderId="0" xfId="0" applyFont="1" applyFill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4" fillId="2" borderId="0" xfId="0" applyFont="1" applyAlignment="1">
      <alignment horizontal="center"/>
    </xf>
    <xf numFmtId="0" fontId="34" fillId="2" borderId="27" xfId="0" applyFont="1" applyBorder="1" applyAlignment="1"/>
    <xf numFmtId="0" fontId="9" fillId="5" borderId="5" xfId="0" applyFont="1" applyFill="1" applyBorder="1" applyAlignment="1">
      <alignment horizontal="center"/>
    </xf>
    <xf numFmtId="0" fontId="74" fillId="5" borderId="5" xfId="0" applyFont="1" applyFill="1" applyBorder="1" applyAlignment="1">
      <alignment horizontal="center"/>
    </xf>
    <xf numFmtId="0" fontId="34" fillId="2" borderId="5" xfId="0" applyFont="1" applyBorder="1" applyAlignment="1">
      <alignment horizontal="center" vertical="center"/>
    </xf>
    <xf numFmtId="0" fontId="34" fillId="39" borderId="0" xfId="0" applyFont="1" applyFill="1" applyAlignment="1">
      <alignment vertical="center"/>
    </xf>
    <xf numFmtId="0" fontId="34" fillId="39" borderId="0" xfId="0" applyFont="1" applyFill="1" applyAlignment="1">
      <alignment horizontal="center" vertical="center"/>
    </xf>
    <xf numFmtId="0" fontId="34" fillId="39" borderId="28" xfId="0" applyFont="1" applyFill="1" applyBorder="1" applyAlignment="1"/>
    <xf numFmtId="0" fontId="34" fillId="39" borderId="28" xfId="0" applyFont="1" applyFill="1" applyBorder="1" applyAlignment="1">
      <alignment horizontal="center"/>
    </xf>
    <xf numFmtId="0" fontId="34" fillId="2" borderId="11" xfId="0" applyFont="1" applyBorder="1" applyAlignment="1"/>
    <xf numFmtId="0" fontId="27" fillId="2" borderId="0" xfId="0" applyFont="1" applyAlignment="1">
      <alignment horizontal="center"/>
    </xf>
    <xf numFmtId="0" fontId="31" fillId="3" borderId="0" xfId="0" applyFont="1" applyFill="1" applyAlignment="1">
      <alignment horizontal="center" vertical="center"/>
    </xf>
    <xf numFmtId="0" fontId="27" fillId="25" borderId="5" xfId="0" applyFont="1" applyFill="1" applyBorder="1" applyAlignment="1">
      <alignment horizontal="center"/>
    </xf>
    <xf numFmtId="173" fontId="0" fillId="2" borderId="0" xfId="0" applyNumberFormat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76" fillId="49" borderId="0" xfId="0" applyFont="1" applyFill="1" applyAlignment="1">
      <alignment horizontal="center" vertical="center"/>
    </xf>
    <xf numFmtId="0" fontId="26" fillId="2" borderId="4" xfId="0" applyFont="1" applyBorder="1" applyAlignment="1">
      <alignment horizontal="center" vertical="center" wrapText="1"/>
    </xf>
    <xf numFmtId="0" fontId="26" fillId="2" borderId="4" xfId="0" applyFont="1" applyBorder="1" applyAlignment="1">
      <alignment horizontal="center" vertical="center"/>
    </xf>
    <xf numFmtId="0" fontId="0" fillId="2" borderId="3" xfId="0" applyBorder="1" applyAlignment="1" applyProtection="1">
      <alignment horizontal="center" vertical="center"/>
      <protection locked="0"/>
    </xf>
    <xf numFmtId="9" fontId="24" fillId="14" borderId="5" xfId="0" applyNumberFormat="1" applyFont="1" applyFill="1" applyBorder="1" applyAlignment="1">
      <alignment horizontal="center" vertical="center"/>
    </xf>
    <xf numFmtId="44" fontId="0" fillId="13" borderId="3" xfId="8" applyFont="1" applyFill="1" applyBorder="1" applyAlignment="1" applyProtection="1">
      <alignment horizontal="center" vertical="center"/>
      <protection locked="0"/>
    </xf>
    <xf numFmtId="9" fontId="14" fillId="45" borderId="3" xfId="0" applyNumberFormat="1" applyFont="1" applyFill="1" applyBorder="1" applyAlignment="1" applyProtection="1">
      <alignment horizontal="center" vertical="center"/>
      <protection locked="0"/>
    </xf>
    <xf numFmtId="9" fontId="14" fillId="46" borderId="6" xfId="0" applyNumberFormat="1" applyFont="1" applyFill="1" applyBorder="1" applyAlignment="1" applyProtection="1">
      <alignment horizontal="center" vertical="center"/>
      <protection locked="0"/>
    </xf>
    <xf numFmtId="9" fontId="19" fillId="47" borderId="2" xfId="0" applyNumberFormat="1" applyFont="1" applyFill="1" applyBorder="1" applyAlignment="1" applyProtection="1">
      <alignment horizontal="center" vertical="center"/>
      <protection locked="0"/>
    </xf>
    <xf numFmtId="0" fontId="34" fillId="2" borderId="5" xfId="0" applyFont="1" applyBorder="1" applyAlignment="1" applyProtection="1">
      <alignment horizontal="center"/>
      <protection locked="0"/>
    </xf>
    <xf numFmtId="16" fontId="34" fillId="2" borderId="5" xfId="0" applyNumberFormat="1" applyFont="1" applyBorder="1" applyAlignment="1" applyProtection="1">
      <alignment horizontal="center"/>
      <protection locked="0"/>
    </xf>
    <xf numFmtId="20" fontId="34" fillId="2" borderId="5" xfId="0" applyNumberFormat="1" applyFont="1" applyBorder="1" applyAlignment="1" applyProtection="1">
      <alignment horizontal="center"/>
      <protection locked="0"/>
    </xf>
    <xf numFmtId="2" fontId="25" fillId="23" borderId="5" xfId="0" applyNumberFormat="1" applyFont="1" applyFill="1" applyBorder="1" applyAlignment="1">
      <alignment horizontal="center" vertical="center"/>
    </xf>
    <xf numFmtId="0" fontId="41" fillId="35" borderId="0" xfId="0" applyFont="1" applyFill="1" applyAlignment="1">
      <alignment horizontal="center" vertical="center"/>
    </xf>
    <xf numFmtId="2" fontId="41" fillId="35" borderId="0" xfId="0" applyNumberFormat="1" applyFont="1" applyFill="1" applyAlignment="1">
      <alignment horizontal="center" vertical="center"/>
    </xf>
    <xf numFmtId="0" fontId="0" fillId="13" borderId="0" xfId="0" applyFill="1">
      <alignment horizontal="left" vertical="center"/>
    </xf>
    <xf numFmtId="0" fontId="67" fillId="5" borderId="62" xfId="0" applyFont="1" applyFill="1" applyBorder="1" applyAlignment="1">
      <alignment horizontal="center" vertical="center" wrapText="1"/>
    </xf>
    <xf numFmtId="0" fontId="67" fillId="5" borderId="61" xfId="0" applyFont="1" applyFill="1" applyBorder="1" applyAlignment="1">
      <alignment horizontal="center" vertical="center" wrapText="1"/>
    </xf>
    <xf numFmtId="0" fontId="26" fillId="17" borderId="19" xfId="0" applyFont="1" applyFill="1" applyBorder="1" applyAlignment="1">
      <alignment horizontal="center" vertical="center" wrapText="1"/>
    </xf>
    <xf numFmtId="9" fontId="32" fillId="13" borderId="5" xfId="0" applyNumberFormat="1" applyFont="1" applyFill="1" applyBorder="1" applyAlignment="1" applyProtection="1">
      <alignment horizontal="center" vertical="center" wrapText="1"/>
      <protection locked="0"/>
    </xf>
    <xf numFmtId="0" fontId="26" fillId="2" borderId="66" xfId="0" applyFont="1" applyBorder="1" applyAlignment="1" applyProtection="1">
      <alignment horizontal="center" vertical="center"/>
      <protection locked="0"/>
    </xf>
    <xf numFmtId="0" fontId="0" fillId="2" borderId="67" xfId="0" applyBorder="1" applyAlignment="1" applyProtection="1">
      <alignment horizontal="center" vertical="center"/>
      <protection locked="0"/>
    </xf>
    <xf numFmtId="9" fontId="0" fillId="2" borderId="67" xfId="9" applyFont="1" applyFill="1" applyBorder="1" applyAlignment="1" applyProtection="1">
      <alignment horizontal="center" vertical="center"/>
      <protection locked="0"/>
    </xf>
    <xf numFmtId="0" fontId="11" fillId="5" borderId="68" xfId="0" applyFont="1" applyFill="1" applyBorder="1" applyAlignment="1">
      <alignment horizontal="center" vertical="center"/>
    </xf>
    <xf numFmtId="44" fontId="0" fillId="13" borderId="67" xfId="8" applyFont="1" applyFill="1" applyBorder="1" applyAlignment="1" applyProtection="1">
      <alignment horizontal="center" vertical="center"/>
      <protection locked="0"/>
    </xf>
    <xf numFmtId="44" fontId="0" fillId="58" borderId="67" xfId="8" applyFont="1" applyFill="1" applyBorder="1" applyAlignment="1">
      <alignment horizontal="center" vertical="center"/>
    </xf>
    <xf numFmtId="44" fontId="0" fillId="58" borderId="3" xfId="8" applyFont="1" applyFill="1" applyBorder="1" applyAlignment="1">
      <alignment horizontal="center" vertical="center"/>
    </xf>
    <xf numFmtId="44" fontId="0" fillId="8" borderId="67" xfId="8" applyFont="1" applyFill="1" applyBorder="1" applyAlignment="1">
      <alignment horizontal="center" vertical="center"/>
    </xf>
    <xf numFmtId="44" fontId="0" fillId="8" borderId="3" xfId="8" applyFont="1" applyFill="1" applyBorder="1" applyAlignment="1">
      <alignment horizontal="center" vertical="center"/>
    </xf>
    <xf numFmtId="44" fontId="0" fillId="8" borderId="67" xfId="0" applyNumberFormat="1" applyFill="1" applyBorder="1" applyAlignment="1">
      <alignment horizontal="center" vertical="center"/>
    </xf>
    <xf numFmtId="0" fontId="0" fillId="13" borderId="3" xfId="0" applyFill="1" applyBorder="1" applyAlignment="1" applyProtection="1">
      <alignment horizontal="center" vertical="center"/>
      <protection locked="0"/>
    </xf>
    <xf numFmtId="0" fontId="10" fillId="30" borderId="2" xfId="0" applyFont="1" applyFill="1" applyBorder="1" applyAlignment="1">
      <alignment horizontal="center"/>
    </xf>
    <xf numFmtId="2" fontId="19" fillId="55" borderId="0" xfId="0" applyNumberFormat="1" applyFont="1" applyFill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2" fontId="19" fillId="62" borderId="0" xfId="0" applyNumberFormat="1" applyFont="1" applyFill="1" applyAlignment="1">
      <alignment horizontal="center" vertical="center"/>
    </xf>
    <xf numFmtId="2" fontId="19" fillId="64" borderId="0" xfId="0" applyNumberFormat="1" applyFont="1" applyFill="1" applyAlignment="1">
      <alignment horizontal="center" vertical="center"/>
    </xf>
    <xf numFmtId="2" fontId="19" fillId="65" borderId="0" xfId="0" applyNumberFormat="1" applyFont="1" applyFill="1" applyAlignment="1">
      <alignment horizontal="center" vertical="center"/>
    </xf>
    <xf numFmtId="2" fontId="19" fillId="61" borderId="0" xfId="0" applyNumberFormat="1" applyFont="1" applyFill="1" applyAlignment="1">
      <alignment horizontal="center" vertical="center"/>
    </xf>
    <xf numFmtId="173" fontId="0" fillId="8" borderId="67" xfId="8" applyNumberFormat="1" applyFont="1" applyFill="1" applyBorder="1" applyAlignment="1">
      <alignment horizontal="center" vertical="center"/>
    </xf>
    <xf numFmtId="173" fontId="0" fillId="10" borderId="3" xfId="8" applyNumberFormat="1" applyFont="1" applyFill="1" applyBorder="1" applyAlignment="1">
      <alignment horizontal="center" vertical="center"/>
    </xf>
    <xf numFmtId="173" fontId="0" fillId="8" borderId="3" xfId="8" applyNumberFormat="1" applyFont="1" applyFill="1" applyBorder="1" applyAlignment="1">
      <alignment horizontal="center" vertical="center"/>
    </xf>
    <xf numFmtId="0" fontId="84" fillId="2" borderId="0" xfId="0" applyFont="1" applyAlignment="1">
      <alignment horizontal="center" vertical="center"/>
    </xf>
    <xf numFmtId="44" fontId="84" fillId="2" borderId="0" xfId="0" applyNumberFormat="1" applyFont="1" applyAlignment="1">
      <alignment horizontal="center" vertical="center"/>
    </xf>
    <xf numFmtId="173" fontId="84" fillId="2" borderId="0" xfId="0" applyNumberFormat="1" applyFont="1" applyAlignment="1">
      <alignment horizontal="center" vertical="center"/>
    </xf>
    <xf numFmtId="0" fontId="17" fillId="5" borderId="68" xfId="0" applyFont="1" applyFill="1" applyBorder="1" applyAlignment="1">
      <alignment horizontal="center" vertical="center"/>
    </xf>
    <xf numFmtId="0" fontId="20" fillId="5" borderId="68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53" fillId="72" borderId="0" xfId="0" applyFont="1" applyFill="1" applyAlignment="1">
      <alignment horizontal="center" vertical="center"/>
    </xf>
    <xf numFmtId="0" fontId="41" fillId="35" borderId="0" xfId="0" applyFont="1" applyFill="1" applyAlignment="1">
      <alignment horizontal="right" vertical="center"/>
    </xf>
    <xf numFmtId="0" fontId="41" fillId="32" borderId="0" xfId="0" applyFont="1" applyFill="1" applyAlignment="1">
      <alignment horizontal="center" vertical="center"/>
    </xf>
    <xf numFmtId="0" fontId="56" fillId="32" borderId="0" xfId="0" applyFont="1" applyFill="1">
      <alignment horizontal="left" vertical="center"/>
    </xf>
    <xf numFmtId="0" fontId="53" fillId="32" borderId="0" xfId="0" applyFont="1" applyFill="1" applyAlignment="1">
      <alignment horizontal="center" vertical="center"/>
    </xf>
    <xf numFmtId="0" fontId="56" fillId="32" borderId="0" xfId="0" applyFont="1" applyFill="1" applyAlignment="1">
      <alignment horizontal="center" vertical="center"/>
    </xf>
    <xf numFmtId="0" fontId="45" fillId="32" borderId="0" xfId="0" applyFont="1" applyFill="1" applyAlignment="1">
      <alignment horizontal="center" vertical="center"/>
    </xf>
    <xf numFmtId="0" fontId="38" fillId="13" borderId="0" xfId="0" applyFont="1" applyFill="1" applyAlignment="1">
      <alignment vertical="center"/>
    </xf>
    <xf numFmtId="0" fontId="36" fillId="32" borderId="0" xfId="0" applyFont="1" applyFill="1" applyAlignment="1">
      <alignment horizontal="center" vertical="center"/>
    </xf>
    <xf numFmtId="0" fontId="32" fillId="32" borderId="0" xfId="0" applyFont="1" applyFill="1" applyAlignment="1">
      <alignment horizontal="center" vertical="center"/>
    </xf>
    <xf numFmtId="2" fontId="41" fillId="35" borderId="0" xfId="0" applyNumberFormat="1" applyFont="1" applyFill="1" applyAlignment="1">
      <alignment vertical="center"/>
    </xf>
    <xf numFmtId="172" fontId="0" fillId="2" borderId="0" xfId="0" applyNumberFormat="1" applyAlignment="1"/>
    <xf numFmtId="44" fontId="0" fillId="2" borderId="0" xfId="0" applyNumberFormat="1" applyAlignment="1"/>
    <xf numFmtId="2" fontId="62" fillId="26" borderId="0" xfId="0" applyNumberFormat="1" applyFont="1" applyFill="1" applyAlignment="1">
      <alignment horizontal="center"/>
    </xf>
    <xf numFmtId="9" fontId="34" fillId="74" borderId="5" xfId="0" applyNumberFormat="1" applyFont="1" applyFill="1" applyBorder="1" applyAlignment="1">
      <alignment horizontal="center" vertical="center"/>
    </xf>
    <xf numFmtId="9" fontId="10" fillId="2" borderId="5" xfId="0" applyNumberFormat="1" applyFont="1" applyBorder="1" applyAlignment="1"/>
    <xf numFmtId="0" fontId="36" fillId="14" borderId="0" xfId="0" applyFont="1" applyFill="1" applyAlignment="1">
      <alignment horizontal="center" vertical="center"/>
    </xf>
    <xf numFmtId="0" fontId="24" fillId="2" borderId="0" xfId="0" applyFont="1" applyAlignment="1">
      <alignment vertical="center"/>
    </xf>
    <xf numFmtId="0" fontId="24" fillId="2" borderId="0" xfId="0" applyFont="1">
      <alignment horizontal="left" vertical="center"/>
    </xf>
    <xf numFmtId="0" fontId="24" fillId="2" borderId="0" xfId="0" applyFont="1" applyAlignment="1">
      <alignment horizontal="center" vertical="center"/>
    </xf>
    <xf numFmtId="0" fontId="24" fillId="2" borderId="0" xfId="0" applyFont="1" applyAlignment="1">
      <alignment horizontal="right" vertical="center"/>
    </xf>
    <xf numFmtId="0" fontId="0" fillId="77" borderId="67" xfId="0" applyFill="1" applyBorder="1" applyAlignment="1" applyProtection="1">
      <alignment horizontal="center" vertical="center"/>
      <protection locked="0"/>
    </xf>
    <xf numFmtId="0" fontId="10" fillId="30" borderId="17" xfId="0" applyFont="1" applyFill="1" applyBorder="1" applyAlignment="1">
      <alignment horizontal="center"/>
    </xf>
    <xf numFmtId="0" fontId="29" fillId="50" borderId="68" xfId="0" applyFont="1" applyFill="1" applyBorder="1" applyAlignment="1">
      <alignment horizontal="center" vertical="center"/>
    </xf>
    <xf numFmtId="2" fontId="19" fillId="78" borderId="2" xfId="0" applyNumberFormat="1" applyFont="1" applyFill="1" applyBorder="1" applyAlignment="1">
      <alignment horizontal="center" vertical="center"/>
    </xf>
    <xf numFmtId="0" fontId="24" fillId="2" borderId="2" xfId="0" applyFont="1" applyBorder="1" applyAlignment="1">
      <alignment horizontal="center"/>
    </xf>
    <xf numFmtId="44" fontId="0" fillId="8" borderId="18" xfId="8" applyFont="1" applyFill="1" applyBorder="1" applyAlignment="1">
      <alignment horizontal="center" vertical="center"/>
    </xf>
    <xf numFmtId="0" fontId="0" fillId="8" borderId="31" xfId="0" applyFill="1" applyBorder="1" applyAlignment="1">
      <alignment horizontal="right" vertical="center"/>
    </xf>
    <xf numFmtId="0" fontId="39" fillId="79" borderId="2" xfId="0" applyFont="1" applyFill="1" applyBorder="1" applyAlignment="1">
      <alignment horizontal="center" vertical="center"/>
    </xf>
    <xf numFmtId="2" fontId="19" fillId="43" borderId="2" xfId="0" applyNumberFormat="1" applyFont="1" applyFill="1" applyBorder="1" applyAlignment="1" applyProtection="1">
      <alignment horizontal="center" vertical="center"/>
      <protection locked="0"/>
    </xf>
    <xf numFmtId="173" fontId="19" fillId="43" borderId="2" xfId="8" applyNumberFormat="1" applyFont="1" applyFill="1" applyBorder="1" applyAlignment="1" applyProtection="1">
      <alignment horizontal="center" vertical="center"/>
      <protection locked="0"/>
    </xf>
    <xf numFmtId="2" fontId="19" fillId="44" borderId="0" xfId="0" applyNumberFormat="1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2" fontId="19" fillId="82" borderId="0" xfId="0" applyNumberFormat="1" applyFont="1" applyFill="1" applyAlignment="1">
      <alignment horizontal="center" vertical="center"/>
    </xf>
    <xf numFmtId="0" fontId="55" fillId="4" borderId="0" xfId="0" applyFont="1" applyFill="1" applyAlignment="1" applyProtection="1">
      <alignment horizontal="center" vertical="center"/>
      <protection locked="0"/>
    </xf>
    <xf numFmtId="0" fontId="26" fillId="85" borderId="2" xfId="0" applyFont="1" applyFill="1" applyBorder="1" applyAlignment="1" applyProtection="1">
      <alignment horizontal="center" vertical="center"/>
      <protection locked="0"/>
    </xf>
    <xf numFmtId="0" fontId="50" fillId="32" borderId="0" xfId="0" applyFont="1" applyFill="1" applyAlignment="1"/>
    <xf numFmtId="0" fontId="31" fillId="4" borderId="0" xfId="0" applyFont="1" applyFill="1" applyProtection="1">
      <alignment horizontal="left" vertical="center"/>
      <protection locked="0"/>
    </xf>
    <xf numFmtId="0" fontId="31" fillId="4" borderId="0" xfId="0" applyFont="1" applyFill="1" applyAlignment="1" applyProtection="1">
      <alignment horizontal="center" vertical="center"/>
      <protection locked="0"/>
    </xf>
    <xf numFmtId="0" fontId="10" fillId="2" borderId="66" xfId="0" applyFont="1" applyBorder="1" applyAlignment="1"/>
    <xf numFmtId="0" fontId="55" fillId="2" borderId="0" xfId="0" applyFont="1">
      <alignment horizontal="left" vertical="center"/>
    </xf>
    <xf numFmtId="0" fontId="80" fillId="2" borderId="0" xfId="0" applyFont="1" applyAlignment="1"/>
    <xf numFmtId="0" fontId="91" fillId="2" borderId="0" xfId="0" applyFont="1" applyAlignment="1">
      <alignment vertical="center" wrapText="1"/>
    </xf>
    <xf numFmtId="0" fontId="92" fillId="2" borderId="0" xfId="0" applyFont="1" applyAlignment="1">
      <alignment horizontal="center" vertical="center" wrapText="1"/>
    </xf>
    <xf numFmtId="0" fontId="93" fillId="3" borderId="24" xfId="0" applyFont="1" applyFill="1" applyBorder="1">
      <alignment horizontal="left" vertical="center"/>
    </xf>
    <xf numFmtId="0" fontId="28" fillId="3" borderId="0" xfId="0" applyFont="1" applyFill="1" applyAlignment="1">
      <alignment horizontal="center" vertical="center" wrapText="1"/>
    </xf>
    <xf numFmtId="0" fontId="91" fillId="2" borderId="0" xfId="0" applyFont="1" applyAlignment="1">
      <alignment horizontal="right" vertical="center" wrapText="1"/>
    </xf>
    <xf numFmtId="0" fontId="91" fillId="2" borderId="0" xfId="0" applyFont="1" applyAlignment="1">
      <alignment horizontal="center" vertical="center" wrapText="1"/>
    </xf>
    <xf numFmtId="0" fontId="80" fillId="2" borderId="0" xfId="0" applyFont="1">
      <alignment horizontal="left" vertical="center"/>
    </xf>
    <xf numFmtId="0" fontId="55" fillId="50" borderId="0" xfId="0" applyFont="1" applyFill="1">
      <alignment horizontal="left" vertical="center"/>
    </xf>
    <xf numFmtId="0" fontId="79" fillId="52" borderId="0" xfId="0" applyFont="1" applyFill="1" applyAlignment="1">
      <alignment horizontal="center" vertical="center"/>
    </xf>
    <xf numFmtId="0" fontId="90" fillId="51" borderId="0" xfId="0" applyFont="1" applyFill="1" applyAlignment="1">
      <alignment horizontal="center" vertical="center"/>
    </xf>
    <xf numFmtId="0" fontId="55" fillId="13" borderId="0" xfId="0" applyFont="1" applyFill="1" applyAlignment="1" applyProtection="1">
      <alignment horizontal="center" vertical="center"/>
      <protection locked="0"/>
    </xf>
    <xf numFmtId="0" fontId="55" fillId="2" borderId="2" xfId="0" applyFont="1" applyBorder="1" applyAlignment="1">
      <alignment horizontal="center" vertical="center"/>
    </xf>
    <xf numFmtId="2" fontId="55" fillId="18" borderId="2" xfId="0" applyNumberFormat="1" applyFont="1" applyFill="1" applyBorder="1" applyAlignment="1">
      <alignment horizontal="center" vertical="center"/>
    </xf>
    <xf numFmtId="0" fontId="55" fillId="13" borderId="0" xfId="0" applyFont="1" applyFill="1" applyAlignment="1">
      <alignment horizontal="center" vertical="center"/>
    </xf>
    <xf numFmtId="0" fontId="55" fillId="2" borderId="63" xfId="0" applyFont="1" applyBorder="1">
      <alignment horizontal="left" vertical="center"/>
    </xf>
    <xf numFmtId="0" fontId="65" fillId="2" borderId="5" xfId="0" applyFont="1" applyBorder="1" applyAlignment="1">
      <alignment horizontal="center"/>
    </xf>
    <xf numFmtId="44" fontId="65" fillId="2" borderId="16" xfId="8" applyFont="1" applyFill="1" applyBorder="1" applyAlignment="1">
      <alignment horizontal="center"/>
    </xf>
    <xf numFmtId="44" fontId="65" fillId="2" borderId="4" xfId="8" applyFont="1" applyFill="1" applyBorder="1" applyAlignment="1">
      <alignment horizontal="center"/>
    </xf>
    <xf numFmtId="49" fontId="65" fillId="22" borderId="4" xfId="0" applyNumberFormat="1" applyFont="1" applyFill="1" applyBorder="1" applyAlignment="1">
      <alignment horizontal="center"/>
    </xf>
    <xf numFmtId="44" fontId="65" fillId="22" borderId="4" xfId="8" applyFont="1" applyFill="1" applyBorder="1" applyAlignment="1">
      <alignment horizontal="center"/>
    </xf>
    <xf numFmtId="44" fontId="65" fillId="22" borderId="4" xfId="0" applyNumberFormat="1" applyFont="1" applyFill="1" applyBorder="1" applyAlignment="1">
      <alignment horizontal="center"/>
    </xf>
    <xf numFmtId="44" fontId="65" fillId="22" borderId="4" xfId="0" applyNumberFormat="1" applyFont="1" applyFill="1" applyBorder="1" applyAlignment="1"/>
    <xf numFmtId="44" fontId="65" fillId="22" borderId="5" xfId="0" applyNumberFormat="1" applyFont="1" applyFill="1" applyBorder="1" applyAlignment="1"/>
    <xf numFmtId="9" fontId="65" fillId="22" borderId="5" xfId="9" applyFont="1" applyFill="1" applyBorder="1" applyAlignment="1">
      <alignment horizontal="center"/>
    </xf>
    <xf numFmtId="0" fontId="65" fillId="22" borderId="5" xfId="0" applyFont="1" applyFill="1" applyBorder="1" applyAlignment="1">
      <alignment horizontal="center"/>
    </xf>
    <xf numFmtId="44" fontId="65" fillId="22" borderId="5" xfId="8" applyFont="1" applyFill="1" applyBorder="1" applyAlignment="1">
      <alignment horizontal="center"/>
    </xf>
    <xf numFmtId="0" fontId="65" fillId="2" borderId="4" xfId="0" applyFont="1" applyBorder="1" applyAlignment="1">
      <alignment horizontal="center"/>
    </xf>
    <xf numFmtId="44" fontId="65" fillId="2" borderId="5" xfId="8" applyFont="1" applyFill="1" applyBorder="1" applyAlignment="1">
      <alignment horizontal="center"/>
    </xf>
    <xf numFmtId="173" fontId="65" fillId="2" borderId="16" xfId="0" applyNumberFormat="1" applyFont="1" applyBorder="1" applyAlignment="1">
      <alignment horizontal="center"/>
    </xf>
    <xf numFmtId="173" fontId="65" fillId="2" borderId="4" xfId="0" applyNumberFormat="1" applyFont="1" applyBorder="1" applyAlignment="1">
      <alignment horizontal="center"/>
    </xf>
    <xf numFmtId="173" fontId="65" fillId="2" borderId="5" xfId="0" applyNumberFormat="1" applyFont="1" applyBorder="1" applyAlignment="1"/>
    <xf numFmtId="173" fontId="65" fillId="22" borderId="4" xfId="0" applyNumberFormat="1" applyFont="1" applyFill="1" applyBorder="1" applyAlignment="1">
      <alignment horizontal="center"/>
    </xf>
    <xf numFmtId="173" fontId="65" fillId="22" borderId="4" xfId="8" applyNumberFormat="1" applyFont="1" applyFill="1" applyBorder="1" applyAlignment="1">
      <alignment horizontal="center"/>
    </xf>
    <xf numFmtId="173" fontId="65" fillId="22" borderId="5" xfId="0" applyNumberFormat="1" applyFont="1" applyFill="1" applyBorder="1" applyAlignment="1"/>
    <xf numFmtId="173" fontId="65" fillId="22" borderId="8" xfId="0" applyNumberFormat="1" applyFont="1" applyFill="1" applyBorder="1" applyAlignment="1">
      <alignment horizontal="center"/>
    </xf>
    <xf numFmtId="173" fontId="65" fillId="2" borderId="5" xfId="0" applyNumberFormat="1" applyFont="1" applyBorder="1" applyAlignment="1">
      <alignment horizontal="center"/>
    </xf>
    <xf numFmtId="0" fontId="55" fillId="75" borderId="0" xfId="0" applyFont="1" applyFill="1">
      <alignment horizontal="left" vertical="center"/>
    </xf>
    <xf numFmtId="0" fontId="65" fillId="2" borderId="5" xfId="0" applyFont="1" applyBorder="1" applyAlignment="1">
      <alignment horizontal="center" wrapText="1"/>
    </xf>
    <xf numFmtId="49" fontId="65" fillId="22" borderId="4" xfId="0" applyNumberFormat="1" applyFont="1" applyFill="1" applyBorder="1" applyAlignment="1">
      <alignment horizontal="center" wrapText="1"/>
    </xf>
    <xf numFmtId="0" fontId="65" fillId="22" borderId="5" xfId="0" applyFont="1" applyFill="1" applyBorder="1" applyAlignment="1">
      <alignment horizontal="center" wrapText="1"/>
    </xf>
    <xf numFmtId="0" fontId="65" fillId="2" borderId="4" xfId="0" applyFont="1" applyBorder="1" applyAlignment="1">
      <alignment horizontal="center" wrapText="1"/>
    </xf>
    <xf numFmtId="0" fontId="11" fillId="5" borderId="2" xfId="0" applyFont="1" applyFill="1" applyBorder="1" applyAlignment="1">
      <alignment horizontal="center"/>
    </xf>
    <xf numFmtId="2" fontId="34" fillId="91" borderId="2" xfId="8" applyNumberFormat="1" applyFont="1" applyFill="1" applyBorder="1" applyAlignment="1">
      <alignment horizontal="center" vertical="center"/>
    </xf>
    <xf numFmtId="0" fontId="34" fillId="92" borderId="0" xfId="0" applyFont="1" applyFill="1" applyAlignment="1">
      <alignment vertical="center"/>
    </xf>
    <xf numFmtId="0" fontId="0" fillId="3" borderId="0" xfId="0" applyFill="1">
      <alignment horizontal="left" vertical="center"/>
    </xf>
    <xf numFmtId="0" fontId="15" fillId="5" borderId="26" xfId="0" applyFont="1" applyFill="1" applyBorder="1" applyAlignment="1">
      <alignment horizontal="center" vertical="center"/>
    </xf>
    <xf numFmtId="0" fontId="55" fillId="4" borderId="0" xfId="0" applyFont="1" applyFill="1" applyAlignment="1" applyProtection="1">
      <alignment horizontal="center" vertical="center" wrapText="1"/>
      <protection locked="0"/>
    </xf>
    <xf numFmtId="166" fontId="50" fillId="14" borderId="5" xfId="0" applyNumberFormat="1" applyFont="1" applyFill="1" applyBorder="1" applyAlignment="1" applyProtection="1">
      <alignment horizontal="center"/>
      <protection locked="0"/>
    </xf>
    <xf numFmtId="0" fontId="34" fillId="2" borderId="9" xfId="0" applyFont="1" applyBorder="1" applyAlignment="1" applyProtection="1">
      <alignment horizontal="center"/>
      <protection locked="0"/>
    </xf>
    <xf numFmtId="0" fontId="26" fillId="2" borderId="85" xfId="0" applyFont="1" applyBorder="1" applyAlignment="1" applyProtection="1">
      <alignment horizontal="center" vertical="center"/>
      <protection locked="0"/>
    </xf>
    <xf numFmtId="0" fontId="26" fillId="73" borderId="66" xfId="0" applyFont="1" applyFill="1" applyBorder="1" applyAlignment="1" applyProtection="1">
      <alignment horizontal="center" vertical="center"/>
      <protection locked="0"/>
    </xf>
    <xf numFmtId="0" fontId="34" fillId="2" borderId="11" xfId="0" applyFont="1" applyBorder="1" applyAlignment="1">
      <alignment horizontal="center"/>
    </xf>
    <xf numFmtId="9" fontId="14" fillId="60" borderId="5" xfId="0" applyNumberFormat="1" applyFont="1" applyFill="1" applyBorder="1" applyAlignment="1" applyProtection="1">
      <alignment horizontal="center" vertical="center"/>
      <protection locked="0"/>
    </xf>
    <xf numFmtId="9" fontId="14" fillId="59" borderId="22" xfId="0" applyNumberFormat="1" applyFont="1" applyFill="1" applyBorder="1" applyAlignment="1" applyProtection="1">
      <alignment horizontal="center" vertical="center"/>
      <protection locked="0"/>
    </xf>
    <xf numFmtId="0" fontId="10" fillId="30" borderId="92" xfId="0" applyFont="1" applyFill="1" applyBorder="1" applyAlignment="1">
      <alignment horizontal="center"/>
    </xf>
    <xf numFmtId="9" fontId="19" fillId="43" borderId="17" xfId="0" applyNumberFormat="1" applyFont="1" applyFill="1" applyBorder="1" applyAlignment="1" applyProtection="1">
      <alignment horizontal="center" vertical="center"/>
      <protection locked="0"/>
    </xf>
    <xf numFmtId="0" fontId="34" fillId="13" borderId="12" xfId="0" applyFont="1" applyFill="1" applyBorder="1" applyAlignment="1"/>
    <xf numFmtId="0" fontId="10" fillId="13" borderId="12" xfId="0" applyFont="1" applyFill="1" applyBorder="1" applyAlignment="1"/>
    <xf numFmtId="0" fontId="10" fillId="13" borderId="21" xfId="0" applyFont="1" applyFill="1" applyBorder="1" applyAlignment="1"/>
    <xf numFmtId="14" fontId="34" fillId="13" borderId="12" xfId="0" applyNumberFormat="1" applyFont="1" applyFill="1" applyBorder="1" applyAlignment="1"/>
    <xf numFmtId="14" fontId="10" fillId="13" borderId="12" xfId="0" applyNumberFormat="1" applyFont="1" applyFill="1" applyBorder="1" applyAlignment="1"/>
    <xf numFmtId="14" fontId="10" fillId="13" borderId="21" xfId="0" applyNumberFormat="1" applyFont="1" applyFill="1" applyBorder="1" applyAlignment="1"/>
    <xf numFmtId="0" fontId="34" fillId="13" borderId="12" xfId="0" applyFont="1" applyFill="1" applyBorder="1" applyAlignment="1">
      <alignment horizontal="center"/>
    </xf>
    <xf numFmtId="9" fontId="34" fillId="2" borderId="5" xfId="9" applyFont="1" applyFill="1" applyBorder="1" applyAlignment="1">
      <alignment horizontal="center" vertical="center"/>
    </xf>
    <xf numFmtId="9" fontId="34" fillId="2" borderId="66" xfId="9" applyFont="1" applyFill="1" applyBorder="1" applyAlignment="1">
      <alignment vertical="center"/>
    </xf>
    <xf numFmtId="175" fontId="34" fillId="2" borderId="66" xfId="0" applyNumberFormat="1" applyFont="1" applyBorder="1" applyAlignment="1">
      <alignment vertical="center"/>
    </xf>
    <xf numFmtId="2" fontId="55" fillId="106" borderId="2" xfId="8" applyNumberFormat="1" applyFont="1" applyFill="1" applyBorder="1" applyAlignment="1">
      <alignment horizontal="center" vertical="center"/>
    </xf>
    <xf numFmtId="2" fontId="55" fillId="106" borderId="2" xfId="0" applyNumberFormat="1" applyFont="1" applyFill="1" applyBorder="1" applyAlignment="1">
      <alignment horizontal="center" vertical="center"/>
    </xf>
    <xf numFmtId="2" fontId="95" fillId="107" borderId="2" xfId="0" applyNumberFormat="1" applyFont="1" applyFill="1" applyBorder="1" applyAlignment="1">
      <alignment horizontal="center" vertical="center"/>
    </xf>
    <xf numFmtId="2" fontId="55" fillId="10" borderId="2" xfId="0" applyNumberFormat="1" applyFont="1" applyFill="1" applyBorder="1" applyAlignment="1">
      <alignment horizontal="center" vertical="center"/>
    </xf>
    <xf numFmtId="0" fontId="55" fillId="106" borderId="0" xfId="0" applyFont="1" applyFill="1">
      <alignment horizontal="left" vertical="center"/>
    </xf>
    <xf numFmtId="0" fontId="15" fillId="108" borderId="26" xfId="0" applyFont="1" applyFill="1" applyBorder="1" applyAlignment="1">
      <alignment horizontal="center" vertical="center"/>
    </xf>
    <xf numFmtId="0" fontId="85" fillId="109" borderId="67" xfId="0" applyFont="1" applyFill="1" applyBorder="1" applyAlignment="1">
      <alignment horizontal="center" vertical="center"/>
    </xf>
    <xf numFmtId="0" fontId="85" fillId="110" borderId="12" xfId="0" applyFont="1" applyFill="1" applyBorder="1" applyAlignment="1">
      <alignment horizontal="center" vertical="center"/>
    </xf>
    <xf numFmtId="0" fontId="0" fillId="2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3" fontId="0" fillId="8" borderId="14" xfId="8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13" fillId="79" borderId="2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13" fillId="111" borderId="0" xfId="0" applyFont="1" applyFill="1" applyAlignment="1">
      <alignment horizontal="center" vertical="center" wrapText="1"/>
    </xf>
    <xf numFmtId="44" fontId="39" fillId="111" borderId="0" xfId="8" applyFont="1" applyFill="1" applyBorder="1" applyAlignment="1">
      <alignment horizontal="center" vertical="center" wrapText="1"/>
    </xf>
    <xf numFmtId="44" fontId="10" fillId="3" borderId="0" xfId="8" applyFont="1" applyFill="1" applyBorder="1" applyAlignment="1">
      <alignment horizontal="center"/>
    </xf>
    <xf numFmtId="0" fontId="13" fillId="56" borderId="0" xfId="0" applyFont="1" applyFill="1" applyAlignment="1">
      <alignment horizontal="center" vertical="center"/>
    </xf>
    <xf numFmtId="44" fontId="39" fillId="56" borderId="0" xfId="8" applyFont="1" applyFill="1" applyBorder="1" applyAlignment="1">
      <alignment horizontal="center" vertical="center" wrapText="1"/>
    </xf>
    <xf numFmtId="0" fontId="0" fillId="11" borderId="0" xfId="0" applyFill="1" applyAlignment="1" applyProtection="1">
      <alignment horizontal="center" vertical="center"/>
      <protection locked="0"/>
    </xf>
    <xf numFmtId="0" fontId="13" fillId="112" borderId="0" xfId="0" applyFont="1" applyFill="1" applyAlignment="1">
      <alignment horizontal="center" vertical="center" wrapText="1"/>
    </xf>
    <xf numFmtId="44" fontId="39" fillId="112" borderId="0" xfId="8" applyFont="1" applyFill="1" applyBorder="1" applyAlignment="1">
      <alignment horizontal="center" vertical="center" wrapText="1"/>
    </xf>
    <xf numFmtId="44" fontId="10" fillId="11" borderId="0" xfId="8" applyFont="1" applyFill="1" applyBorder="1" applyAlignment="1">
      <alignment horizontal="center"/>
    </xf>
    <xf numFmtId="0" fontId="13" fillId="68" borderId="0" xfId="0" applyFont="1" applyFill="1" applyAlignment="1">
      <alignment horizontal="center" vertical="center"/>
    </xf>
    <xf numFmtId="44" fontId="39" fillId="68" borderId="0" xfId="8" applyFont="1" applyFill="1" applyBorder="1" applyAlignment="1">
      <alignment horizontal="center" vertical="center" wrapText="1"/>
    </xf>
    <xf numFmtId="0" fontId="0" fillId="6" borderId="0" xfId="0" applyFill="1" applyAlignment="1" applyProtection="1">
      <alignment horizontal="center" vertical="center"/>
      <protection locked="0"/>
    </xf>
    <xf numFmtId="0" fontId="13" fillId="113" borderId="0" xfId="0" applyFont="1" applyFill="1" applyAlignment="1">
      <alignment horizontal="center" vertical="center" wrapText="1"/>
    </xf>
    <xf numFmtId="44" fontId="39" fillId="113" borderId="0" xfId="8" applyFont="1" applyFill="1" applyBorder="1" applyAlignment="1">
      <alignment horizontal="center" vertical="center" wrapText="1"/>
    </xf>
    <xf numFmtId="44" fontId="10" fillId="6" borderId="0" xfId="8" applyFont="1" applyFill="1" applyBorder="1" applyAlignment="1">
      <alignment horizontal="center"/>
    </xf>
    <xf numFmtId="0" fontId="13" fillId="67" borderId="0" xfId="0" applyFont="1" applyFill="1" applyAlignment="1">
      <alignment horizontal="center" vertical="center"/>
    </xf>
    <xf numFmtId="44" fontId="39" fillId="67" borderId="0" xfId="8" applyFont="1" applyFill="1" applyBorder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/>
    </xf>
    <xf numFmtId="0" fontId="11" fillId="5" borderId="110" xfId="0" applyFont="1" applyFill="1" applyBorder="1" applyAlignment="1">
      <alignment horizontal="center" vertical="center"/>
    </xf>
    <xf numFmtId="0" fontId="11" fillId="5" borderId="109" xfId="0" applyFont="1" applyFill="1" applyBorder="1" applyAlignment="1">
      <alignment horizontal="center" vertical="center"/>
    </xf>
    <xf numFmtId="9" fontId="85" fillId="3" borderId="0" xfId="0" applyNumberFormat="1" applyFont="1" applyFill="1" applyAlignment="1" applyProtection="1">
      <alignment vertical="center"/>
      <protection locked="0"/>
    </xf>
    <xf numFmtId="44" fontId="96" fillId="3" borderId="0" xfId="0" applyNumberFormat="1" applyFont="1" applyFill="1" applyAlignment="1">
      <alignment vertical="center"/>
    </xf>
    <xf numFmtId="0" fontId="0" fillId="8" borderId="55" xfId="0" applyFill="1" applyBorder="1" applyAlignment="1">
      <alignment horizontal="center" vertical="center"/>
    </xf>
    <xf numFmtId="0" fontId="0" fillId="10" borderId="48" xfId="0" applyFill="1" applyBorder="1" applyAlignment="1">
      <alignment vertical="center"/>
    </xf>
    <xf numFmtId="44" fontId="31" fillId="10" borderId="49" xfId="0" applyNumberFormat="1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44" fontId="31" fillId="8" borderId="106" xfId="0" applyNumberFormat="1" applyFont="1" applyFill="1" applyBorder="1" applyAlignment="1">
      <alignment horizontal="center" vertical="center"/>
    </xf>
    <xf numFmtId="10" fontId="0" fillId="3" borderId="0" xfId="9" applyNumberFormat="1" applyFont="1" applyFill="1" applyBorder="1" applyAlignment="1">
      <alignment horizontal="center" vertical="center"/>
    </xf>
    <xf numFmtId="44" fontId="96" fillId="3" borderId="105" xfId="0" applyNumberFormat="1" applyFont="1" applyFill="1" applyBorder="1" applyAlignment="1">
      <alignment vertical="center"/>
    </xf>
    <xf numFmtId="10" fontId="31" fillId="8" borderId="55" xfId="9" applyNumberFormat="1" applyFont="1" applyFill="1" applyBorder="1" applyAlignment="1">
      <alignment horizontal="center" vertical="center"/>
    </xf>
    <xf numFmtId="0" fontId="0" fillId="114" borderId="0" xfId="0" applyFill="1" applyAlignment="1">
      <alignment horizontal="center" vertical="center"/>
    </xf>
    <xf numFmtId="9" fontId="85" fillId="10" borderId="0" xfId="0" applyNumberFormat="1" applyFont="1" applyFill="1" applyAlignment="1" applyProtection="1">
      <alignment vertical="center"/>
      <protection locked="0"/>
    </xf>
    <xf numFmtId="44" fontId="96" fillId="10" borderId="0" xfId="0" applyNumberFormat="1" applyFont="1" applyFill="1" applyAlignment="1">
      <alignment vertical="center"/>
    </xf>
    <xf numFmtId="10" fontId="0" fillId="10" borderId="0" xfId="9" applyNumberFormat="1" applyFont="1" applyFill="1" applyBorder="1" applyAlignment="1">
      <alignment horizontal="center" vertical="center"/>
    </xf>
    <xf numFmtId="9" fontId="85" fillId="11" borderId="0" xfId="0" applyNumberFormat="1" applyFont="1" applyFill="1" applyAlignment="1" applyProtection="1">
      <alignment vertical="center"/>
      <protection locked="0"/>
    </xf>
    <xf numFmtId="44" fontId="96" fillId="11" borderId="0" xfId="0" applyNumberFormat="1" applyFont="1" applyFill="1" applyAlignment="1">
      <alignment vertical="center"/>
    </xf>
    <xf numFmtId="10" fontId="0" fillId="11" borderId="0" xfId="9" applyNumberFormat="1" applyFont="1" applyFill="1" applyBorder="1" applyAlignment="1">
      <alignment horizontal="center" vertical="center"/>
    </xf>
    <xf numFmtId="10" fontId="0" fillId="12" borderId="0" xfId="9" applyNumberFormat="1" applyFont="1" applyFill="1" applyBorder="1" applyAlignment="1">
      <alignment horizontal="center" vertical="center"/>
    </xf>
    <xf numFmtId="9" fontId="85" fillId="12" borderId="0" xfId="0" applyNumberFormat="1" applyFont="1" applyFill="1" applyAlignment="1" applyProtection="1">
      <alignment vertical="center"/>
      <protection locked="0"/>
    </xf>
    <xf numFmtId="44" fontId="96" fillId="12" borderId="0" xfId="0" applyNumberFormat="1" applyFont="1" applyFill="1" applyAlignment="1">
      <alignment vertical="center"/>
    </xf>
    <xf numFmtId="9" fontId="85" fillId="6" borderId="0" xfId="0" applyNumberFormat="1" applyFont="1" applyFill="1" applyAlignment="1" applyProtection="1">
      <alignment vertical="center"/>
      <protection locked="0"/>
    </xf>
    <xf numFmtId="44" fontId="96" fillId="6" borderId="0" xfId="0" applyNumberFormat="1" applyFont="1" applyFill="1" applyAlignment="1">
      <alignment vertical="center"/>
    </xf>
    <xf numFmtId="10" fontId="0" fillId="6" borderId="0" xfId="9" applyNumberFormat="1" applyFont="1" applyFill="1" applyBorder="1" applyAlignment="1">
      <alignment horizontal="center" vertical="center"/>
    </xf>
    <xf numFmtId="9" fontId="85" fillId="18" borderId="0" xfId="0" applyNumberFormat="1" applyFont="1" applyFill="1" applyAlignment="1" applyProtection="1">
      <alignment vertical="center"/>
      <protection locked="0"/>
    </xf>
    <xf numFmtId="44" fontId="96" fillId="18" borderId="0" xfId="0" applyNumberFormat="1" applyFont="1" applyFill="1" applyAlignment="1">
      <alignment vertical="center"/>
    </xf>
    <xf numFmtId="10" fontId="0" fillId="18" borderId="0" xfId="9" applyNumberFormat="1" applyFont="1" applyFill="1" applyBorder="1" applyAlignment="1">
      <alignment horizontal="center" vertical="center"/>
    </xf>
    <xf numFmtId="0" fontId="0" fillId="18" borderId="101" xfId="0" applyFill="1" applyBorder="1" applyAlignment="1">
      <alignment horizontal="center" vertical="center"/>
    </xf>
    <xf numFmtId="0" fontId="0" fillId="18" borderId="105" xfId="0" applyFill="1" applyBorder="1" applyAlignment="1">
      <alignment horizontal="center" vertical="center"/>
    </xf>
    <xf numFmtId="0" fontId="0" fillId="18" borderId="92" xfId="0" applyFill="1" applyBorder="1" applyAlignment="1">
      <alignment horizontal="center" vertical="center"/>
    </xf>
    <xf numFmtId="0" fontId="0" fillId="12" borderId="101" xfId="0" applyFill="1" applyBorder="1" applyAlignment="1">
      <alignment horizontal="center" vertical="center"/>
    </xf>
    <xf numFmtId="0" fontId="0" fillId="12" borderId="0" xfId="0" applyFill="1" applyAlignment="1" applyProtection="1">
      <alignment horizontal="center" vertical="center"/>
      <protection locked="0"/>
    </xf>
    <xf numFmtId="0" fontId="0" fillId="11" borderId="101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101" xfId="0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6" borderId="101" xfId="0" applyFill="1" applyBorder="1" applyAlignment="1">
      <alignment horizontal="center" vertical="center"/>
    </xf>
    <xf numFmtId="44" fontId="39" fillId="10" borderId="106" xfId="8" applyFont="1" applyFill="1" applyBorder="1" applyAlignment="1">
      <alignment vertical="center" wrapText="1"/>
    </xf>
    <xf numFmtId="0" fontId="86" fillId="109" borderId="5" xfId="0" applyFont="1" applyFill="1" applyBorder="1" applyAlignment="1">
      <alignment horizontal="center" vertical="center"/>
    </xf>
    <xf numFmtId="0" fontId="86" fillId="110" borderId="5" xfId="0" applyFont="1" applyFill="1" applyBorder="1" applyAlignment="1">
      <alignment horizontal="center" vertical="center"/>
    </xf>
    <xf numFmtId="173" fontId="19" fillId="43" borderId="78" xfId="8" applyNumberFormat="1" applyFont="1" applyFill="1" applyBorder="1" applyAlignment="1" applyProtection="1">
      <alignment horizontal="center" vertical="center"/>
      <protection locked="0"/>
    </xf>
    <xf numFmtId="2" fontId="19" fillId="78" borderId="78" xfId="0" applyNumberFormat="1" applyFont="1" applyFill="1" applyBorder="1" applyAlignment="1">
      <alignment horizontal="center" vertical="center"/>
    </xf>
    <xf numFmtId="2" fontId="19" fillId="43" borderId="78" xfId="0" applyNumberFormat="1" applyFont="1" applyFill="1" applyBorder="1" applyAlignment="1" applyProtection="1">
      <alignment horizontal="center" vertical="center"/>
      <protection locked="0"/>
    </xf>
    <xf numFmtId="44" fontId="0" fillId="3" borderId="0" xfId="0" applyNumberFormat="1" applyFill="1" applyAlignment="1">
      <alignment horizontal="center" vertical="center"/>
    </xf>
    <xf numFmtId="43" fontId="0" fillId="3" borderId="0" xfId="12" applyFont="1" applyFill="1" applyAlignment="1">
      <alignment horizontal="center" vertical="center"/>
    </xf>
    <xf numFmtId="44" fontId="0" fillId="114" borderId="14" xfId="8" applyFont="1" applyFill="1" applyBorder="1" applyAlignment="1">
      <alignment vertical="center"/>
    </xf>
    <xf numFmtId="44" fontId="0" fillId="58" borderId="18" xfId="8" applyFont="1" applyFill="1" applyBorder="1" applyAlignment="1">
      <alignment horizontal="center" vertical="center"/>
    </xf>
    <xf numFmtId="173" fontId="0" fillId="8" borderId="18" xfId="8" applyNumberFormat="1" applyFont="1" applyFill="1" applyBorder="1" applyAlignment="1">
      <alignment horizontal="center" vertical="center"/>
    </xf>
    <xf numFmtId="4" fontId="0" fillId="3" borderId="0" xfId="0" applyNumberFormat="1" applyFill="1" applyAlignment="1" applyProtection="1">
      <alignment horizontal="center" vertical="center"/>
      <protection locked="0"/>
    </xf>
    <xf numFmtId="173" fontId="0" fillId="10" borderId="18" xfId="8" applyNumberFormat="1" applyFont="1" applyFill="1" applyBorder="1" applyAlignment="1">
      <alignment horizontal="center" vertical="center"/>
    </xf>
    <xf numFmtId="173" fontId="0" fillId="10" borderId="2" xfId="8" applyNumberFormat="1" applyFont="1" applyFill="1" applyBorder="1" applyAlignment="1">
      <alignment horizontal="center" vertical="center"/>
    </xf>
    <xf numFmtId="173" fontId="0" fillId="8" borderId="2" xfId="8" applyNumberFormat="1" applyFont="1" applyFill="1" applyBorder="1" applyAlignment="1">
      <alignment horizontal="center" vertical="center"/>
    </xf>
    <xf numFmtId="0" fontId="0" fillId="0" borderId="0" xfId="0" applyFill="1">
      <alignment horizontal="left" vertical="center"/>
    </xf>
    <xf numFmtId="0" fontId="92" fillId="75" borderId="0" xfId="0" applyFont="1" applyFill="1" applyAlignment="1">
      <alignment vertical="center" wrapText="1"/>
    </xf>
    <xf numFmtId="0" fontId="0" fillId="116" borderId="0" xfId="0" applyFill="1">
      <alignment horizontal="left" vertical="center"/>
    </xf>
    <xf numFmtId="44" fontId="39" fillId="79" borderId="2" xfId="8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10" fillId="2" borderId="66" xfId="0" applyFont="1" applyBorder="1" applyAlignment="1" applyProtection="1">
      <alignment horizontal="center"/>
      <protection locked="0"/>
    </xf>
    <xf numFmtId="0" fontId="24" fillId="13" borderId="0" xfId="0" applyFont="1" applyFill="1" applyAlignment="1">
      <alignment horizontal="center"/>
    </xf>
    <xf numFmtId="0" fontId="31" fillId="116" borderId="0" xfId="0" applyFont="1" applyFill="1">
      <alignment horizontal="left" vertical="center"/>
    </xf>
    <xf numFmtId="0" fontId="0" fillId="75" borderId="0" xfId="0" applyFill="1">
      <alignment horizontal="left" vertical="center"/>
    </xf>
    <xf numFmtId="0" fontId="65" fillId="2" borderId="0" xfId="0" applyFont="1">
      <alignment horizontal="left" vertical="center"/>
    </xf>
    <xf numFmtId="0" fontId="55" fillId="2" borderId="0" xfId="0" applyFont="1" applyAlignment="1"/>
    <xf numFmtId="0" fontId="104" fillId="120" borderId="68" xfId="0" applyFont="1" applyFill="1" applyBorder="1" applyAlignment="1">
      <alignment horizontal="center"/>
    </xf>
    <xf numFmtId="0" fontId="32" fillId="2" borderId="66" xfId="0" applyFont="1" applyBorder="1" applyAlignment="1" applyProtection="1">
      <alignment horizontal="center" vertical="center"/>
      <protection locked="0"/>
    </xf>
    <xf numFmtId="0" fontId="32" fillId="73" borderId="66" xfId="0" applyFont="1" applyFill="1" applyBorder="1" applyAlignment="1" applyProtection="1">
      <alignment horizontal="center" vertical="center"/>
      <protection locked="0"/>
    </xf>
    <xf numFmtId="0" fontId="32" fillId="2" borderId="85" xfId="0" applyFont="1" applyBorder="1" applyAlignment="1" applyProtection="1">
      <alignment horizontal="center" vertical="center"/>
      <protection locked="0"/>
    </xf>
    <xf numFmtId="171" fontId="26" fillId="2" borderId="21" xfId="0" applyNumberFormat="1" applyFont="1" applyBorder="1" applyAlignment="1">
      <alignment horizontal="center" vertical="center" wrapText="1"/>
    </xf>
    <xf numFmtId="0" fontId="33" fillId="2" borderId="5" xfId="0" applyFont="1" applyBorder="1" applyAlignment="1">
      <alignment horizontal="center" vertical="center" wrapText="1"/>
    </xf>
    <xf numFmtId="171" fontId="26" fillId="2" borderId="82" xfId="0" applyNumberFormat="1" applyFont="1" applyBorder="1" applyAlignment="1">
      <alignment horizontal="center" vertical="center" wrapText="1"/>
    </xf>
    <xf numFmtId="0" fontId="26" fillId="17" borderId="4" xfId="0" applyFont="1" applyFill="1" applyBorder="1" applyAlignment="1">
      <alignment horizontal="center" vertical="center" wrapText="1"/>
    </xf>
    <xf numFmtId="2" fontId="25" fillId="122" borderId="5" xfId="0" applyNumberFormat="1" applyFont="1" applyFill="1" applyBorder="1" applyAlignment="1">
      <alignment horizontal="center" vertical="center"/>
    </xf>
    <xf numFmtId="2" fontId="25" fillId="124" borderId="5" xfId="0" applyNumberFormat="1" applyFont="1" applyFill="1" applyBorder="1" applyAlignment="1">
      <alignment horizontal="center" vertical="center"/>
    </xf>
    <xf numFmtId="171" fontId="26" fillId="22" borderId="6" xfId="0" applyNumberFormat="1" applyFont="1" applyFill="1" applyBorder="1" applyAlignment="1">
      <alignment horizontal="center" vertical="center" wrapText="1"/>
    </xf>
    <xf numFmtId="0" fontId="26" fillId="2" borderId="82" xfId="0" applyFont="1" applyBorder="1" applyAlignment="1">
      <alignment horizontal="center" vertical="center"/>
    </xf>
    <xf numFmtId="0" fontId="81" fillId="2" borderId="82" xfId="0" applyFont="1" applyBorder="1" applyAlignment="1">
      <alignment horizontal="center" vertical="center" wrapText="1"/>
    </xf>
    <xf numFmtId="0" fontId="33" fillId="2" borderId="82" xfId="0" applyFont="1" applyBorder="1" applyAlignment="1">
      <alignment horizontal="center" vertical="center" wrapText="1"/>
    </xf>
    <xf numFmtId="0" fontId="0" fillId="8" borderId="31" xfId="0" applyFill="1" applyBorder="1">
      <alignment horizontal="left" vertical="center"/>
    </xf>
    <xf numFmtId="0" fontId="0" fillId="8" borderId="83" xfId="0" applyFill="1" applyBorder="1">
      <alignment horizontal="left" vertical="center"/>
    </xf>
    <xf numFmtId="0" fontId="0" fillId="8" borderId="78" xfId="0" applyFill="1" applyBorder="1">
      <alignment horizontal="left" vertical="center"/>
    </xf>
    <xf numFmtId="9" fontId="32" fillId="13" borderId="4" xfId="0" applyNumberFormat="1" applyFont="1" applyFill="1" applyBorder="1" applyAlignment="1" applyProtection="1">
      <alignment horizontal="center" vertical="center" wrapText="1"/>
      <protection locked="0"/>
    </xf>
    <xf numFmtId="0" fontId="26" fillId="2" borderId="16" xfId="0" applyFont="1" applyBorder="1" applyAlignment="1">
      <alignment horizontal="center" vertical="center" wrapText="1"/>
    </xf>
    <xf numFmtId="0" fontId="26" fillId="2" borderId="82" xfId="0" applyFont="1" applyBorder="1" applyAlignment="1">
      <alignment horizontal="center" vertical="center" wrapText="1"/>
    </xf>
    <xf numFmtId="20" fontId="32" fillId="2" borderId="66" xfId="0" applyNumberFormat="1" applyFont="1" applyBorder="1" applyAlignment="1" applyProtection="1">
      <alignment horizontal="center" vertical="center"/>
      <protection locked="0"/>
    </xf>
    <xf numFmtId="178" fontId="26" fillId="2" borderId="66" xfId="0" applyNumberFormat="1" applyFont="1" applyBorder="1" applyAlignment="1" applyProtection="1">
      <alignment horizontal="center" vertical="center"/>
      <protection locked="0"/>
    </xf>
    <xf numFmtId="177" fontId="34" fillId="2" borderId="5" xfId="0" applyNumberFormat="1" applyFont="1" applyBorder="1" applyAlignment="1" applyProtection="1">
      <alignment horizontal="center"/>
      <protection locked="0"/>
    </xf>
    <xf numFmtId="0" fontId="0" fillId="8" borderId="83" xfId="0" applyFill="1" applyBorder="1" applyAlignment="1">
      <alignment horizontal="center" vertical="center"/>
    </xf>
    <xf numFmtId="0" fontId="24" fillId="122" borderId="4" xfId="0" applyFont="1" applyFill="1" applyBorder="1" applyAlignment="1">
      <alignment horizontal="center" vertical="center"/>
    </xf>
    <xf numFmtId="0" fontId="24" fillId="124" borderId="4" xfId="0" applyFont="1" applyFill="1" applyBorder="1" applyAlignment="1">
      <alignment horizontal="center" vertical="center"/>
    </xf>
    <xf numFmtId="0" fontId="24" fillId="23" borderId="4" xfId="0" applyFont="1" applyFill="1" applyBorder="1" applyAlignment="1">
      <alignment horizontal="center" vertical="center"/>
    </xf>
    <xf numFmtId="0" fontId="26" fillId="18" borderId="4" xfId="0" applyFont="1" applyFill="1" applyBorder="1" applyAlignment="1">
      <alignment horizontal="center" vertical="center" wrapText="1"/>
    </xf>
    <xf numFmtId="0" fontId="26" fillId="18" borderId="5" xfId="0" applyFont="1" applyFill="1" applyBorder="1" applyAlignment="1">
      <alignment horizontal="center" vertical="center" wrapText="1"/>
    </xf>
    <xf numFmtId="179" fontId="24" fillId="18" borderId="5" xfId="0" applyNumberFormat="1" applyFont="1" applyFill="1" applyBorder="1" applyAlignment="1">
      <alignment horizontal="center"/>
    </xf>
    <xf numFmtId="0" fontId="24" fillId="18" borderId="5" xfId="0" applyFont="1" applyFill="1" applyBorder="1" applyAlignment="1">
      <alignment horizontal="center"/>
    </xf>
    <xf numFmtId="178" fontId="24" fillId="18" borderId="5" xfId="0" applyNumberFormat="1" applyFont="1" applyFill="1" applyBorder="1" applyAlignment="1">
      <alignment horizontal="center"/>
    </xf>
    <xf numFmtId="0" fontId="26" fillId="17" borderId="2" xfId="0" applyFont="1" applyFill="1" applyBorder="1" applyAlignment="1">
      <alignment horizontal="center" vertical="center" wrapText="1"/>
    </xf>
    <xf numFmtId="173" fontId="0" fillId="2" borderId="2" xfId="0" applyNumberFormat="1" applyBorder="1">
      <alignment horizontal="left" vertical="center"/>
    </xf>
    <xf numFmtId="171" fontId="26" fillId="18" borderId="5" xfId="0" applyNumberFormat="1" applyFont="1" applyFill="1" applyBorder="1" applyAlignment="1">
      <alignment horizontal="center" vertical="center" wrapText="1"/>
    </xf>
    <xf numFmtId="0" fontId="26" fillId="18" borderId="9" xfId="0" applyFont="1" applyFill="1" applyBorder="1" applyAlignment="1">
      <alignment horizontal="center" vertical="center" wrapText="1"/>
    </xf>
    <xf numFmtId="171" fontId="26" fillId="18" borderId="9" xfId="0" applyNumberFormat="1" applyFont="1" applyFill="1" applyBorder="1" applyAlignment="1">
      <alignment horizontal="center" vertical="center" wrapText="1"/>
    </xf>
    <xf numFmtId="0" fontId="87" fillId="13" borderId="0" xfId="0" applyFont="1" applyFill="1" applyAlignment="1">
      <alignment horizontal="center" vertical="center"/>
    </xf>
    <xf numFmtId="44" fontId="65" fillId="84" borderId="65" xfId="0" applyNumberFormat="1" applyFont="1" applyFill="1" applyBorder="1" applyAlignment="1"/>
    <xf numFmtId="44" fontId="65" fillId="84" borderId="6" xfId="0" applyNumberFormat="1" applyFont="1" applyFill="1" applyBorder="1" applyAlignment="1"/>
    <xf numFmtId="0" fontId="108" fillId="5" borderId="26" xfId="0" applyFont="1" applyFill="1" applyBorder="1" applyAlignment="1">
      <alignment horizontal="center" vertical="center"/>
    </xf>
    <xf numFmtId="0" fontId="86" fillId="109" borderId="2" xfId="0" applyFont="1" applyFill="1" applyBorder="1" applyAlignment="1">
      <alignment horizontal="center" vertical="center"/>
    </xf>
    <xf numFmtId="0" fontId="86" fillId="110" borderId="2" xfId="0" applyFont="1" applyFill="1" applyBorder="1" applyAlignment="1">
      <alignment horizontal="center" vertical="center"/>
    </xf>
    <xf numFmtId="0" fontId="86" fillId="69" borderId="2" xfId="0" applyFont="1" applyFill="1" applyBorder="1" applyAlignment="1">
      <alignment horizontal="center" vertical="center"/>
    </xf>
    <xf numFmtId="9" fontId="39" fillId="45" borderId="2" xfId="0" applyNumberFormat="1" applyFont="1" applyFill="1" applyBorder="1" applyAlignment="1" applyProtection="1">
      <alignment horizontal="center" vertical="center"/>
      <protection locked="0"/>
    </xf>
    <xf numFmtId="9" fontId="39" fillId="46" borderId="2" xfId="0" applyNumberFormat="1" applyFont="1" applyFill="1" applyBorder="1" applyAlignment="1" applyProtection="1">
      <alignment horizontal="center" vertical="center"/>
      <protection locked="0"/>
    </xf>
    <xf numFmtId="9" fontId="111" fillId="47" borderId="2" xfId="0" applyNumberFormat="1" applyFont="1" applyFill="1" applyBorder="1" applyAlignment="1" applyProtection="1">
      <alignment horizontal="center" vertical="center"/>
      <protection locked="0"/>
    </xf>
    <xf numFmtId="0" fontId="112" fillId="2" borderId="0" xfId="0" applyFont="1" applyAlignment="1">
      <alignment horizontal="center" vertical="center"/>
    </xf>
    <xf numFmtId="173" fontId="65" fillId="84" borderId="4" xfId="0" applyNumberFormat="1" applyFont="1" applyFill="1" applyBorder="1" applyAlignment="1"/>
    <xf numFmtId="173" fontId="65" fillId="126" borderId="4" xfId="0" applyNumberFormat="1" applyFont="1" applyFill="1" applyBorder="1" applyAlignment="1">
      <alignment horizontal="center"/>
    </xf>
    <xf numFmtId="173" fontId="65" fillId="126" borderId="8" xfId="0" applyNumberFormat="1" applyFont="1" applyFill="1" applyBorder="1" applyAlignment="1">
      <alignment horizontal="center"/>
    </xf>
    <xf numFmtId="0" fontId="0" fillId="3" borderId="105" xfId="0" applyFill="1" applyBorder="1" applyAlignment="1">
      <alignment horizontal="center" vertical="center"/>
    </xf>
    <xf numFmtId="0" fontId="0" fillId="3" borderId="105" xfId="0" applyFill="1" applyBorder="1" applyAlignment="1" applyProtection="1">
      <alignment horizontal="center" vertical="center"/>
      <protection locked="0"/>
    </xf>
    <xf numFmtId="0" fontId="13" fillId="111" borderId="105" xfId="0" applyFont="1" applyFill="1" applyBorder="1" applyAlignment="1">
      <alignment horizontal="center" vertical="center" wrapText="1"/>
    </xf>
    <xf numFmtId="44" fontId="39" fillId="111" borderId="105" xfId="8" applyFont="1" applyFill="1" applyBorder="1" applyAlignment="1">
      <alignment horizontal="center" vertical="center" wrapText="1"/>
    </xf>
    <xf numFmtId="44" fontId="10" fillId="3" borderId="105" xfId="8" applyFont="1" applyFill="1" applyBorder="1" applyAlignment="1">
      <alignment horizontal="center"/>
    </xf>
    <xf numFmtId="0" fontId="13" fillId="56" borderId="105" xfId="0" applyFont="1" applyFill="1" applyBorder="1" applyAlignment="1">
      <alignment horizontal="center" vertical="center"/>
    </xf>
    <xf numFmtId="44" fontId="39" fillId="56" borderId="105" xfId="8" applyFont="1" applyFill="1" applyBorder="1" applyAlignment="1">
      <alignment horizontal="center" vertical="center" wrapText="1"/>
    </xf>
    <xf numFmtId="0" fontId="0" fillId="3" borderId="106" xfId="0" applyFill="1" applyBorder="1" applyAlignment="1" applyProtection="1">
      <alignment horizontal="center" vertical="center"/>
      <protection locked="0"/>
    </xf>
    <xf numFmtId="0" fontId="13" fillId="111" borderId="106" xfId="0" applyFont="1" applyFill="1" applyBorder="1" applyAlignment="1">
      <alignment horizontal="center" vertical="center" wrapText="1"/>
    </xf>
    <xf numFmtId="44" fontId="39" fillId="111" borderId="106" xfId="8" applyFont="1" applyFill="1" applyBorder="1" applyAlignment="1">
      <alignment horizontal="center" vertical="center" wrapText="1"/>
    </xf>
    <xf numFmtId="44" fontId="10" fillId="3" borderId="106" xfId="8" applyFont="1" applyFill="1" applyBorder="1" applyAlignment="1">
      <alignment horizontal="center"/>
    </xf>
    <xf numFmtId="173" fontId="13" fillId="115" borderId="0" xfId="0" applyNumberFormat="1" applyFont="1" applyFill="1" applyAlignment="1">
      <alignment horizontal="center" vertical="center" wrapText="1"/>
    </xf>
    <xf numFmtId="173" fontId="39" fillId="115" borderId="0" xfId="8" applyNumberFormat="1" applyFont="1" applyFill="1" applyBorder="1" applyAlignment="1">
      <alignment horizontal="center" vertical="center" wrapText="1"/>
    </xf>
    <xf numFmtId="173" fontId="10" fillId="12" borderId="0" xfId="8" applyNumberFormat="1" applyFont="1" applyFill="1" applyBorder="1" applyAlignment="1">
      <alignment horizontal="center"/>
    </xf>
    <xf numFmtId="173" fontId="13" fillId="66" borderId="0" xfId="0" applyNumberFormat="1" applyFont="1" applyFill="1" applyAlignment="1">
      <alignment horizontal="center" vertical="center"/>
    </xf>
    <xf numFmtId="173" fontId="39" fillId="66" borderId="0" xfId="8" applyNumberFormat="1" applyFont="1" applyFill="1" applyBorder="1" applyAlignment="1">
      <alignment horizontal="center" vertical="center" wrapText="1"/>
    </xf>
    <xf numFmtId="44" fontId="65" fillId="127" borderId="4" xfId="0" applyNumberFormat="1" applyFont="1" applyFill="1" applyBorder="1" applyAlignment="1">
      <alignment horizontal="center"/>
    </xf>
    <xf numFmtId="44" fontId="65" fillId="127" borderId="4" xfId="8" applyFont="1" applyFill="1" applyBorder="1" applyAlignment="1">
      <alignment horizontal="center"/>
    </xf>
    <xf numFmtId="44" fontId="65" fillId="127" borderId="4" xfId="0" applyNumberFormat="1" applyFont="1" applyFill="1" applyBorder="1" applyAlignment="1"/>
    <xf numFmtId="44" fontId="65" fillId="127" borderId="65" xfId="0" applyNumberFormat="1" applyFont="1" applyFill="1" applyBorder="1" applyAlignment="1"/>
    <xf numFmtId="44" fontId="65" fillId="127" borderId="6" xfId="0" applyNumberFormat="1" applyFont="1" applyFill="1" applyBorder="1" applyAlignment="1"/>
    <xf numFmtId="44" fontId="65" fillId="2" borderId="5" xfId="0" applyNumberFormat="1" applyFont="1" applyBorder="1" applyAlignment="1"/>
    <xf numFmtId="44" fontId="65" fillId="127" borderId="4" xfId="0" applyNumberFormat="1" applyFont="1" applyFill="1" applyBorder="1" applyAlignment="1">
      <alignment horizontal="right"/>
    </xf>
    <xf numFmtId="9" fontId="65" fillId="127" borderId="4" xfId="9" applyFont="1" applyFill="1" applyBorder="1" applyAlignment="1">
      <alignment horizontal="center"/>
    </xf>
    <xf numFmtId="173" fontId="65" fillId="84" borderId="65" xfId="0" applyNumberFormat="1" applyFont="1" applyFill="1" applyBorder="1" applyAlignment="1"/>
    <xf numFmtId="173" fontId="65" fillId="84" borderId="6" xfId="0" applyNumberFormat="1" applyFont="1" applyFill="1" applyBorder="1" applyAlignment="1"/>
    <xf numFmtId="173" fontId="65" fillId="127" borderId="4" xfId="0" applyNumberFormat="1" applyFont="1" applyFill="1" applyBorder="1" applyAlignment="1">
      <alignment horizontal="center"/>
    </xf>
    <xf numFmtId="173" fontId="65" fillId="127" borderId="4" xfId="8" applyNumberFormat="1" applyFont="1" applyFill="1" applyBorder="1" applyAlignment="1">
      <alignment horizontal="center"/>
    </xf>
    <xf numFmtId="173" fontId="65" fillId="127" borderId="4" xfId="0" applyNumberFormat="1" applyFont="1" applyFill="1" applyBorder="1" applyAlignment="1"/>
    <xf numFmtId="173" fontId="65" fillId="127" borderId="65" xfId="0" applyNumberFormat="1" applyFont="1" applyFill="1" applyBorder="1" applyAlignment="1"/>
    <xf numFmtId="173" fontId="65" fillId="127" borderId="6" xfId="0" applyNumberFormat="1" applyFont="1" applyFill="1" applyBorder="1" applyAlignment="1"/>
    <xf numFmtId="173" fontId="65" fillId="127" borderId="4" xfId="0" applyNumberFormat="1" applyFont="1" applyFill="1" applyBorder="1" applyAlignment="1">
      <alignment horizontal="right"/>
    </xf>
    <xf numFmtId="9" fontId="0" fillId="2" borderId="0" xfId="9" applyFont="1" applyFill="1" applyAlignment="1">
      <alignment horizontal="left" vertical="center"/>
    </xf>
    <xf numFmtId="9" fontId="0" fillId="2" borderId="0" xfId="9" applyFont="1" applyFill="1" applyAlignment="1">
      <alignment horizontal="center" vertical="center"/>
    </xf>
    <xf numFmtId="0" fontId="91" fillId="125" borderId="0" xfId="0" applyFont="1" applyFill="1" applyAlignment="1">
      <alignment vertical="center" wrapText="1"/>
    </xf>
    <xf numFmtId="0" fontId="0" fillId="6" borderId="117" xfId="0" applyFill="1" applyBorder="1" applyAlignment="1">
      <alignment vertical="center"/>
    </xf>
    <xf numFmtId="2" fontId="0" fillId="2" borderId="0" xfId="0" applyNumberFormat="1" applyAlignment="1">
      <alignment horizontal="center" vertical="center"/>
    </xf>
    <xf numFmtId="0" fontId="31" fillId="6" borderId="117" xfId="0" applyFont="1" applyFill="1" applyBorder="1" applyAlignment="1">
      <alignment horizontal="center" vertical="center"/>
    </xf>
    <xf numFmtId="0" fontId="26" fillId="18" borderId="117" xfId="0" applyFont="1" applyFill="1" applyBorder="1" applyAlignment="1">
      <alignment horizontal="center" vertical="center" wrapText="1"/>
    </xf>
    <xf numFmtId="0" fontId="116" fillId="18" borderId="117" xfId="0" applyFont="1" applyFill="1" applyBorder="1" applyAlignment="1">
      <alignment horizontal="center" vertical="center" wrapText="1"/>
    </xf>
    <xf numFmtId="171" fontId="26" fillId="18" borderId="117" xfId="0" applyNumberFormat="1" applyFont="1" applyFill="1" applyBorder="1" applyAlignment="1">
      <alignment horizontal="center" vertical="center" wrapText="1"/>
    </xf>
    <xf numFmtId="179" fontId="24" fillId="18" borderId="117" xfId="0" applyNumberFormat="1" applyFont="1" applyFill="1" applyBorder="1" applyAlignment="1">
      <alignment horizontal="center"/>
    </xf>
    <xf numFmtId="0" fontId="24" fillId="18" borderId="117" xfId="0" applyFont="1" applyFill="1" applyBorder="1" applyAlignment="1">
      <alignment horizontal="center"/>
    </xf>
    <xf numFmtId="178" fontId="24" fillId="18" borderId="117" xfId="0" applyNumberFormat="1" applyFont="1" applyFill="1" applyBorder="1" applyAlignment="1">
      <alignment horizontal="center"/>
    </xf>
    <xf numFmtId="0" fontId="26" fillId="6" borderId="66" xfId="0" applyFont="1" applyFill="1" applyBorder="1" applyAlignment="1" applyProtection="1">
      <alignment horizontal="center" vertical="center"/>
      <protection locked="0"/>
    </xf>
    <xf numFmtId="44" fontId="0" fillId="2" borderId="0" xfId="0" applyNumberFormat="1" applyAlignment="1">
      <alignment horizontal="center" vertical="center"/>
    </xf>
    <xf numFmtId="0" fontId="0" fillId="50" borderId="0" xfId="0" applyFill="1">
      <alignment horizontal="left" vertical="center"/>
    </xf>
    <xf numFmtId="0" fontId="105" fillId="119" borderId="2" xfId="0" applyFont="1" applyFill="1" applyBorder="1" applyAlignment="1">
      <alignment horizontal="center" vertical="center"/>
    </xf>
    <xf numFmtId="0" fontId="80" fillId="116" borderId="0" xfId="0" applyFont="1" applyFill="1" applyAlignment="1"/>
    <xf numFmtId="9" fontId="96" fillId="3" borderId="0" xfId="0" applyNumberFormat="1" applyFont="1" applyFill="1" applyAlignment="1">
      <alignment vertical="center"/>
    </xf>
    <xf numFmtId="0" fontId="121" fillId="50" borderId="122" xfId="0" applyFont="1" applyFill="1" applyBorder="1" applyAlignment="1">
      <alignment horizontal="center" vertical="center"/>
    </xf>
    <xf numFmtId="0" fontId="121" fillId="50" borderId="123" xfId="0" applyFont="1" applyFill="1" applyBorder="1" applyAlignment="1">
      <alignment horizontal="center" vertical="center"/>
    </xf>
    <xf numFmtId="0" fontId="121" fillId="50" borderId="121" xfId="0" applyFont="1" applyFill="1" applyBorder="1" applyAlignment="1">
      <alignment horizontal="center" vertical="center"/>
    </xf>
    <xf numFmtId="0" fontId="121" fillId="50" borderId="124" xfId="0" applyFont="1" applyFill="1" applyBorder="1" applyAlignment="1">
      <alignment horizontal="center" vertical="center"/>
    </xf>
    <xf numFmtId="0" fontId="121" fillId="50" borderId="118" xfId="0" applyFont="1" applyFill="1" applyBorder="1" applyAlignment="1">
      <alignment horizontal="center" vertical="center"/>
    </xf>
    <xf numFmtId="0" fontId="121" fillId="50" borderId="125" xfId="0" applyFont="1" applyFill="1" applyBorder="1" applyAlignment="1">
      <alignment horizontal="center" vertical="center"/>
    </xf>
    <xf numFmtId="0" fontId="121" fillId="50" borderId="120" xfId="0" applyFont="1" applyFill="1" applyBorder="1" applyAlignment="1">
      <alignment horizontal="center" vertical="center"/>
    </xf>
    <xf numFmtId="0" fontId="121" fillId="50" borderId="126" xfId="0" applyFont="1" applyFill="1" applyBorder="1" applyAlignment="1">
      <alignment horizontal="center" vertical="center"/>
    </xf>
    <xf numFmtId="0" fontId="121" fillId="50" borderId="119" xfId="0" applyFont="1" applyFill="1" applyBorder="1" applyAlignment="1">
      <alignment horizontal="center" vertical="center"/>
    </xf>
    <xf numFmtId="0" fontId="80" fillId="2" borderId="0" xfId="0" applyFont="1" applyAlignment="1">
      <alignment horizontal="center"/>
    </xf>
    <xf numFmtId="0" fontId="0" fillId="2" borderId="2" xfId="0" applyBorder="1" applyAlignment="1">
      <alignment horizontal="center" vertical="center"/>
    </xf>
    <xf numFmtId="0" fontId="80" fillId="129" borderId="5" xfId="0" applyFont="1" applyFill="1" applyBorder="1" applyAlignment="1">
      <alignment horizontal="center" vertical="center"/>
    </xf>
    <xf numFmtId="0" fontId="80" fillId="129" borderId="5" xfId="0" applyFont="1" applyFill="1" applyBorder="1" applyAlignment="1">
      <alignment horizontal="center"/>
    </xf>
    <xf numFmtId="0" fontId="17" fillId="5" borderId="69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34" fillId="2" borderId="27" xfId="0" applyFont="1" applyBorder="1" applyAlignment="1">
      <alignment vertical="center"/>
    </xf>
    <xf numFmtId="0" fontId="34" fillId="2" borderId="12" xfId="0" applyFont="1" applyBorder="1" applyAlignment="1"/>
    <xf numFmtId="0" fontId="34" fillId="2" borderId="12" xfId="0" applyFont="1" applyBorder="1" applyAlignment="1">
      <alignment horizontal="center"/>
    </xf>
    <xf numFmtId="0" fontId="10" fillId="2" borderId="0" xfId="0" applyFont="1" applyAlignment="1"/>
    <xf numFmtId="0" fontId="125" fillId="79" borderId="66" xfId="0" applyFont="1" applyFill="1" applyBorder="1" applyAlignment="1">
      <alignment horizontal="center" vertical="center"/>
    </xf>
    <xf numFmtId="9" fontId="14" fillId="59" borderId="69" xfId="9" applyFont="1" applyFill="1" applyBorder="1" applyAlignment="1" applyProtection="1">
      <alignment horizontal="center" vertical="center"/>
      <protection locked="0"/>
    </xf>
    <xf numFmtId="0" fontId="100" fillId="109" borderId="69" xfId="0" applyFont="1" applyFill="1" applyBorder="1" applyAlignment="1">
      <alignment horizontal="center" vertical="center"/>
    </xf>
    <xf numFmtId="0" fontId="100" fillId="110" borderId="69" xfId="0" applyFont="1" applyFill="1" applyBorder="1" applyAlignment="1">
      <alignment horizontal="center" vertical="center"/>
    </xf>
    <xf numFmtId="0" fontId="0" fillId="2" borderId="2" xfId="0" applyBorder="1" applyAlignment="1">
      <alignment vertical="center"/>
    </xf>
    <xf numFmtId="0" fontId="0" fillId="10" borderId="0" xfId="0" applyFill="1" applyAlignment="1" applyProtection="1">
      <alignment horizontal="center" vertical="center"/>
      <protection locked="0"/>
    </xf>
    <xf numFmtId="0" fontId="23" fillId="10" borderId="0" xfId="0" applyFont="1" applyFill="1" applyAlignment="1">
      <alignment horizontal="center" vertical="center" textRotation="90"/>
    </xf>
    <xf numFmtId="0" fontId="125" fillId="80" borderId="0" xfId="0" applyFont="1" applyFill="1" applyAlignment="1">
      <alignment horizontal="center" vertical="center" wrapText="1"/>
    </xf>
    <xf numFmtId="44" fontId="126" fillId="80" borderId="0" xfId="8" applyFont="1" applyFill="1" applyBorder="1" applyAlignment="1">
      <alignment horizontal="center" vertical="center" wrapText="1"/>
    </xf>
    <xf numFmtId="44" fontId="127" fillId="10" borderId="0" xfId="8" applyFont="1" applyFill="1" applyBorder="1" applyAlignment="1">
      <alignment horizontal="center"/>
    </xf>
    <xf numFmtId="0" fontId="125" fillId="63" borderId="0" xfId="0" applyFont="1" applyFill="1" applyAlignment="1">
      <alignment horizontal="center" vertical="center"/>
    </xf>
    <xf numFmtId="44" fontId="126" fillId="63" borderId="0" xfId="8" applyFont="1" applyFill="1" applyBorder="1" applyAlignment="1">
      <alignment horizontal="center" vertical="center" wrapText="1"/>
    </xf>
    <xf numFmtId="0" fontId="23" fillId="11" borderId="0" xfId="0" applyFont="1" applyFill="1" applyAlignment="1">
      <alignment horizontal="center" vertical="center" textRotation="90"/>
    </xf>
    <xf numFmtId="0" fontId="125" fillId="68" borderId="0" xfId="0" applyFont="1" applyFill="1" applyAlignment="1">
      <alignment horizontal="center" vertical="center"/>
    </xf>
    <xf numFmtId="44" fontId="126" fillId="68" borderId="0" xfId="8" applyFont="1" applyFill="1" applyBorder="1" applyAlignment="1">
      <alignment horizontal="center" vertical="center" wrapText="1"/>
    </xf>
    <xf numFmtId="0" fontId="125" fillId="112" borderId="0" xfId="0" applyFont="1" applyFill="1" applyAlignment="1">
      <alignment horizontal="center" vertical="center" wrapText="1"/>
    </xf>
    <xf numFmtId="44" fontId="126" fillId="112" borderId="0" xfId="8" applyFont="1" applyFill="1" applyBorder="1" applyAlignment="1">
      <alignment horizontal="center" vertical="center" wrapText="1"/>
    </xf>
    <xf numFmtId="44" fontId="127" fillId="11" borderId="0" xfId="8" applyFont="1" applyFill="1" applyBorder="1" applyAlignment="1">
      <alignment horizontal="center"/>
    </xf>
    <xf numFmtId="0" fontId="0" fillId="11" borderId="87" xfId="0" applyFill="1" applyBorder="1" applyAlignment="1">
      <alignment horizontal="center" vertical="center"/>
    </xf>
    <xf numFmtId="44" fontId="96" fillId="11" borderId="130" xfId="0" applyNumberFormat="1" applyFont="1" applyFill="1" applyBorder="1" applyAlignment="1">
      <alignment vertical="center"/>
    </xf>
    <xf numFmtId="0" fontId="0" fillId="11" borderId="129" xfId="0" applyFill="1" applyBorder="1" applyAlignment="1">
      <alignment horizontal="center" vertical="center"/>
    </xf>
    <xf numFmtId="0" fontId="125" fillId="66" borderId="0" xfId="0" applyFont="1" applyFill="1" applyAlignment="1">
      <alignment horizontal="center" vertical="center"/>
    </xf>
    <xf numFmtId="44" fontId="126" fillId="66" borderId="0" xfId="8" applyFont="1" applyFill="1" applyBorder="1" applyAlignment="1">
      <alignment horizontal="center" vertical="center" wrapText="1"/>
    </xf>
    <xf numFmtId="0" fontId="0" fillId="12" borderId="87" xfId="0" applyFill="1" applyBorder="1" applyAlignment="1">
      <alignment horizontal="center" vertical="center"/>
    </xf>
    <xf numFmtId="0" fontId="125" fillId="115" borderId="0" xfId="0" applyFont="1" applyFill="1" applyAlignment="1">
      <alignment horizontal="center" vertical="center" wrapText="1"/>
    </xf>
    <xf numFmtId="44" fontId="126" fillId="115" borderId="0" xfId="8" applyFont="1" applyFill="1" applyBorder="1" applyAlignment="1">
      <alignment horizontal="center" vertical="center" wrapText="1"/>
    </xf>
    <xf numFmtId="44" fontId="127" fillId="12" borderId="0" xfId="8" applyFont="1" applyFill="1" applyBorder="1" applyAlignment="1">
      <alignment horizontal="center"/>
    </xf>
    <xf numFmtId="0" fontId="23" fillId="12" borderId="0" xfId="0" applyFont="1" applyFill="1" applyAlignment="1">
      <alignment horizontal="center" vertical="center" textRotation="90"/>
    </xf>
    <xf numFmtId="0" fontId="0" fillId="6" borderId="87" xfId="0" applyFill="1" applyBorder="1" applyAlignment="1">
      <alignment horizontal="center" vertical="center"/>
    </xf>
    <xf numFmtId="0" fontId="0" fillId="8" borderId="106" xfId="0" applyFill="1" applyBorder="1" applyAlignment="1">
      <alignment horizontal="right" vertical="center"/>
    </xf>
    <xf numFmtId="0" fontId="23" fillId="6" borderId="0" xfId="0" applyFont="1" applyFill="1" applyAlignment="1">
      <alignment horizontal="center" vertical="center" textRotation="90"/>
    </xf>
    <xf numFmtId="0" fontId="125" fillId="131" borderId="0" xfId="0" applyFont="1" applyFill="1" applyAlignment="1">
      <alignment horizontal="center" vertical="center"/>
    </xf>
    <xf numFmtId="44" fontId="126" fillId="131" borderId="0" xfId="8" applyFont="1" applyFill="1" applyBorder="1" applyAlignment="1">
      <alignment horizontal="center" vertical="center" wrapText="1"/>
    </xf>
    <xf numFmtId="0" fontId="125" fillId="130" borderId="0" xfId="0" applyFont="1" applyFill="1" applyAlignment="1">
      <alignment horizontal="center" vertical="center" wrapText="1"/>
    </xf>
    <xf numFmtId="44" fontId="126" fillId="130" borderId="0" xfId="8" applyFont="1" applyFill="1" applyBorder="1" applyAlignment="1">
      <alignment horizontal="center" vertical="center" wrapText="1"/>
    </xf>
    <xf numFmtId="44" fontId="127" fillId="18" borderId="0" xfId="8" applyFont="1" applyFill="1" applyBorder="1" applyAlignment="1">
      <alignment horizontal="center"/>
    </xf>
    <xf numFmtId="0" fontId="0" fillId="3" borderId="87" xfId="0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textRotation="90"/>
    </xf>
    <xf numFmtId="173" fontId="126" fillId="80" borderId="0" xfId="8" applyNumberFormat="1" applyFont="1" applyFill="1" applyBorder="1" applyAlignment="1">
      <alignment horizontal="center" vertical="center" wrapText="1"/>
    </xf>
    <xf numFmtId="173" fontId="127" fillId="10" borderId="0" xfId="8" applyNumberFormat="1" applyFont="1" applyFill="1" applyBorder="1" applyAlignment="1">
      <alignment horizontal="center"/>
    </xf>
    <xf numFmtId="0" fontId="125" fillId="111" borderId="0" xfId="0" applyFont="1" applyFill="1" applyAlignment="1">
      <alignment horizontal="center" vertical="center" wrapText="1"/>
    </xf>
    <xf numFmtId="173" fontId="126" fillId="111" borderId="0" xfId="8" applyNumberFormat="1" applyFont="1" applyFill="1" applyBorder="1" applyAlignment="1">
      <alignment horizontal="center" vertical="center" wrapText="1"/>
    </xf>
    <xf numFmtId="173" fontId="127" fillId="3" borderId="0" xfId="8" applyNumberFormat="1" applyFont="1" applyFill="1" applyBorder="1" applyAlignment="1">
      <alignment horizontal="center"/>
    </xf>
    <xf numFmtId="0" fontId="125" fillId="56" borderId="0" xfId="0" applyFont="1" applyFill="1" applyAlignment="1">
      <alignment horizontal="center" vertical="center"/>
    </xf>
    <xf numFmtId="173" fontId="126" fillId="56" borderId="0" xfId="8" applyNumberFormat="1" applyFont="1" applyFill="1" applyBorder="1" applyAlignment="1">
      <alignment horizontal="center" vertical="center" wrapText="1"/>
    </xf>
    <xf numFmtId="173" fontId="126" fillId="63" borderId="0" xfId="8" applyNumberFormat="1" applyFont="1" applyFill="1" applyBorder="1" applyAlignment="1">
      <alignment horizontal="center" vertical="center" wrapText="1"/>
    </xf>
    <xf numFmtId="0" fontId="0" fillId="10" borderId="87" xfId="0" applyFill="1" applyBorder="1" applyAlignment="1">
      <alignment horizontal="center" vertical="center"/>
    </xf>
    <xf numFmtId="173" fontId="126" fillId="112" borderId="0" xfId="8" applyNumberFormat="1" applyFont="1" applyFill="1" applyBorder="1" applyAlignment="1">
      <alignment horizontal="center" vertical="center" wrapText="1"/>
    </xf>
    <xf numFmtId="173" fontId="127" fillId="11" borderId="0" xfId="8" applyNumberFormat="1" applyFont="1" applyFill="1" applyBorder="1" applyAlignment="1">
      <alignment horizontal="center"/>
    </xf>
    <xf numFmtId="173" fontId="126" fillId="68" borderId="0" xfId="8" applyNumberFormat="1" applyFont="1" applyFill="1" applyBorder="1" applyAlignment="1">
      <alignment horizontal="center" vertical="center" wrapText="1"/>
    </xf>
    <xf numFmtId="173" fontId="126" fillId="115" borderId="0" xfId="8" applyNumberFormat="1" applyFont="1" applyFill="1" applyBorder="1" applyAlignment="1">
      <alignment horizontal="center" vertical="center" wrapText="1"/>
    </xf>
    <xf numFmtId="173" fontId="127" fillId="12" borderId="0" xfId="8" applyNumberFormat="1" applyFont="1" applyFill="1" applyBorder="1" applyAlignment="1">
      <alignment horizontal="center"/>
    </xf>
    <xf numFmtId="173" fontId="126" fillId="66" borderId="0" xfId="8" applyNumberFormat="1" applyFont="1" applyFill="1" applyBorder="1" applyAlignment="1">
      <alignment horizontal="center" vertical="center" wrapText="1"/>
    </xf>
    <xf numFmtId="0" fontId="124" fillId="3" borderId="0" xfId="0" applyFont="1" applyFill="1" applyAlignment="1">
      <alignment vertical="center"/>
    </xf>
    <xf numFmtId="2" fontId="99" fillId="109" borderId="69" xfId="0" applyNumberFormat="1" applyFont="1" applyFill="1" applyBorder="1" applyAlignment="1">
      <alignment horizontal="center" vertical="center"/>
    </xf>
    <xf numFmtId="2" fontId="99" fillId="110" borderId="69" xfId="0" applyNumberFormat="1" applyFont="1" applyFill="1" applyBorder="1" applyAlignment="1">
      <alignment horizontal="center" vertical="center"/>
    </xf>
    <xf numFmtId="2" fontId="99" fillId="69" borderId="69" xfId="0" applyNumberFormat="1" applyFont="1" applyFill="1" applyBorder="1" applyAlignment="1">
      <alignment vertical="center"/>
    </xf>
    <xf numFmtId="0" fontId="13" fillId="79" borderId="17" xfId="0" applyFont="1" applyFill="1" applyBorder="1" applyAlignment="1">
      <alignment horizontal="center" vertical="center"/>
    </xf>
    <xf numFmtId="2" fontId="16" fillId="132" borderId="2" xfId="0" applyNumberFormat="1" applyFont="1" applyFill="1" applyBorder="1" applyAlignment="1">
      <alignment horizontal="center" vertical="center"/>
    </xf>
    <xf numFmtId="2" fontId="16" fillId="133" borderId="2" xfId="0" applyNumberFormat="1" applyFont="1" applyFill="1" applyBorder="1" applyAlignment="1">
      <alignment horizontal="center" vertical="center"/>
    </xf>
    <xf numFmtId="9" fontId="86" fillId="109" borderId="69" xfId="0" applyNumberFormat="1" applyFont="1" applyFill="1" applyBorder="1" applyAlignment="1" applyProtection="1">
      <alignment horizontal="center" vertical="center"/>
      <protection locked="0"/>
    </xf>
    <xf numFmtId="2" fontId="86" fillId="110" borderId="69" xfId="0" applyNumberFormat="1" applyFont="1" applyFill="1" applyBorder="1" applyAlignment="1">
      <alignment horizontal="center" vertical="center"/>
    </xf>
    <xf numFmtId="173" fontId="96" fillId="58" borderId="2" xfId="0" applyNumberFormat="1" applyFont="1" applyFill="1" applyBorder="1" applyAlignment="1">
      <alignment vertical="center"/>
    </xf>
    <xf numFmtId="173" fontId="96" fillId="9" borderId="2" xfId="0" applyNumberFormat="1" applyFont="1" applyFill="1" applyBorder="1" applyAlignment="1">
      <alignment vertical="center"/>
    </xf>
    <xf numFmtId="173" fontId="97" fillId="18" borderId="2" xfId="8" applyNumberFormat="1" applyFont="1" applyFill="1" applyBorder="1" applyAlignment="1" applyProtection="1">
      <alignment horizontal="center" vertical="center"/>
      <protection locked="0"/>
    </xf>
    <xf numFmtId="9" fontId="0" fillId="18" borderId="2" xfId="9" applyFont="1" applyFill="1" applyBorder="1" applyAlignment="1" applyProtection="1">
      <alignment horizontal="center" vertical="center"/>
      <protection locked="0"/>
    </xf>
    <xf numFmtId="44" fontId="31" fillId="10" borderId="55" xfId="8" applyFont="1" applyFill="1" applyBorder="1" applyAlignment="1">
      <alignment horizontal="center" vertical="center"/>
    </xf>
    <xf numFmtId="44" fontId="31" fillId="8" borderId="55" xfId="8" applyFont="1" applyFill="1" applyBorder="1" applyAlignment="1">
      <alignment horizontal="center" vertical="center"/>
    </xf>
    <xf numFmtId="9" fontId="128" fillId="109" borderId="71" xfId="0" applyNumberFormat="1" applyFont="1" applyFill="1" applyBorder="1" applyAlignment="1" applyProtection="1">
      <alignment horizontal="center" vertical="center"/>
      <protection locked="0"/>
    </xf>
    <xf numFmtId="2" fontId="128" fillId="110" borderId="71" xfId="0" applyNumberFormat="1" applyFont="1" applyFill="1" applyBorder="1" applyAlignment="1">
      <alignment horizontal="center" vertical="center"/>
    </xf>
    <xf numFmtId="44" fontId="96" fillId="58" borderId="56" xfId="0" applyNumberFormat="1" applyFont="1" applyFill="1" applyBorder="1" applyAlignment="1">
      <alignment vertical="center"/>
    </xf>
    <xf numFmtId="44" fontId="96" fillId="9" borderId="56" xfId="0" applyNumberFormat="1" applyFont="1" applyFill="1" applyBorder="1" applyAlignment="1">
      <alignment vertical="center"/>
    </xf>
    <xf numFmtId="173" fontId="96" fillId="58" borderId="56" xfId="0" applyNumberFormat="1" applyFont="1" applyFill="1" applyBorder="1" applyAlignment="1">
      <alignment vertical="center"/>
    </xf>
    <xf numFmtId="173" fontId="96" fillId="9" borderId="56" xfId="0" applyNumberFormat="1" applyFont="1" applyFill="1" applyBorder="1" applyAlignment="1">
      <alignment vertical="center"/>
    </xf>
    <xf numFmtId="44" fontId="96" fillId="58" borderId="17" xfId="0" applyNumberFormat="1" applyFont="1" applyFill="1" applyBorder="1" applyAlignment="1">
      <alignment vertical="center"/>
    </xf>
    <xf numFmtId="44" fontId="96" fillId="77" borderId="17" xfId="0" applyNumberFormat="1" applyFont="1" applyFill="1" applyBorder="1" applyAlignment="1">
      <alignment vertical="center"/>
    </xf>
    <xf numFmtId="2" fontId="16" fillId="132" borderId="78" xfId="0" applyNumberFormat="1" applyFont="1" applyFill="1" applyBorder="1" applyAlignment="1">
      <alignment horizontal="center" vertical="center"/>
    </xf>
    <xf numFmtId="0" fontId="31" fillId="10" borderId="55" xfId="0" applyFont="1" applyFill="1" applyBorder="1" applyAlignment="1">
      <alignment vertical="center"/>
    </xf>
    <xf numFmtId="44" fontId="31" fillId="10" borderId="55" xfId="0" applyNumberFormat="1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44" fontId="31" fillId="8" borderId="55" xfId="0" applyNumberFormat="1" applyFont="1" applyFill="1" applyBorder="1" applyAlignment="1">
      <alignment horizontal="center" vertical="center"/>
    </xf>
    <xf numFmtId="9" fontId="31" fillId="8" borderId="48" xfId="9" applyFont="1" applyFill="1" applyBorder="1" applyAlignment="1">
      <alignment horizontal="center" vertical="center"/>
    </xf>
    <xf numFmtId="9" fontId="0" fillId="18" borderId="48" xfId="9" applyFont="1" applyFill="1" applyBorder="1" applyAlignment="1" applyProtection="1">
      <alignment horizontal="center" vertical="center"/>
      <protection locked="0"/>
    </xf>
    <xf numFmtId="0" fontId="0" fillId="2" borderId="2" xfId="0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/>
    </xf>
    <xf numFmtId="2" fontId="0" fillId="2" borderId="2" xfId="0" applyNumberFormat="1" applyBorder="1" applyAlignment="1">
      <alignment horizontal="center" vertical="center"/>
    </xf>
    <xf numFmtId="0" fontId="0" fillId="128" borderId="2" xfId="0" applyFill="1" applyBorder="1" applyAlignment="1">
      <alignment horizontal="center" vertical="center"/>
    </xf>
    <xf numFmtId="2" fontId="0" fillId="128" borderId="2" xfId="0" applyNumberFormat="1" applyFill="1" applyBorder="1" applyAlignment="1">
      <alignment horizontal="center" vertical="center"/>
    </xf>
    <xf numFmtId="44" fontId="0" fillId="2" borderId="2" xfId="0" applyNumberFormat="1" applyBorder="1" applyAlignment="1">
      <alignment horizontal="center" vertical="center"/>
    </xf>
    <xf numFmtId="176" fontId="65" fillId="2" borderId="5" xfId="0" applyNumberFormat="1" applyFont="1" applyBorder="1" applyAlignment="1"/>
    <xf numFmtId="176" fontId="65" fillId="22" borderId="5" xfId="0" applyNumberFormat="1" applyFont="1" applyFill="1" applyBorder="1" applyAlignment="1"/>
    <xf numFmtId="0" fontId="86" fillId="40" borderId="2" xfId="0" applyFont="1" applyFill="1" applyBorder="1" applyAlignment="1">
      <alignment horizontal="center" vertical="center"/>
    </xf>
    <xf numFmtId="0" fontId="34" fillId="2" borderId="9" xfId="0" applyFont="1" applyBorder="1" applyAlignment="1">
      <alignment horizontal="center" vertical="center"/>
    </xf>
    <xf numFmtId="0" fontId="86" fillId="40" borderId="17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right" vertical="center"/>
    </xf>
    <xf numFmtId="0" fontId="39" fillId="42" borderId="5" xfId="0" applyFont="1" applyFill="1" applyBorder="1" applyAlignment="1">
      <alignment horizontal="center" vertical="center"/>
    </xf>
    <xf numFmtId="2" fontId="55" fillId="3" borderId="0" xfId="0" applyNumberFormat="1" applyFont="1" applyFill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2" fontId="129" fillId="3" borderId="0" xfId="0" applyNumberFormat="1" applyFont="1" applyFill="1" applyAlignment="1">
      <alignment horizontal="center" vertical="center"/>
    </xf>
    <xf numFmtId="0" fontId="129" fillId="3" borderId="0" xfId="0" applyFont="1" applyFill="1" applyAlignment="1">
      <alignment horizontal="center" vertical="center"/>
    </xf>
    <xf numFmtId="172" fontId="15" fillId="22" borderId="28" xfId="0" applyNumberFormat="1" applyFont="1" applyFill="1" applyBorder="1" applyAlignment="1">
      <alignment horizontal="center" vertical="center"/>
    </xf>
    <xf numFmtId="2" fontId="15" fillId="22" borderId="28" xfId="0" applyNumberFormat="1" applyFont="1" applyFill="1" applyBorder="1" applyAlignment="1">
      <alignment horizontal="center" vertical="center"/>
    </xf>
    <xf numFmtId="0" fontId="37" fillId="2" borderId="68" xfId="0" applyFont="1" applyBorder="1" applyAlignment="1" applyProtection="1">
      <alignment horizontal="center" vertical="center" wrapText="1"/>
      <protection locked="0"/>
    </xf>
    <xf numFmtId="0" fontId="38" fillId="17" borderId="68" xfId="0" applyFont="1" applyFill="1" applyBorder="1" applyAlignment="1">
      <alignment horizontal="center" vertical="center"/>
    </xf>
    <xf numFmtId="0" fontId="38" fillId="2" borderId="68" xfId="0" applyFont="1" applyBorder="1" applyAlignment="1" applyProtection="1">
      <alignment horizontal="center" vertical="center"/>
      <protection locked="0"/>
    </xf>
    <xf numFmtId="9" fontId="55" fillId="2" borderId="68" xfId="9" applyFont="1" applyFill="1" applyBorder="1" applyAlignment="1" applyProtection="1">
      <alignment horizontal="center" vertical="center"/>
      <protection locked="0"/>
    </xf>
    <xf numFmtId="176" fontId="24" fillId="27" borderId="68" xfId="9" applyNumberFormat="1" applyFont="1" applyFill="1" applyBorder="1" applyAlignment="1">
      <alignment horizontal="center" vertical="center"/>
    </xf>
    <xf numFmtId="176" fontId="14" fillId="86" borderId="68" xfId="9" applyNumberFormat="1" applyFont="1" applyFill="1" applyBorder="1" applyAlignment="1">
      <alignment horizontal="center" vertical="center"/>
    </xf>
    <xf numFmtId="0" fontId="24" fillId="22" borderId="28" xfId="0" applyFont="1" applyFill="1" applyBorder="1" applyAlignment="1">
      <alignment horizontal="center" vertical="center"/>
    </xf>
    <xf numFmtId="9" fontId="24" fillId="20" borderId="68" xfId="0" applyNumberFormat="1" applyFont="1" applyFill="1" applyBorder="1" applyAlignment="1" applyProtection="1">
      <alignment horizontal="center" vertical="center"/>
      <protection locked="0"/>
    </xf>
    <xf numFmtId="9" fontId="24" fillId="54" borderId="68" xfId="0" applyNumberFormat="1" applyFont="1" applyFill="1" applyBorder="1" applyAlignment="1" applyProtection="1">
      <alignment horizontal="center" vertical="center"/>
      <protection locked="0"/>
    </xf>
    <xf numFmtId="9" fontId="19" fillId="44" borderId="68" xfId="0" applyNumberFormat="1" applyFont="1" applyFill="1" applyBorder="1" applyAlignment="1" applyProtection="1">
      <alignment horizontal="center" vertical="center"/>
      <protection locked="0"/>
    </xf>
    <xf numFmtId="0" fontId="37" fillId="17" borderId="68" xfId="0" applyFont="1" applyFill="1" applyBorder="1" applyAlignment="1">
      <alignment horizontal="center" vertical="center" wrapText="1"/>
    </xf>
    <xf numFmtId="14" fontId="37" fillId="2" borderId="68" xfId="0" applyNumberFormat="1" applyFont="1" applyBorder="1" applyAlignment="1" applyProtection="1">
      <alignment horizontal="center" vertical="center" wrapText="1"/>
      <protection locked="0"/>
    </xf>
    <xf numFmtId="44" fontId="38" fillId="48" borderId="68" xfId="8" applyFont="1" applyFill="1" applyBorder="1" applyAlignment="1">
      <alignment horizontal="center" vertical="center"/>
    </xf>
    <xf numFmtId="44" fontId="38" fillId="53" borderId="68" xfId="8" applyFont="1" applyFill="1" applyBorder="1" applyAlignment="1">
      <alignment horizontal="center" vertical="center"/>
    </xf>
    <xf numFmtId="44" fontId="38" fillId="44" borderId="68" xfId="8" applyFont="1" applyFill="1" applyBorder="1" applyAlignment="1">
      <alignment horizontal="center" vertical="center"/>
    </xf>
    <xf numFmtId="165" fontId="37" fillId="2" borderId="68" xfId="0" applyNumberFormat="1" applyFont="1" applyBorder="1" applyAlignment="1" applyProtection="1">
      <alignment horizontal="center" vertical="center" wrapText="1"/>
      <protection locked="0"/>
    </xf>
    <xf numFmtId="0" fontId="65" fillId="22" borderId="28" xfId="0" applyFont="1" applyFill="1" applyBorder="1" applyAlignment="1">
      <alignment horizontal="center" vertical="center"/>
    </xf>
    <xf numFmtId="0" fontId="16" fillId="17" borderId="72" xfId="0" applyFont="1" applyFill="1" applyBorder="1" applyAlignment="1">
      <alignment horizontal="center" vertical="center"/>
    </xf>
    <xf numFmtId="0" fontId="36" fillId="22" borderId="69" xfId="0" applyFont="1" applyFill="1" applyBorder="1" applyAlignment="1">
      <alignment horizontal="center" vertical="center"/>
    </xf>
    <xf numFmtId="0" fontId="24" fillId="22" borderId="69" xfId="0" applyFont="1" applyFill="1" applyBorder="1" applyAlignment="1">
      <alignment horizontal="center" vertical="center"/>
    </xf>
    <xf numFmtId="0" fontId="27" fillId="22" borderId="80" xfId="0" applyFont="1" applyFill="1" applyBorder="1" applyAlignment="1">
      <alignment horizontal="center" vertical="center"/>
    </xf>
    <xf numFmtId="0" fontId="27" fillId="22" borderId="81" xfId="0" applyFont="1" applyFill="1" applyBorder="1" applyAlignment="1">
      <alignment horizontal="center" vertical="center"/>
    </xf>
    <xf numFmtId="173" fontId="24" fillId="87" borderId="69" xfId="0" applyNumberFormat="1" applyFont="1" applyFill="1" applyBorder="1" applyAlignment="1">
      <alignment horizontal="center" vertical="center"/>
    </xf>
    <xf numFmtId="176" fontId="32" fillId="87" borderId="69" xfId="0" applyNumberFormat="1" applyFont="1" applyFill="1" applyBorder="1" applyAlignment="1">
      <alignment horizontal="center" vertical="center"/>
    </xf>
    <xf numFmtId="173" fontId="16" fillId="88" borderId="69" xfId="0" applyNumberFormat="1" applyFont="1" applyFill="1" applyBorder="1" applyAlignment="1">
      <alignment horizontal="center" vertical="center"/>
    </xf>
    <xf numFmtId="44" fontId="32" fillId="88" borderId="69" xfId="8" applyFont="1" applyFill="1" applyBorder="1" applyAlignment="1">
      <alignment horizontal="center" vertical="center"/>
    </xf>
    <xf numFmtId="10" fontId="14" fillId="29" borderId="69" xfId="0" applyNumberFormat="1" applyFont="1" applyFill="1" applyBorder="1" applyAlignment="1">
      <alignment horizontal="center" vertical="center"/>
    </xf>
    <xf numFmtId="0" fontId="27" fillId="143" borderId="2" xfId="0" applyFont="1" applyFill="1" applyBorder="1" applyAlignment="1" applyProtection="1">
      <alignment horizontal="center"/>
      <protection locked="0"/>
    </xf>
    <xf numFmtId="0" fontId="27" fillId="143" borderId="2" xfId="0" applyFont="1" applyFill="1" applyBorder="1" applyAlignment="1">
      <alignment horizontal="center"/>
    </xf>
    <xf numFmtId="173" fontId="24" fillId="27" borderId="68" xfId="9" applyNumberFormat="1" applyFont="1" applyFill="1" applyBorder="1" applyAlignment="1">
      <alignment horizontal="center" vertical="center"/>
    </xf>
    <xf numFmtId="173" fontId="14" fillId="86" borderId="68" xfId="9" applyNumberFormat="1" applyFont="1" applyFill="1" applyBorder="1" applyAlignment="1">
      <alignment horizontal="center" vertical="center"/>
    </xf>
    <xf numFmtId="173" fontId="38" fillId="48" borderId="68" xfId="8" applyNumberFormat="1" applyFont="1" applyFill="1" applyBorder="1" applyAlignment="1">
      <alignment horizontal="center" vertical="center"/>
    </xf>
    <xf numFmtId="173" fontId="38" fillId="53" borderId="68" xfId="8" applyNumberFormat="1" applyFont="1" applyFill="1" applyBorder="1" applyAlignment="1">
      <alignment horizontal="center" vertical="center"/>
    </xf>
    <xf numFmtId="173" fontId="38" fillId="44" borderId="68" xfId="8" applyNumberFormat="1" applyFont="1" applyFill="1" applyBorder="1" applyAlignment="1">
      <alignment horizontal="center" vertical="center"/>
    </xf>
    <xf numFmtId="0" fontId="37" fillId="17" borderId="73" xfId="0" applyFont="1" applyFill="1" applyBorder="1" applyAlignment="1">
      <alignment horizontal="center" vertical="center" wrapText="1"/>
    </xf>
    <xf numFmtId="0" fontId="37" fillId="17" borderId="110" xfId="0" applyFont="1" applyFill="1" applyBorder="1" applyAlignment="1">
      <alignment horizontal="center" vertical="center" wrapText="1"/>
    </xf>
    <xf numFmtId="0" fontId="38" fillId="17" borderId="109" xfId="0" applyFont="1" applyFill="1" applyBorder="1" applyAlignment="1">
      <alignment horizontal="center" vertical="center"/>
    </xf>
    <xf numFmtId="0" fontId="37" fillId="17" borderId="81" xfId="0" applyFont="1" applyFill="1" applyBorder="1" applyAlignment="1">
      <alignment horizontal="center" vertical="center" wrapText="1"/>
    </xf>
    <xf numFmtId="0" fontId="37" fillId="2" borderId="73" xfId="0" applyFont="1" applyBorder="1" applyAlignment="1" applyProtection="1">
      <alignment horizontal="center" vertical="center" wrapText="1"/>
      <protection locked="0"/>
    </xf>
    <xf numFmtId="0" fontId="37" fillId="17" borderId="71" xfId="0" applyFont="1" applyFill="1" applyBorder="1" applyAlignment="1">
      <alignment horizontal="center" vertical="center" wrapText="1"/>
    </xf>
    <xf numFmtId="0" fontId="65" fillId="2" borderId="0" xfId="0" applyFont="1" applyAlignment="1">
      <alignment vertical="center"/>
    </xf>
    <xf numFmtId="172" fontId="15" fillId="2" borderId="0" xfId="0" applyNumberFormat="1" applyFont="1" applyAlignment="1">
      <alignment horizontal="center" vertical="center"/>
    </xf>
    <xf numFmtId="172" fontId="15" fillId="2" borderId="0" xfId="0" applyNumberFormat="1" applyFont="1" applyAlignment="1">
      <alignment horizontal="right" vertical="center"/>
    </xf>
    <xf numFmtId="2" fontId="15" fillId="2" borderId="0" xfId="0" applyNumberFormat="1" applyFont="1" applyAlignment="1">
      <alignment horizontal="center" vertical="center"/>
    </xf>
    <xf numFmtId="0" fontId="24" fillId="127" borderId="0" xfId="0" applyFont="1" applyFill="1" applyAlignment="1">
      <alignment vertical="center"/>
    </xf>
    <xf numFmtId="172" fontId="26" fillId="127" borderId="0" xfId="0" applyNumberFormat="1" applyFont="1" applyFill="1" applyAlignment="1">
      <alignment horizontal="center" vertical="center"/>
    </xf>
    <xf numFmtId="2" fontId="19" fillId="150" borderId="0" xfId="0" applyNumberFormat="1" applyFont="1" applyFill="1" applyAlignment="1">
      <alignment horizontal="center" vertical="center"/>
    </xf>
    <xf numFmtId="172" fontId="26" fillId="127" borderId="0" xfId="0" applyNumberFormat="1" applyFont="1" applyFill="1" applyAlignment="1">
      <alignment horizontal="right" vertical="center"/>
    </xf>
    <xf numFmtId="0" fontId="10" fillId="2" borderId="0" xfId="0" applyFont="1" applyAlignment="1" applyProtection="1">
      <alignment horizontal="center"/>
      <protection locked="0"/>
    </xf>
    <xf numFmtId="172" fontId="128" fillId="137" borderId="69" xfId="0" applyNumberFormat="1" applyFont="1" applyFill="1" applyBorder="1" applyAlignment="1">
      <alignment horizontal="center" vertical="center"/>
    </xf>
    <xf numFmtId="172" fontId="128" fillId="138" borderId="69" xfId="0" applyNumberFormat="1" applyFont="1" applyFill="1" applyBorder="1" applyAlignment="1">
      <alignment horizontal="center" vertical="center"/>
    </xf>
    <xf numFmtId="172" fontId="128" fillId="50" borderId="69" xfId="0" applyNumberFormat="1" applyFont="1" applyFill="1" applyBorder="1" applyAlignment="1">
      <alignment horizontal="center" vertical="center"/>
    </xf>
    <xf numFmtId="172" fontId="130" fillId="139" borderId="66" xfId="0" applyNumberFormat="1" applyFont="1" applyFill="1" applyBorder="1" applyAlignment="1">
      <alignment vertical="center"/>
    </xf>
    <xf numFmtId="172" fontId="130" fillId="141" borderId="66" xfId="0" applyNumberFormat="1" applyFont="1" applyFill="1" applyBorder="1" applyAlignment="1">
      <alignment vertical="center"/>
    </xf>
    <xf numFmtId="0" fontId="16" fillId="151" borderId="0" xfId="0" applyFont="1" applyFill="1" applyAlignment="1">
      <alignment horizontal="center" vertical="center"/>
    </xf>
    <xf numFmtId="0" fontId="16" fillId="127" borderId="0" xfId="0" applyFont="1" applyFill="1" applyAlignment="1" applyProtection="1">
      <alignment horizontal="center" vertical="center" wrapText="1"/>
      <protection locked="0"/>
    </xf>
    <xf numFmtId="2" fontId="80" fillId="3" borderId="0" xfId="0" applyNumberFormat="1" applyFont="1" applyFill="1" applyAlignment="1">
      <alignment horizontal="center" vertical="center"/>
    </xf>
    <xf numFmtId="0" fontId="80" fillId="3" borderId="0" xfId="0" applyFont="1" applyFill="1" applyAlignment="1">
      <alignment horizontal="center" vertical="center"/>
    </xf>
    <xf numFmtId="2" fontId="94" fillId="3" borderId="0" xfId="0" applyNumberFormat="1" applyFont="1" applyFill="1" applyAlignment="1">
      <alignment horizontal="center" vertical="center"/>
    </xf>
    <xf numFmtId="0" fontId="94" fillId="3" borderId="0" xfId="0" applyFont="1" applyFill="1" applyAlignment="1">
      <alignment horizontal="center" vertical="center"/>
    </xf>
    <xf numFmtId="0" fontId="134" fillId="50" borderId="145" xfId="0" applyFont="1" applyFill="1" applyBorder="1" applyAlignment="1">
      <alignment horizontal="center" vertical="center" wrapText="1"/>
    </xf>
    <xf numFmtId="0" fontId="134" fillId="50" borderId="55" xfId="0" applyFont="1" applyFill="1" applyBorder="1" applyAlignment="1">
      <alignment horizontal="center" vertical="center" wrapText="1"/>
    </xf>
    <xf numFmtId="0" fontId="0" fillId="155" borderId="0" xfId="0" applyFill="1">
      <alignment horizontal="left" vertical="center"/>
    </xf>
    <xf numFmtId="0" fontId="0" fillId="155" borderId="0" xfId="0" applyFill="1" applyAlignment="1">
      <alignment vertical="center"/>
    </xf>
    <xf numFmtId="0" fontId="48" fillId="13" borderId="0" xfId="0" applyFont="1" applyFill="1" applyAlignment="1"/>
    <xf numFmtId="0" fontId="33" fillId="2" borderId="5" xfId="0" applyFont="1" applyBorder="1" applyAlignment="1">
      <alignment horizontal="center"/>
    </xf>
    <xf numFmtId="0" fontId="138" fillId="2" borderId="0" xfId="0" applyFo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9" fontId="0" fillId="42" borderId="5" xfId="0" applyNumberFormat="1" applyFill="1" applyBorder="1" applyAlignment="1">
      <alignment vertical="center"/>
    </xf>
    <xf numFmtId="0" fontId="31" fillId="116" borderId="9" xfId="0" applyFont="1" applyFill="1" applyBorder="1" applyAlignment="1">
      <alignment horizontal="center" vertical="center"/>
    </xf>
    <xf numFmtId="177" fontId="123" fillId="75" borderId="0" xfId="0" applyNumberFormat="1" applyFont="1" applyFill="1" applyAlignment="1">
      <alignment vertical="center" wrapText="1"/>
    </xf>
    <xf numFmtId="0" fontId="144" fillId="12" borderId="0" xfId="0" applyFont="1" applyFill="1" applyAlignment="1">
      <alignment vertical="center"/>
    </xf>
    <xf numFmtId="0" fontId="144" fillId="6" borderId="0" xfId="0" applyFont="1" applyFill="1" applyAlignment="1">
      <alignment vertical="center"/>
    </xf>
    <xf numFmtId="0" fontId="143" fillId="3" borderId="0" xfId="0" applyFont="1" applyFill="1" applyAlignment="1">
      <alignment vertical="center"/>
    </xf>
    <xf numFmtId="0" fontId="145" fillId="10" borderId="0" xfId="0" applyFont="1" applyFill="1" applyAlignment="1">
      <alignment vertical="center"/>
    </xf>
    <xf numFmtId="0" fontId="145" fillId="11" borderId="0" xfId="0" applyFont="1" applyFill="1" applyAlignment="1">
      <alignment vertical="center"/>
    </xf>
    <xf numFmtId="0" fontId="143" fillId="12" borderId="0" xfId="0" applyFont="1" applyFill="1" applyAlignment="1">
      <alignment vertical="center"/>
    </xf>
    <xf numFmtId="0" fontId="143" fillId="6" borderId="0" xfId="0" applyFont="1" applyFill="1" applyAlignment="1">
      <alignment vertical="center"/>
    </xf>
    <xf numFmtId="9" fontId="0" fillId="2" borderId="0" xfId="0" applyNumberFormat="1" applyAlignment="1">
      <alignment horizontal="center" vertical="center"/>
    </xf>
    <xf numFmtId="44" fontId="129" fillId="18" borderId="55" xfId="8" applyFont="1" applyFill="1" applyBorder="1" applyAlignment="1" applyProtection="1">
      <alignment horizontal="center" vertical="center"/>
      <protection locked="0"/>
    </xf>
    <xf numFmtId="0" fontId="80" fillId="0" borderId="117" xfId="0" applyFont="1" applyFill="1" applyBorder="1" applyProtection="1">
      <alignment horizontal="left" vertical="center"/>
      <protection locked="0"/>
    </xf>
    <xf numFmtId="0" fontId="0" fillId="0" borderId="0" xfId="0" applyFill="1" applyProtection="1">
      <alignment horizontal="left" vertical="center"/>
      <protection locked="0"/>
    </xf>
    <xf numFmtId="0" fontId="125" fillId="79" borderId="2" xfId="0" applyFont="1" applyFill="1" applyBorder="1" applyAlignment="1">
      <alignment horizontal="center" vertical="center"/>
    </xf>
    <xf numFmtId="0" fontId="125" fillId="79" borderId="96" xfId="0" applyFont="1" applyFill="1" applyBorder="1" applyAlignment="1">
      <alignment horizontal="center" vertical="center"/>
    </xf>
    <xf numFmtId="173" fontId="31" fillId="10" borderId="49" xfId="0" applyNumberFormat="1" applyFont="1" applyFill="1" applyBorder="1" applyAlignment="1">
      <alignment horizontal="center" vertical="center"/>
    </xf>
    <xf numFmtId="173" fontId="31" fillId="8" borderId="106" xfId="0" applyNumberFormat="1" applyFont="1" applyFill="1" applyBorder="1" applyAlignment="1">
      <alignment horizontal="center" vertical="center"/>
    </xf>
    <xf numFmtId="173" fontId="125" fillId="79" borderId="96" xfId="0" applyNumberFormat="1" applyFont="1" applyFill="1" applyBorder="1" applyAlignment="1">
      <alignment horizontal="center" vertical="center"/>
    </xf>
    <xf numFmtId="14" fontId="0" fillId="13" borderId="3" xfId="0" applyNumberFormat="1" applyFill="1" applyBorder="1" applyAlignment="1" applyProtection="1">
      <alignment horizontal="center" vertical="center"/>
      <protection locked="0"/>
    </xf>
    <xf numFmtId="4" fontId="19" fillId="43" borderId="2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Alignment="1">
      <alignment horizontal="right" vertical="center"/>
    </xf>
    <xf numFmtId="44" fontId="0" fillId="2" borderId="14" xfId="8" applyFont="1" applyFill="1" applyBorder="1" applyAlignment="1">
      <alignment vertical="center"/>
    </xf>
    <xf numFmtId="0" fontId="146" fillId="2" borderId="0" xfId="0" applyFont="1">
      <alignment horizontal="left" vertical="center"/>
    </xf>
    <xf numFmtId="0" fontId="0" fillId="19" borderId="14" xfId="0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4" xfId="0" applyFill="1" applyBorder="1" applyAlignment="1" applyProtection="1">
      <alignment horizontal="center" vertical="center"/>
      <protection locked="0"/>
    </xf>
    <xf numFmtId="14" fontId="0" fillId="19" borderId="14" xfId="0" applyNumberFormat="1" applyFill="1" applyBorder="1" applyAlignment="1" applyProtection="1">
      <alignment horizontal="center" vertical="center"/>
      <protection locked="0"/>
    </xf>
    <xf numFmtId="9" fontId="0" fillId="19" borderId="0" xfId="9" applyFont="1" applyFill="1" applyBorder="1" applyAlignment="1" applyProtection="1">
      <alignment horizontal="center" vertical="center"/>
      <protection locked="0"/>
    </xf>
    <xf numFmtId="176" fontId="24" fillId="86" borderId="72" xfId="9" applyNumberFormat="1" applyFont="1" applyFill="1" applyBorder="1" applyAlignment="1">
      <alignment horizontal="center" vertical="center"/>
    </xf>
    <xf numFmtId="2" fontId="39" fillId="77" borderId="73" xfId="0" applyNumberFormat="1" applyFont="1" applyFill="1" applyBorder="1" applyAlignment="1" applyProtection="1">
      <alignment horizontal="center" vertical="center"/>
      <protection locked="0"/>
    </xf>
    <xf numFmtId="0" fontId="16" fillId="29" borderId="108" xfId="0" applyFont="1" applyFill="1" applyBorder="1" applyAlignment="1">
      <alignment horizontal="center" vertical="center"/>
    </xf>
    <xf numFmtId="176" fontId="14" fillId="13" borderId="2" xfId="9" applyNumberFormat="1" applyFont="1" applyFill="1" applyBorder="1" applyAlignment="1" applyProtection="1">
      <alignment horizontal="center" vertical="center"/>
      <protection locked="0"/>
    </xf>
    <xf numFmtId="0" fontId="38" fillId="17" borderId="72" xfId="0" applyFont="1" applyFill="1" applyBorder="1" applyAlignment="1">
      <alignment horizontal="center" vertical="center"/>
    </xf>
    <xf numFmtId="0" fontId="38" fillId="17" borderId="79" xfId="0" applyFont="1" applyFill="1" applyBorder="1" applyAlignment="1">
      <alignment horizontal="center" vertical="center"/>
    </xf>
    <xf numFmtId="0" fontId="37" fillId="13" borderId="68" xfId="0" applyFont="1" applyFill="1" applyBorder="1" applyAlignment="1" applyProtection="1">
      <alignment horizontal="center" vertical="center" wrapText="1"/>
      <protection locked="0"/>
    </xf>
    <xf numFmtId="14" fontId="37" fillId="13" borderId="68" xfId="0" applyNumberFormat="1" applyFont="1" applyFill="1" applyBorder="1" applyAlignment="1" applyProtection="1">
      <alignment horizontal="center" vertical="center" wrapText="1"/>
      <protection locked="0"/>
    </xf>
    <xf numFmtId="165" fontId="37" fillId="13" borderId="68" xfId="0" applyNumberFormat="1" applyFont="1" applyFill="1" applyBorder="1" applyAlignment="1" applyProtection="1">
      <alignment horizontal="center" vertical="center" wrapText="1"/>
      <protection locked="0"/>
    </xf>
    <xf numFmtId="0" fontId="37" fillId="13" borderId="73" xfId="0" applyFont="1" applyFill="1" applyBorder="1" applyAlignment="1" applyProtection="1">
      <alignment horizontal="center" vertical="center" wrapText="1"/>
      <protection locked="0"/>
    </xf>
    <xf numFmtId="0" fontId="38" fillId="17" borderId="71" xfId="0" applyFont="1" applyFill="1" applyBorder="1" applyAlignment="1">
      <alignment horizontal="center" vertical="center"/>
    </xf>
    <xf numFmtId="173" fontId="24" fillId="86" borderId="72" xfId="9" applyNumberFormat="1" applyFont="1" applyFill="1" applyBorder="1" applyAlignment="1">
      <alignment horizontal="center" vertical="center"/>
    </xf>
    <xf numFmtId="173" fontId="14" fillId="13" borderId="2" xfId="9" applyNumberFormat="1" applyFont="1" applyFill="1" applyBorder="1" applyAlignment="1" applyProtection="1">
      <alignment horizontal="center" vertical="center"/>
      <protection locked="0"/>
    </xf>
    <xf numFmtId="173" fontId="32" fillId="87" borderId="69" xfId="0" applyNumberFormat="1" applyFont="1" applyFill="1" applyBorder="1" applyAlignment="1">
      <alignment horizontal="center" vertical="center"/>
    </xf>
    <xf numFmtId="173" fontId="32" fillId="88" borderId="69" xfId="8" applyNumberFormat="1" applyFont="1" applyFill="1" applyBorder="1" applyAlignment="1">
      <alignment horizontal="center" vertical="center"/>
    </xf>
    <xf numFmtId="0" fontId="65" fillId="127" borderId="4" xfId="9" applyNumberFormat="1" applyFont="1" applyFill="1" applyBorder="1" applyAlignment="1">
      <alignment horizontal="center"/>
    </xf>
    <xf numFmtId="0" fontId="58" fillId="13" borderId="0" xfId="0" applyFont="1" applyFill="1" applyAlignment="1"/>
    <xf numFmtId="0" fontId="34" fillId="13" borderId="0" xfId="0" applyFont="1" applyFill="1" applyAlignment="1"/>
    <xf numFmtId="0" fontId="93" fillId="3" borderId="152" xfId="0" applyFont="1" applyFill="1" applyBorder="1">
      <alignment horizontal="left" vertical="center"/>
    </xf>
    <xf numFmtId="0" fontId="28" fillId="2" borderId="9" xfId="0" applyFont="1" applyBorder="1" applyAlignment="1">
      <alignment horizontal="center"/>
    </xf>
    <xf numFmtId="0" fontId="0" fillId="2" borderId="0" xfId="0" applyProtection="1">
      <alignment horizontal="left" vertical="center"/>
      <protection locked="0"/>
    </xf>
    <xf numFmtId="0" fontId="0" fillId="2" borderId="0" xfId="0" applyAlignment="1" applyProtection="1">
      <alignment horizontal="left" vertical="center" wrapText="1"/>
      <protection locked="0"/>
    </xf>
    <xf numFmtId="0" fontId="71" fillId="2" borderId="0" xfId="0" applyFont="1" applyAlignment="1" applyProtection="1">
      <protection locked="0"/>
    </xf>
    <xf numFmtId="0" fontId="34" fillId="2" borderId="0" xfId="0" applyFont="1" applyAlignment="1" applyProtection="1">
      <protection locked="0"/>
    </xf>
    <xf numFmtId="0" fontId="55" fillId="155" borderId="0" xfId="0" applyFont="1" applyFill="1" applyAlignment="1" applyProtection="1">
      <alignment vertical="center"/>
      <protection locked="0"/>
    </xf>
    <xf numFmtId="0" fontId="0" fillId="155" borderId="0" xfId="0" applyFill="1" applyAlignment="1" applyProtection="1">
      <alignment vertical="center"/>
      <protection locked="0"/>
    </xf>
    <xf numFmtId="0" fontId="0" fillId="155" borderId="0" xfId="0" applyFill="1" applyProtection="1">
      <alignment horizontal="left" vertical="center"/>
      <protection locked="0"/>
    </xf>
    <xf numFmtId="0" fontId="0" fillId="75" borderId="0" xfId="0" applyFill="1" applyProtection="1">
      <alignment horizontal="left" vertical="center"/>
      <protection locked="0"/>
    </xf>
    <xf numFmtId="0" fontId="135" fillId="155" borderId="0" xfId="13" applyFont="1" applyFill="1" applyBorder="1" applyAlignment="1" applyProtection="1">
      <alignment vertical="center"/>
      <protection locked="0"/>
    </xf>
    <xf numFmtId="0" fontId="136" fillId="155" borderId="0" xfId="13" applyFont="1" applyFill="1" applyBorder="1" applyAlignment="1" applyProtection="1">
      <alignment vertical="center"/>
      <protection locked="0"/>
    </xf>
    <xf numFmtId="0" fontId="0" fillId="13" borderId="0" xfId="0" applyFill="1" applyAlignment="1">
      <alignment horizontal="center"/>
    </xf>
    <xf numFmtId="0" fontId="34" fillId="33" borderId="0" xfId="0" applyFont="1" applyFill="1" applyAlignment="1">
      <alignment vertical="center"/>
    </xf>
    <xf numFmtId="0" fontId="40" fillId="33" borderId="0" xfId="0" applyFont="1" applyFill="1" applyAlignment="1">
      <alignment horizontal="center" vertical="center"/>
    </xf>
    <xf numFmtId="0" fontId="34" fillId="22" borderId="7" xfId="0" applyFont="1" applyFill="1" applyBorder="1" applyAlignment="1">
      <alignment vertical="center"/>
    </xf>
    <xf numFmtId="0" fontId="62" fillId="26" borderId="0" xfId="0" applyFont="1" applyFill="1" applyAlignment="1">
      <alignment horizontal="center" vertical="center"/>
    </xf>
    <xf numFmtId="14" fontId="62" fillId="26" borderId="0" xfId="0" applyNumberFormat="1" applyFont="1" applyFill="1" applyAlignment="1">
      <alignment horizontal="center" vertical="center"/>
    </xf>
    <xf numFmtId="2" fontId="62" fillId="26" borderId="0" xfId="8" applyNumberFormat="1" applyFont="1" applyFill="1" applyBorder="1" applyAlignment="1" applyProtection="1">
      <alignment horizontal="center" vertical="center"/>
    </xf>
    <xf numFmtId="2" fontId="62" fillId="26" borderId="0" xfId="0" applyNumberFormat="1" applyFont="1" applyFill="1" applyAlignment="1">
      <alignment horizontal="center" vertical="center"/>
    </xf>
    <xf numFmtId="0" fontId="53" fillId="22" borderId="5" xfId="0" applyFont="1" applyFill="1" applyBorder="1" applyAlignment="1">
      <alignment vertical="center"/>
    </xf>
    <xf numFmtId="0" fontId="34" fillId="14" borderId="0" xfId="0" applyFont="1" applyFill="1" applyAlignment="1">
      <alignment vertical="center"/>
    </xf>
    <xf numFmtId="0" fontId="40" fillId="14" borderId="0" xfId="0" applyFont="1" applyFill="1" applyAlignment="1">
      <alignment horizontal="center" vertical="center"/>
    </xf>
    <xf numFmtId="0" fontId="53" fillId="34" borderId="0" xfId="0" applyFont="1" applyFill="1" applyAlignment="1">
      <alignment horizontal="right" vertical="center"/>
    </xf>
    <xf numFmtId="0" fontId="62" fillId="26" borderId="0" xfId="0" applyFont="1" applyFill="1" applyAlignment="1">
      <alignment horizontal="center" vertical="center" wrapText="1"/>
    </xf>
    <xf numFmtId="14" fontId="62" fillId="26" borderId="0" xfId="0" applyNumberFormat="1" applyFont="1" applyFill="1" applyAlignment="1">
      <alignment horizontal="center" vertical="center" wrapText="1"/>
    </xf>
    <xf numFmtId="2" fontId="62" fillId="26" borderId="0" xfId="8" applyNumberFormat="1" applyFont="1" applyFill="1" applyBorder="1" applyAlignment="1" applyProtection="1">
      <alignment horizontal="right" vertical="center" wrapText="1"/>
    </xf>
    <xf numFmtId="2" fontId="62" fillId="26" borderId="0" xfId="8" applyNumberFormat="1" applyFont="1" applyFill="1" applyAlignment="1" applyProtection="1">
      <alignment horizontal="right" vertical="center" wrapText="1"/>
    </xf>
    <xf numFmtId="166" fontId="41" fillId="35" borderId="0" xfId="0" applyNumberFormat="1" applyFont="1" applyFill="1" applyAlignment="1">
      <alignment vertical="center"/>
    </xf>
    <xf numFmtId="3" fontId="41" fillId="35" borderId="0" xfId="0" applyNumberFormat="1" applyFont="1" applyFill="1" applyAlignment="1">
      <alignment horizontal="center" vertical="center"/>
    </xf>
    <xf numFmtId="0" fontId="34" fillId="0" borderId="0" xfId="0" applyFont="1" applyFill="1" applyAlignment="1"/>
    <xf numFmtId="0" fontId="10" fillId="0" borderId="0" xfId="0" applyFont="1" applyFill="1" applyAlignment="1"/>
    <xf numFmtId="0" fontId="34" fillId="22" borderId="0" xfId="0" applyFont="1" applyFill="1" applyAlignment="1">
      <alignment vertical="center"/>
    </xf>
    <xf numFmtId="14" fontId="62" fillId="26" borderId="0" xfId="0" applyNumberFormat="1" applyFont="1" applyFill="1" applyAlignment="1">
      <alignment vertical="center"/>
    </xf>
    <xf numFmtId="2" fontId="62" fillId="26" borderId="0" xfId="0" applyNumberFormat="1" applyFont="1" applyFill="1" applyAlignment="1">
      <alignment vertical="center"/>
    </xf>
    <xf numFmtId="2" fontId="119" fillId="26" borderId="0" xfId="0" applyNumberFormat="1" applyFont="1" applyFill="1" applyAlignment="1">
      <alignment vertical="center"/>
    </xf>
    <xf numFmtId="2" fontId="62" fillId="35" borderId="0" xfId="0" applyNumberFormat="1" applyFont="1" applyFill="1" applyAlignment="1">
      <alignment horizontal="center"/>
    </xf>
    <xf numFmtId="1" fontId="41" fillId="35" borderId="0" xfId="0" applyNumberFormat="1" applyFont="1" applyFill="1" applyAlignment="1">
      <alignment horizontal="center" vertical="center"/>
    </xf>
    <xf numFmtId="0" fontId="27" fillId="57" borderId="0" xfId="0" applyFont="1" applyFill="1" applyAlignment="1"/>
    <xf numFmtId="0" fontId="34" fillId="57" borderId="0" xfId="0" applyFont="1" applyFill="1" applyAlignment="1">
      <alignment vertical="center"/>
    </xf>
    <xf numFmtId="0" fontId="40" fillId="57" borderId="0" xfId="0" applyFont="1" applyFill="1" applyAlignment="1">
      <alignment horizontal="center" vertical="center"/>
    </xf>
    <xf numFmtId="0" fontId="62" fillId="26" borderId="0" xfId="0" applyFont="1" applyFill="1" applyAlignment="1">
      <alignment horizontal="center"/>
    </xf>
    <xf numFmtId="14" fontId="62" fillId="26" borderId="0" xfId="0" applyNumberFormat="1" applyFont="1" applyFill="1" applyAlignment="1">
      <alignment horizontal="center"/>
    </xf>
    <xf numFmtId="0" fontId="25" fillId="35" borderId="0" xfId="0" applyFont="1" applyFill="1" applyAlignment="1">
      <alignment horizontal="center" vertical="center"/>
    </xf>
    <xf numFmtId="2" fontId="41" fillId="73" borderId="26" xfId="0" applyNumberFormat="1" applyFont="1" applyFill="1" applyBorder="1" applyAlignment="1">
      <alignment horizontal="center" vertical="center"/>
    </xf>
    <xf numFmtId="0" fontId="45" fillId="14" borderId="0" xfId="0" applyFont="1" applyFill="1">
      <alignment horizontal="left" vertical="center"/>
    </xf>
    <xf numFmtId="0" fontId="47" fillId="14" borderId="0" xfId="0" applyFont="1" applyFill="1" applyAlignment="1">
      <alignment vertical="center"/>
    </xf>
    <xf numFmtId="0" fontId="26" fillId="84" borderId="0" xfId="0" applyFont="1" applyFill="1" applyAlignment="1">
      <alignment horizontal="center"/>
    </xf>
    <xf numFmtId="0" fontId="26" fillId="83" borderId="0" xfId="0" applyFont="1" applyFill="1" applyAlignment="1">
      <alignment horizontal="center"/>
    </xf>
    <xf numFmtId="0" fontId="65" fillId="32" borderId="35" xfId="0" applyFont="1" applyFill="1" applyBorder="1" applyAlignment="1">
      <alignment vertical="center"/>
    </xf>
    <xf numFmtId="0" fontId="64" fillId="32" borderId="37" xfId="0" applyFont="1" applyFill="1" applyBorder="1" applyAlignment="1">
      <alignment vertical="center"/>
    </xf>
    <xf numFmtId="0" fontId="34" fillId="32" borderId="38" xfId="0" applyFont="1" applyFill="1" applyBorder="1" applyAlignment="1">
      <alignment horizontal="center" vertical="center"/>
    </xf>
    <xf numFmtId="0" fontId="34" fillId="32" borderId="42" xfId="0" applyFont="1" applyFill="1" applyBorder="1" applyAlignment="1">
      <alignment horizontal="center" vertical="center"/>
    </xf>
    <xf numFmtId="0" fontId="65" fillId="13" borderId="46" xfId="0" applyFont="1" applyFill="1" applyBorder="1" applyAlignment="1">
      <alignment vertical="center"/>
    </xf>
    <xf numFmtId="0" fontId="34" fillId="13" borderId="46" xfId="0" applyFont="1" applyFill="1" applyBorder="1" applyAlignment="1">
      <alignment vertical="center"/>
    </xf>
    <xf numFmtId="0" fontId="34" fillId="13" borderId="46" xfId="0" applyFont="1" applyFill="1" applyBorder="1" applyAlignment="1">
      <alignment horizontal="center" vertical="center"/>
    </xf>
    <xf numFmtId="0" fontId="67" fillId="33" borderId="47" xfId="0" applyFont="1" applyFill="1" applyBorder="1" applyAlignment="1">
      <alignment horizontal="center" vertical="center"/>
    </xf>
    <xf numFmtId="9" fontId="11" fillId="33" borderId="47" xfId="0" applyNumberFormat="1" applyFont="1" applyFill="1" applyBorder="1" applyAlignment="1">
      <alignment horizontal="center" vertical="center"/>
    </xf>
    <xf numFmtId="9" fontId="8" fillId="33" borderId="47" xfId="0" applyNumberFormat="1" applyFont="1" applyFill="1" applyBorder="1" applyAlignment="1">
      <alignment horizontal="center" vertical="center"/>
    </xf>
    <xf numFmtId="0" fontId="24" fillId="32" borderId="0" xfId="0" applyFont="1" applyFill="1" applyAlignment="1"/>
    <xf numFmtId="0" fontId="26" fillId="32" borderId="0" xfId="0" applyFont="1" applyFill="1" applyAlignment="1">
      <alignment horizontal="center"/>
    </xf>
    <xf numFmtId="0" fontId="65" fillId="13" borderId="0" xfId="0" applyFont="1" applyFill="1" applyAlignment="1"/>
    <xf numFmtId="9" fontId="39" fillId="0" borderId="68" xfId="0" applyNumberFormat="1" applyFont="1" applyFill="1" applyBorder="1" applyAlignment="1" applyProtection="1">
      <alignment horizontal="center" vertical="center"/>
      <protection locked="0"/>
    </xf>
    <xf numFmtId="0" fontId="135" fillId="155" borderId="0" xfId="14" applyFont="1" applyFill="1" applyAlignment="1" applyProtection="1">
      <alignment vertical="center"/>
      <protection locked="0"/>
    </xf>
    <xf numFmtId="0" fontId="136" fillId="155" borderId="0" xfId="14" applyFont="1" applyFill="1" applyAlignment="1" applyProtection="1">
      <alignment vertical="center"/>
      <protection locked="0"/>
    </xf>
    <xf numFmtId="0" fontId="24" fillId="26" borderId="0" xfId="0" applyFont="1" applyFill="1" applyAlignment="1">
      <alignment horizontal="center" vertical="center" wrapText="1"/>
    </xf>
    <xf numFmtId="165" fontId="24" fillId="26" borderId="0" xfId="0" applyNumberFormat="1" applyFont="1" applyFill="1" applyAlignment="1">
      <alignment horizontal="center" vertical="center" wrapText="1"/>
    </xf>
    <xf numFmtId="2" fontId="24" fillId="26" borderId="0" xfId="0" applyNumberFormat="1" applyFont="1" applyFill="1" applyAlignment="1">
      <alignment horizontal="center" vertical="center" wrapText="1"/>
    </xf>
    <xf numFmtId="2" fontId="62" fillId="26" borderId="0" xfId="0" applyNumberFormat="1" applyFont="1" applyFill="1" applyAlignment="1">
      <alignment horizontal="center" vertical="center" wrapText="1"/>
    </xf>
    <xf numFmtId="2" fontId="62" fillId="26" borderId="0" xfId="8" applyNumberFormat="1" applyFont="1" applyFill="1" applyAlignment="1">
      <alignment horizontal="center" vertical="center"/>
    </xf>
    <xf numFmtId="2" fontId="62" fillId="26" borderId="0" xfId="8" applyNumberFormat="1" applyFont="1" applyFill="1" applyAlignment="1">
      <alignment horizontal="right" vertical="center" wrapText="1"/>
    </xf>
    <xf numFmtId="0" fontId="34" fillId="2" borderId="5" xfId="0" applyFont="1" applyBorder="1" applyAlignment="1">
      <alignment horizontal="center" wrapText="1"/>
    </xf>
    <xf numFmtId="0" fontId="67" fillId="33" borderId="5" xfId="0" applyFont="1" applyFill="1" applyBorder="1" applyAlignment="1">
      <alignment horizontal="center" vertical="center"/>
    </xf>
    <xf numFmtId="1" fontId="65" fillId="32" borderId="5" xfId="0" applyNumberFormat="1" applyFont="1" applyFill="1" applyBorder="1" applyAlignment="1">
      <alignment horizontal="center" vertical="center"/>
    </xf>
    <xf numFmtId="9" fontId="67" fillId="33" borderId="5" xfId="0" applyNumberFormat="1" applyFont="1" applyFill="1" applyBorder="1" applyAlignment="1">
      <alignment horizontal="center" vertical="center"/>
    </xf>
    <xf numFmtId="9" fontId="108" fillId="33" borderId="5" xfId="0" applyNumberFormat="1" applyFont="1" applyFill="1" applyBorder="1" applyAlignment="1">
      <alignment horizontal="center" vertical="center"/>
    </xf>
    <xf numFmtId="9" fontId="34" fillId="13" borderId="55" xfId="9" applyFont="1" applyFill="1" applyBorder="1" applyAlignment="1" applyProtection="1">
      <alignment horizontal="center" vertical="center" wrapText="1"/>
      <protection locked="0"/>
    </xf>
    <xf numFmtId="173" fontId="65" fillId="73" borderId="0" xfId="0" applyNumberFormat="1" applyFont="1" applyFill="1" applyAlignment="1">
      <alignment horizontal="center" vertical="center"/>
    </xf>
    <xf numFmtId="173" fontId="77" fillId="73" borderId="0" xfId="0" applyNumberFormat="1" applyFont="1" applyFill="1" applyAlignment="1">
      <alignment vertical="center"/>
    </xf>
    <xf numFmtId="0" fontId="26" fillId="32" borderId="0" xfId="0" applyFont="1" applyFill="1">
      <alignment horizontal="left" vertical="center"/>
    </xf>
    <xf numFmtId="0" fontId="148" fillId="13" borderId="0" xfId="0" applyFont="1" applyFill="1" applyAlignment="1"/>
    <xf numFmtId="0" fontId="149" fillId="13" borderId="0" xfId="0" applyFont="1" applyFill="1" applyAlignment="1"/>
    <xf numFmtId="43" fontId="41" fillId="35" borderId="0" xfId="0" applyNumberFormat="1" applyFont="1" applyFill="1" applyAlignment="1">
      <alignment vertical="center"/>
    </xf>
    <xf numFmtId="43" fontId="34" fillId="91" borderId="2" xfId="12" applyFont="1" applyFill="1" applyBorder="1" applyAlignment="1">
      <alignment horizontal="center" vertical="center"/>
    </xf>
    <xf numFmtId="43" fontId="55" fillId="135" borderId="2" xfId="12" applyFont="1" applyFill="1" applyBorder="1" applyAlignment="1">
      <alignment horizontal="center" vertical="center"/>
    </xf>
    <xf numFmtId="43" fontId="80" fillId="135" borderId="2" xfId="12" applyFont="1" applyFill="1" applyBorder="1" applyAlignment="1">
      <alignment horizontal="center" vertical="center"/>
    </xf>
    <xf numFmtId="43" fontId="34" fillId="90" borderId="2" xfId="12" applyFont="1" applyFill="1" applyBorder="1" applyAlignment="1">
      <alignment horizontal="center" vertical="center"/>
    </xf>
    <xf numFmtId="43" fontId="41" fillId="35" borderId="0" xfId="12" applyFont="1" applyFill="1" applyAlignment="1">
      <alignment horizontal="center" vertical="center"/>
    </xf>
    <xf numFmtId="43" fontId="41" fillId="35" borderId="0" xfId="12" applyFont="1" applyFill="1" applyAlignment="1">
      <alignment horizontal="right" vertical="center"/>
    </xf>
    <xf numFmtId="43" fontId="62" fillId="26" borderId="0" xfId="12" applyFont="1" applyFill="1" applyBorder="1" applyAlignment="1" applyProtection="1">
      <alignment horizontal="center" vertical="center"/>
    </xf>
    <xf numFmtId="43" fontId="62" fillId="26" borderId="0" xfId="12" applyFont="1" applyFill="1" applyAlignment="1">
      <alignment horizontal="center" vertical="center"/>
    </xf>
    <xf numFmtId="43" fontId="62" fillId="26" borderId="0" xfId="12" applyFont="1" applyFill="1" applyBorder="1" applyAlignment="1" applyProtection="1">
      <alignment horizontal="right" vertical="center" wrapText="1"/>
    </xf>
    <xf numFmtId="43" fontId="62" fillId="26" borderId="0" xfId="12" applyFont="1" applyFill="1" applyAlignment="1" applyProtection="1">
      <alignment horizontal="right" vertical="center" wrapText="1"/>
    </xf>
    <xf numFmtId="43" fontId="41" fillId="35" borderId="0" xfId="12" applyFont="1" applyFill="1" applyAlignment="1">
      <alignment vertical="center"/>
    </xf>
    <xf numFmtId="43" fontId="62" fillId="26" borderId="0" xfId="12" applyFont="1" applyFill="1" applyAlignment="1">
      <alignment vertical="center"/>
    </xf>
    <xf numFmtId="43" fontId="62" fillId="26" borderId="0" xfId="12" applyFont="1" applyFill="1" applyAlignment="1">
      <alignment horizontal="center"/>
    </xf>
    <xf numFmtId="43" fontId="25" fillId="35" borderId="0" xfId="12" applyFont="1" applyFill="1" applyAlignment="1">
      <alignment horizontal="center" vertical="center"/>
    </xf>
    <xf numFmtId="43" fontId="41" fillId="73" borderId="26" xfId="12" applyFont="1" applyFill="1" applyBorder="1" applyAlignment="1">
      <alignment horizontal="center" vertical="center"/>
    </xf>
    <xf numFmtId="2" fontId="99" fillId="69" borderId="69" xfId="0" applyNumberFormat="1" applyFont="1" applyFill="1" applyBorder="1" applyAlignment="1">
      <alignment horizontal="center" vertical="center"/>
    </xf>
    <xf numFmtId="0" fontId="38" fillId="13" borderId="0" xfId="0" applyFont="1" applyFill="1" applyAlignment="1">
      <alignment horizontal="center"/>
    </xf>
    <xf numFmtId="0" fontId="93" fillId="3" borderId="5" xfId="0" applyFont="1" applyFill="1" applyBorder="1">
      <alignment horizontal="left" vertical="center"/>
    </xf>
    <xf numFmtId="0" fontId="93" fillId="3" borderId="0" xfId="0" applyFont="1" applyFill="1">
      <alignment horizontal="left" vertical="center"/>
    </xf>
    <xf numFmtId="43" fontId="14" fillId="54" borderId="66" xfId="12" applyFont="1" applyFill="1" applyBorder="1" applyAlignment="1">
      <alignment horizontal="center" vertical="center"/>
    </xf>
    <xf numFmtId="44" fontId="55" fillId="10" borderId="67" xfId="8" applyFont="1" applyFill="1" applyBorder="1" applyAlignment="1">
      <alignment horizontal="center" vertical="center"/>
    </xf>
    <xf numFmtId="44" fontId="55" fillId="10" borderId="67" xfId="0" applyNumberFormat="1" applyFont="1" applyFill="1" applyBorder="1" applyAlignment="1">
      <alignment horizontal="center" vertical="center"/>
    </xf>
    <xf numFmtId="44" fontId="55" fillId="8" borderId="67" xfId="8" applyFont="1" applyFill="1" applyBorder="1" applyAlignment="1">
      <alignment horizontal="center" vertical="center"/>
    </xf>
    <xf numFmtId="44" fontId="55" fillId="10" borderId="3" xfId="0" applyNumberFormat="1" applyFont="1" applyFill="1" applyBorder="1" applyAlignment="1">
      <alignment horizontal="center" vertical="center"/>
    </xf>
    <xf numFmtId="44" fontId="55" fillId="8" borderId="3" xfId="8" applyFont="1" applyFill="1" applyBorder="1" applyAlignment="1">
      <alignment horizontal="center" vertical="center"/>
    </xf>
    <xf numFmtId="44" fontId="55" fillId="8" borderId="24" xfId="8" applyFont="1" applyFill="1" applyBorder="1" applyAlignment="1">
      <alignment horizontal="center" vertical="center"/>
    </xf>
    <xf numFmtId="0" fontId="129" fillId="2" borderId="2" xfId="0" applyFont="1" applyBorder="1" applyAlignment="1">
      <alignment vertical="center"/>
    </xf>
    <xf numFmtId="0" fontId="129" fillId="2" borderId="55" xfId="0" applyFont="1" applyBorder="1" applyAlignment="1">
      <alignment vertical="center"/>
    </xf>
    <xf numFmtId="0" fontId="55" fillId="7" borderId="3" xfId="0" applyFont="1" applyFill="1" applyBorder="1" applyAlignment="1">
      <alignment horizontal="center" vertical="center"/>
    </xf>
    <xf numFmtId="0" fontId="55" fillId="18" borderId="67" xfId="0" applyFont="1" applyFill="1" applyBorder="1" applyAlignment="1">
      <alignment horizontal="center" vertical="center"/>
    </xf>
    <xf numFmtId="9" fontId="55" fillId="2" borderId="67" xfId="9" applyFont="1" applyFill="1" applyBorder="1" applyAlignment="1" applyProtection="1">
      <alignment horizontal="center" vertical="center"/>
      <protection locked="0"/>
    </xf>
    <xf numFmtId="44" fontId="55" fillId="13" borderId="67" xfId="8" applyFont="1" applyFill="1" applyBorder="1" applyAlignment="1" applyProtection="1">
      <alignment horizontal="center" vertical="center"/>
      <protection locked="0"/>
    </xf>
    <xf numFmtId="0" fontId="55" fillId="11" borderId="67" xfId="0" applyFont="1" applyFill="1" applyBorder="1" applyAlignment="1">
      <alignment horizontal="center" vertical="center"/>
    </xf>
    <xf numFmtId="44" fontId="55" fillId="13" borderId="100" xfId="8" applyFont="1" applyFill="1" applyBorder="1" applyAlignment="1" applyProtection="1">
      <alignment horizontal="center" vertical="center"/>
      <protection locked="0"/>
    </xf>
    <xf numFmtId="0" fontId="55" fillId="11" borderId="3" xfId="0" applyFont="1" applyFill="1" applyBorder="1" applyAlignment="1">
      <alignment horizontal="center" vertical="center"/>
    </xf>
    <xf numFmtId="0" fontId="55" fillId="11" borderId="18" xfId="0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center" vertical="center"/>
    </xf>
    <xf numFmtId="173" fontId="55" fillId="8" borderId="3" xfId="8" applyNumberFormat="1" applyFont="1" applyFill="1" applyBorder="1" applyAlignment="1">
      <alignment horizontal="center" vertical="center"/>
    </xf>
    <xf numFmtId="173" fontId="55" fillId="13" borderId="3" xfId="8" applyNumberFormat="1" applyFont="1" applyFill="1" applyBorder="1" applyAlignment="1" applyProtection="1">
      <alignment horizontal="center" vertical="center"/>
      <protection locked="0"/>
    </xf>
    <xf numFmtId="0" fontId="55" fillId="13" borderId="67" xfId="0" applyFont="1" applyFill="1" applyBorder="1" applyAlignment="1" applyProtection="1">
      <alignment horizontal="center" vertical="center" wrapText="1"/>
      <protection locked="0"/>
    </xf>
    <xf numFmtId="14" fontId="55" fillId="13" borderId="67" xfId="0" applyNumberFormat="1" applyFont="1" applyFill="1" applyBorder="1" applyAlignment="1" applyProtection="1">
      <alignment horizontal="center" vertical="center" wrapText="1"/>
      <protection locked="0"/>
    </xf>
    <xf numFmtId="0" fontId="55" fillId="7" borderId="67" xfId="0" applyFont="1" applyFill="1" applyBorder="1" applyAlignment="1">
      <alignment horizontal="center" vertical="center" wrapText="1"/>
    </xf>
    <xf numFmtId="0" fontId="55" fillId="18" borderId="67" xfId="0" applyFont="1" applyFill="1" applyBorder="1" applyAlignment="1">
      <alignment horizontal="center" vertical="center" wrapText="1"/>
    </xf>
    <xf numFmtId="9" fontId="55" fillId="2" borderId="67" xfId="9" applyFont="1" applyFill="1" applyBorder="1" applyAlignment="1" applyProtection="1">
      <alignment horizontal="center" vertical="center" wrapText="1"/>
      <protection locked="0"/>
    </xf>
    <xf numFmtId="173" fontId="55" fillId="10" borderId="67" xfId="0" applyNumberFormat="1" applyFont="1" applyFill="1" applyBorder="1" applyAlignment="1">
      <alignment horizontal="center" vertical="center" wrapText="1"/>
    </xf>
    <xf numFmtId="173" fontId="55" fillId="8" borderId="67" xfId="8" applyNumberFormat="1" applyFont="1" applyFill="1" applyBorder="1" applyAlignment="1">
      <alignment horizontal="center" vertical="center" wrapText="1"/>
    </xf>
    <xf numFmtId="173" fontId="55" fillId="13" borderId="67" xfId="8" applyNumberFormat="1" applyFont="1" applyFill="1" applyBorder="1" applyAlignment="1" applyProtection="1">
      <alignment horizontal="center" vertical="center" wrapText="1"/>
      <protection locked="0"/>
    </xf>
    <xf numFmtId="0" fontId="55" fillId="11" borderId="3" xfId="0" applyFont="1" applyFill="1" applyBorder="1" applyAlignment="1">
      <alignment horizontal="center" vertical="center" wrapText="1"/>
    </xf>
    <xf numFmtId="43" fontId="14" fillId="54" borderId="66" xfId="12" applyFont="1" applyFill="1" applyBorder="1" applyAlignment="1">
      <alignment horizontal="center" vertical="center" wrapText="1"/>
    </xf>
    <xf numFmtId="0" fontId="55" fillId="13" borderId="3" xfId="0" applyFont="1" applyFill="1" applyBorder="1" applyAlignment="1" applyProtection="1">
      <alignment horizontal="center" vertical="center" wrapText="1"/>
      <protection locked="0"/>
    </xf>
    <xf numFmtId="0" fontId="55" fillId="7" borderId="3" xfId="0" applyFont="1" applyFill="1" applyBorder="1" applyAlignment="1">
      <alignment horizontal="center" vertical="center" wrapText="1"/>
    </xf>
    <xf numFmtId="173" fontId="55" fillId="10" borderId="3" xfId="0" applyNumberFormat="1" applyFont="1" applyFill="1" applyBorder="1" applyAlignment="1">
      <alignment horizontal="center" vertical="center" wrapText="1"/>
    </xf>
    <xf numFmtId="173" fontId="55" fillId="8" borderId="3" xfId="8" applyNumberFormat="1" applyFont="1" applyFill="1" applyBorder="1" applyAlignment="1">
      <alignment horizontal="center" vertical="center" wrapText="1"/>
    </xf>
    <xf numFmtId="173" fontId="55" fillId="8" borderId="18" xfId="8" applyNumberFormat="1" applyFont="1" applyFill="1" applyBorder="1" applyAlignment="1">
      <alignment horizontal="center" vertical="center" wrapText="1"/>
    </xf>
    <xf numFmtId="0" fontId="129" fillId="2" borderId="66" xfId="0" applyFont="1" applyBorder="1" applyAlignment="1">
      <alignment vertical="center"/>
    </xf>
    <xf numFmtId="43" fontId="14" fillId="54" borderId="3" xfId="12" applyFont="1" applyFill="1" applyBorder="1" applyAlignment="1">
      <alignment horizontal="center" vertical="center"/>
    </xf>
    <xf numFmtId="43" fontId="14" fillId="21" borderId="4" xfId="12" applyFont="1" applyFill="1" applyBorder="1" applyAlignment="1">
      <alignment horizontal="center" vertical="center"/>
    </xf>
    <xf numFmtId="0" fontId="55" fillId="2" borderId="2" xfId="0" applyFont="1" applyBorder="1">
      <alignment horizontal="left" vertical="center"/>
    </xf>
    <xf numFmtId="14" fontId="55" fillId="13" borderId="3" xfId="0" applyNumberFormat="1" applyFont="1" applyFill="1" applyBorder="1" applyAlignment="1" applyProtection="1">
      <alignment horizontal="center" vertical="center" wrapText="1"/>
      <protection locked="0"/>
    </xf>
    <xf numFmtId="0" fontId="55" fillId="19" borderId="3" xfId="0" applyFont="1" applyFill="1" applyBorder="1" applyAlignment="1">
      <alignment horizontal="center" vertical="center"/>
    </xf>
    <xf numFmtId="0" fontId="55" fillId="2" borderId="3" xfId="0" applyFont="1" applyBorder="1" applyAlignment="1" applyProtection="1">
      <alignment horizontal="center" vertical="center"/>
      <protection locked="0"/>
    </xf>
    <xf numFmtId="173" fontId="55" fillId="10" borderId="3" xfId="8" applyNumberFormat="1" applyFont="1" applyFill="1" applyBorder="1" applyAlignment="1">
      <alignment horizontal="center" vertical="center"/>
    </xf>
    <xf numFmtId="0" fontId="55" fillId="156" borderId="3" xfId="0" applyFont="1" applyFill="1" applyBorder="1" applyAlignment="1">
      <alignment horizontal="center" vertical="center"/>
    </xf>
    <xf numFmtId="173" fontId="55" fillId="10" borderId="18" xfId="8" applyNumberFormat="1" applyFont="1" applyFill="1" applyBorder="1" applyAlignment="1">
      <alignment horizontal="center" vertical="center"/>
    </xf>
    <xf numFmtId="176" fontId="55" fillId="10" borderId="3" xfId="8" applyNumberFormat="1" applyFont="1" applyFill="1" applyBorder="1" applyAlignment="1">
      <alignment horizontal="center" vertical="center"/>
    </xf>
    <xf numFmtId="176" fontId="55" fillId="8" borderId="3" xfId="8" applyNumberFormat="1" applyFont="1" applyFill="1" applyBorder="1" applyAlignment="1">
      <alignment horizontal="center" vertical="center"/>
    </xf>
    <xf numFmtId="176" fontId="55" fillId="10" borderId="18" xfId="8" applyNumberFormat="1" applyFont="1" applyFill="1" applyBorder="1" applyAlignment="1">
      <alignment horizontal="center" vertical="center"/>
    </xf>
    <xf numFmtId="176" fontId="0" fillId="10" borderId="2" xfId="8" applyNumberFormat="1" applyFont="1" applyFill="1" applyBorder="1" applyAlignment="1">
      <alignment horizontal="center" vertical="center"/>
    </xf>
    <xf numFmtId="176" fontId="0" fillId="8" borderId="14" xfId="8" applyNumberFormat="1" applyFont="1" applyFill="1" applyBorder="1" applyAlignment="1">
      <alignment horizontal="center" vertical="center"/>
    </xf>
    <xf numFmtId="0" fontId="129" fillId="2" borderId="2" xfId="0" applyFont="1" applyBorder="1">
      <alignment horizontal="left" vertical="center"/>
    </xf>
    <xf numFmtId="43" fontId="0" fillId="8" borderId="0" xfId="12" applyFont="1" applyFill="1" applyAlignment="1">
      <alignment horizontal="center" vertical="center"/>
    </xf>
    <xf numFmtId="43" fontId="0" fillId="8" borderId="0" xfId="12" applyFont="1" applyFill="1" applyAlignment="1">
      <alignment horizontal="center" vertical="top"/>
    </xf>
    <xf numFmtId="43" fontId="14" fillId="54" borderId="67" xfId="12" applyFont="1" applyFill="1" applyBorder="1" applyAlignment="1">
      <alignment horizontal="center" vertical="center"/>
    </xf>
    <xf numFmtId="43" fontId="14" fillId="21" borderId="16" xfId="12" applyFont="1" applyFill="1" applyBorder="1" applyAlignment="1">
      <alignment horizontal="center" vertical="center"/>
    </xf>
    <xf numFmtId="43" fontId="14" fillId="54" borderId="75" xfId="12" applyFont="1" applyFill="1" applyBorder="1" applyAlignment="1">
      <alignment horizontal="center" vertical="center"/>
    </xf>
    <xf numFmtId="43" fontId="14" fillId="21" borderId="20" xfId="12" applyFont="1" applyFill="1" applyBorder="1" applyAlignment="1">
      <alignment horizontal="center" vertical="center"/>
    </xf>
    <xf numFmtId="0" fontId="0" fillId="77" borderId="67" xfId="0" applyFill="1" applyBorder="1" applyAlignment="1">
      <alignment horizontal="center" vertical="center"/>
    </xf>
    <xf numFmtId="0" fontId="0" fillId="13" borderId="67" xfId="0" applyFill="1" applyBorder="1" applyAlignment="1" applyProtection="1">
      <alignment horizontal="center" vertical="center" wrapText="1"/>
      <protection locked="0"/>
    </xf>
    <xf numFmtId="14" fontId="0" fillId="13" borderId="67" xfId="0" applyNumberFormat="1" applyFill="1" applyBorder="1" applyAlignment="1" applyProtection="1">
      <alignment horizontal="center" vertical="center" wrapText="1"/>
      <protection locked="0"/>
    </xf>
    <xf numFmtId="173" fontId="0" fillId="58" borderId="67" xfId="8" applyNumberFormat="1" applyFont="1" applyFill="1" applyBorder="1" applyAlignment="1">
      <alignment horizontal="center" vertical="center"/>
    </xf>
    <xf numFmtId="173" fontId="0" fillId="8" borderId="67" xfId="0" applyNumberFormat="1" applyFill="1" applyBorder="1" applyAlignment="1">
      <alignment horizontal="center" vertical="center"/>
    </xf>
    <xf numFmtId="173" fontId="0" fillId="58" borderId="3" xfId="8" applyNumberFormat="1" applyFont="1" applyFill="1" applyBorder="1" applyAlignment="1">
      <alignment horizontal="center" vertical="center"/>
    </xf>
    <xf numFmtId="173" fontId="0" fillId="58" borderId="18" xfId="8" applyNumberFormat="1" applyFont="1" applyFill="1" applyBorder="1" applyAlignment="1">
      <alignment horizontal="center" vertical="center"/>
    </xf>
    <xf numFmtId="176" fontId="0" fillId="10" borderId="3" xfId="8" applyNumberFormat="1" applyFont="1" applyFill="1" applyBorder="1" applyAlignment="1">
      <alignment horizontal="center" vertical="center"/>
    </xf>
    <xf numFmtId="176" fontId="0" fillId="8" borderId="3" xfId="8" applyNumberFormat="1" applyFont="1" applyFill="1" applyBorder="1" applyAlignment="1">
      <alignment horizontal="center" vertical="center"/>
    </xf>
    <xf numFmtId="176" fontId="0" fillId="10" borderId="18" xfId="8" applyNumberFormat="1" applyFont="1" applyFill="1" applyBorder="1" applyAlignment="1">
      <alignment horizontal="center" vertical="center"/>
    </xf>
    <xf numFmtId="43" fontId="14" fillId="54" borderId="18" xfId="12" applyFont="1" applyFill="1" applyBorder="1" applyAlignment="1">
      <alignment horizontal="center" vertical="center"/>
    </xf>
    <xf numFmtId="0" fontId="0" fillId="77" borderId="3" xfId="0" applyFill="1" applyBorder="1" applyAlignment="1">
      <alignment horizontal="center" vertical="center"/>
    </xf>
    <xf numFmtId="2" fontId="128" fillId="109" borderId="68" xfId="0" applyNumberFormat="1" applyFont="1" applyFill="1" applyBorder="1" applyAlignment="1">
      <alignment horizontal="center" vertical="center"/>
    </xf>
    <xf numFmtId="2" fontId="128" fillId="110" borderId="68" xfId="0" applyNumberFormat="1" applyFont="1" applyFill="1" applyBorder="1" applyAlignment="1">
      <alignment horizontal="center" vertical="center"/>
    </xf>
    <xf numFmtId="2" fontId="128" fillId="69" borderId="68" xfId="0" applyNumberFormat="1" applyFont="1" applyFill="1" applyBorder="1" applyAlignment="1">
      <alignment horizontal="center" vertical="center"/>
    </xf>
    <xf numFmtId="9" fontId="0" fillId="42" borderId="0" xfId="0" applyNumberFormat="1" applyFill="1" applyAlignment="1">
      <alignment vertical="center"/>
    </xf>
    <xf numFmtId="0" fontId="0" fillId="8" borderId="0" xfId="0" applyFill="1" applyAlignment="1">
      <alignment horizontal="center" vertical="center"/>
    </xf>
    <xf numFmtId="177" fontId="0" fillId="8" borderId="0" xfId="0" applyNumberFormat="1" applyFill="1">
      <alignment horizontal="left" vertical="center"/>
    </xf>
    <xf numFmtId="9" fontId="0" fillId="8" borderId="0" xfId="0" applyNumberFormat="1" applyFill="1" applyAlignment="1">
      <alignment vertical="center"/>
    </xf>
    <xf numFmtId="0" fontId="0" fillId="8" borderId="0" xfId="0" applyFill="1">
      <alignment horizontal="left" vertical="center"/>
    </xf>
    <xf numFmtId="0" fontId="0" fillId="13" borderId="0" xfId="0" applyFill="1" applyProtection="1">
      <alignment horizontal="left" vertical="center"/>
      <protection locked="0"/>
    </xf>
    <xf numFmtId="0" fontId="135" fillId="13" borderId="0" xfId="13" applyFont="1" applyFill="1" applyBorder="1" applyAlignment="1" applyProtection="1">
      <alignment vertical="center"/>
      <protection locked="0"/>
    </xf>
    <xf numFmtId="0" fontId="136" fillId="13" borderId="0" xfId="13" applyFont="1" applyFill="1" applyBorder="1" applyAlignment="1" applyProtection="1">
      <alignment vertical="center"/>
      <protection locked="0"/>
    </xf>
    <xf numFmtId="0" fontId="0" fillId="3" borderId="20" xfId="0" applyFill="1" applyBorder="1">
      <alignment horizontal="left" vertical="center"/>
    </xf>
    <xf numFmtId="0" fontId="37" fillId="13" borderId="0" xfId="0" applyFont="1" applyFill="1" applyAlignment="1">
      <alignment horizontal="left" wrapText="1"/>
    </xf>
    <xf numFmtId="0" fontId="48" fillId="13" borderId="0" xfId="0" applyFont="1" applyFill="1">
      <alignment horizontal="left" vertical="center"/>
    </xf>
    <xf numFmtId="0" fontId="37" fillId="13" borderId="0" xfId="0" applyFont="1" applyFill="1" applyAlignment="1">
      <alignment horizontal="left" vertical="top" wrapText="1"/>
    </xf>
    <xf numFmtId="0" fontId="45" fillId="13" borderId="0" xfId="0" applyFont="1" applyFill="1">
      <alignment horizontal="left" vertical="center"/>
    </xf>
    <xf numFmtId="0" fontId="38" fillId="13" borderId="0" xfId="0" applyFont="1" applyFill="1" applyAlignment="1">
      <alignment horizontal="left" vertical="top"/>
    </xf>
    <xf numFmtId="0" fontId="38" fillId="13" borderId="0" xfId="0" applyFont="1" applyFill="1" applyAlignment="1"/>
    <xf numFmtId="0" fontId="50" fillId="13" borderId="0" xfId="0" applyFont="1" applyFill="1" applyAlignment="1">
      <alignment horizontal="left" vertical="top"/>
    </xf>
    <xf numFmtId="0" fontId="50" fillId="13" borderId="0" xfId="0" applyFont="1" applyFill="1" applyAlignment="1"/>
    <xf numFmtId="0" fontId="50" fillId="13" borderId="0" xfId="0" applyFont="1" applyFill="1" applyAlignment="1">
      <alignment horizontal="center"/>
    </xf>
    <xf numFmtId="0" fontId="79" fillId="120" borderId="0" xfId="0" applyFont="1" applyFill="1" applyAlignment="1">
      <alignment horizontal="center" vertical="center"/>
    </xf>
    <xf numFmtId="0" fontId="55" fillId="120" borderId="0" xfId="0" applyFont="1" applyFill="1" applyAlignment="1" applyProtection="1">
      <alignment horizontal="center" vertical="center"/>
      <protection locked="0"/>
    </xf>
    <xf numFmtId="0" fontId="55" fillId="120" borderId="0" xfId="0" applyFont="1" applyFill="1">
      <alignment horizontal="left" vertical="center"/>
    </xf>
    <xf numFmtId="0" fontId="151" fillId="120" borderId="0" xfId="0" applyFont="1" applyFill="1" applyAlignment="1">
      <alignment horizontal="center" vertical="center"/>
    </xf>
    <xf numFmtId="0" fontId="24" fillId="13" borderId="0" xfId="0" applyFont="1" applyFill="1" applyAlignment="1">
      <alignment vertical="center"/>
    </xf>
    <xf numFmtId="0" fontId="24" fillId="105" borderId="31" xfId="0" applyFont="1" applyFill="1" applyBorder="1" applyAlignment="1">
      <alignment vertical="center"/>
    </xf>
    <xf numFmtId="0" fontId="24" fillId="2" borderId="88" xfId="0" applyFont="1" applyBorder="1" applyAlignment="1">
      <alignment vertical="center"/>
    </xf>
    <xf numFmtId="0" fontId="24" fillId="105" borderId="88" xfId="0" applyFont="1" applyFill="1" applyBorder="1" applyAlignment="1">
      <alignment vertical="center"/>
    </xf>
    <xf numFmtId="0" fontId="24" fillId="2" borderId="8" xfId="0" applyFont="1" applyBorder="1" applyAlignment="1">
      <alignment vertical="center"/>
    </xf>
    <xf numFmtId="0" fontId="91" fillId="13" borderId="23" xfId="0" applyFont="1" applyFill="1" applyBorder="1" applyAlignment="1">
      <alignment vertical="center" wrapText="1"/>
    </xf>
    <xf numFmtId="0" fontId="122" fillId="13" borderId="5" xfId="0" applyFont="1" applyFill="1" applyBorder="1" applyAlignment="1">
      <alignment horizontal="right" vertical="center" wrapText="1"/>
    </xf>
    <xf numFmtId="0" fontId="123" fillId="13" borderId="5" xfId="0" applyFont="1" applyFill="1" applyBorder="1" applyAlignment="1" applyProtection="1">
      <alignment horizontal="center" vertical="center" wrapText="1"/>
      <protection locked="0"/>
    </xf>
    <xf numFmtId="0" fontId="92" fillId="13" borderId="0" xfId="0" applyFont="1" applyFill="1" applyAlignment="1">
      <alignment vertical="center" wrapText="1"/>
    </xf>
    <xf numFmtId="0" fontId="15" fillId="32" borderId="0" xfId="0" applyFont="1" applyFill="1" applyAlignment="1">
      <alignment horizontal="center"/>
    </xf>
    <xf numFmtId="0" fontId="24" fillId="32" borderId="0" xfId="0" applyFont="1" applyFill="1" applyAlignment="1">
      <alignment horizontal="center" vertical="center"/>
    </xf>
    <xf numFmtId="169" fontId="24" fillId="13" borderId="0" xfId="0" applyNumberFormat="1" applyFont="1" applyFill="1" applyAlignment="1">
      <alignment horizontal="center"/>
    </xf>
    <xf numFmtId="0" fontId="152" fillId="13" borderId="23" xfId="0" applyFont="1" applyFill="1" applyBorder="1" applyAlignment="1">
      <alignment horizontal="center" vertical="center" wrapText="1"/>
    </xf>
    <xf numFmtId="16" fontId="93" fillId="3" borderId="5" xfId="0" applyNumberFormat="1" applyFont="1" applyFill="1" applyBorder="1" applyAlignment="1">
      <alignment horizontal="center" vertical="center"/>
    </xf>
    <xf numFmtId="0" fontId="93" fillId="3" borderId="5" xfId="0" applyFont="1" applyFill="1" applyBorder="1" applyAlignment="1">
      <alignment horizontal="center" vertical="center"/>
    </xf>
    <xf numFmtId="0" fontId="31" fillId="159" borderId="0" xfId="0" applyFont="1" applyFill="1" applyAlignment="1">
      <alignment horizontal="center" vertical="center"/>
    </xf>
    <xf numFmtId="173" fontId="55" fillId="10" borderId="67" xfId="8" applyNumberFormat="1" applyFont="1" applyFill="1" applyBorder="1" applyAlignment="1">
      <alignment horizontal="center" vertical="center"/>
    </xf>
    <xf numFmtId="0" fontId="155" fillId="13" borderId="111" xfId="0" applyFont="1" applyFill="1" applyBorder="1" applyProtection="1">
      <alignment horizontal="left" vertical="center"/>
      <protection locked="0"/>
    </xf>
    <xf numFmtId="0" fontId="12" fillId="13" borderId="16" xfId="0" applyFont="1" applyFill="1" applyBorder="1" applyAlignment="1" applyProtection="1">
      <alignment horizontal="center" vertical="center" wrapText="1"/>
      <protection locked="0"/>
    </xf>
    <xf numFmtId="0" fontId="154" fillId="13" borderId="92" xfId="0" applyFont="1" applyFill="1" applyBorder="1" applyAlignment="1" applyProtection="1">
      <alignment vertical="center" wrapText="1"/>
      <protection locked="0"/>
    </xf>
    <xf numFmtId="9" fontId="14" fillId="19" borderId="66" xfId="12" applyNumberFormat="1" applyFont="1" applyFill="1" applyBorder="1" applyAlignment="1" applyProtection="1">
      <alignment horizontal="center" vertical="center"/>
      <protection locked="0"/>
    </xf>
    <xf numFmtId="9" fontId="14" fillId="19" borderId="66" xfId="12" applyNumberFormat="1" applyFont="1" applyFill="1" applyBorder="1" applyAlignment="1" applyProtection="1">
      <alignment horizontal="center" vertical="center" wrapText="1"/>
      <protection locked="0"/>
    </xf>
    <xf numFmtId="9" fontId="14" fillId="54" borderId="3" xfId="12" applyNumberFormat="1" applyFont="1" applyFill="1" applyBorder="1" applyAlignment="1" applyProtection="1">
      <alignment horizontal="center" vertical="center"/>
      <protection locked="0"/>
    </xf>
    <xf numFmtId="9" fontId="14" fillId="54" borderId="18" xfId="12" applyNumberFormat="1" applyFont="1" applyFill="1" applyBorder="1" applyAlignment="1" applyProtection="1">
      <alignment horizontal="center" vertical="center"/>
      <protection locked="0"/>
    </xf>
    <xf numFmtId="0" fontId="0" fillId="73" borderId="0" xfId="0" applyFill="1">
      <alignment horizontal="left" vertical="center"/>
    </xf>
    <xf numFmtId="9" fontId="14" fillId="21" borderId="21" xfId="12" applyNumberFormat="1" applyFont="1" applyFill="1" applyBorder="1" applyAlignment="1" applyProtection="1">
      <alignment horizontal="center" vertical="center"/>
      <protection locked="0"/>
    </xf>
    <xf numFmtId="9" fontId="14" fillId="21" borderId="27" xfId="12" applyNumberFormat="1" applyFont="1" applyFill="1" applyBorder="1" applyAlignment="1" applyProtection="1">
      <alignment horizontal="center" vertical="center"/>
      <protection locked="0"/>
    </xf>
    <xf numFmtId="9" fontId="19" fillId="70" borderId="17" xfId="12" applyNumberFormat="1" applyFont="1" applyFill="1" applyBorder="1" applyAlignment="1" applyProtection="1">
      <alignment horizontal="center" vertical="center"/>
      <protection locked="0"/>
    </xf>
    <xf numFmtId="9" fontId="19" fillId="70" borderId="56" xfId="12" applyNumberFormat="1" applyFont="1" applyFill="1" applyBorder="1" applyAlignment="1" applyProtection="1">
      <alignment horizontal="center" vertical="center"/>
      <protection locked="0"/>
    </xf>
    <xf numFmtId="9" fontId="14" fillId="54" borderId="67" xfId="12" applyNumberFormat="1" applyFont="1" applyFill="1" applyBorder="1" applyAlignment="1" applyProtection="1">
      <alignment horizontal="center" vertical="center"/>
      <protection locked="0"/>
    </xf>
    <xf numFmtId="9" fontId="14" fillId="21" borderId="6" xfId="12" applyNumberFormat="1" applyFont="1" applyFill="1" applyBorder="1" applyAlignment="1" applyProtection="1">
      <alignment horizontal="center" vertical="center"/>
      <protection locked="0"/>
    </xf>
    <xf numFmtId="9" fontId="14" fillId="21" borderId="10" xfId="12" applyNumberFormat="1" applyFont="1" applyFill="1" applyBorder="1" applyAlignment="1" applyProtection="1">
      <alignment horizontal="center" vertical="center"/>
      <protection locked="0"/>
    </xf>
    <xf numFmtId="9" fontId="19" fillId="70" borderId="2" xfId="12" applyNumberFormat="1" applyFont="1" applyFill="1" applyBorder="1" applyAlignment="1" applyProtection="1">
      <alignment horizontal="center" vertical="center"/>
      <protection locked="0"/>
    </xf>
    <xf numFmtId="9" fontId="19" fillId="70" borderId="55" xfId="12" applyNumberFormat="1" applyFont="1" applyFill="1" applyBorder="1" applyAlignment="1" applyProtection="1">
      <alignment horizontal="center" vertical="center"/>
      <protection locked="0"/>
    </xf>
    <xf numFmtId="0" fontId="31" fillId="116" borderId="0" xfId="0" applyFont="1" applyFill="1" applyAlignment="1">
      <alignment horizontal="center" vertical="center"/>
    </xf>
    <xf numFmtId="0" fontId="41" fillId="73" borderId="0" xfId="0" applyFont="1" applyFill="1" applyAlignment="1">
      <alignment horizontal="center" vertical="center"/>
    </xf>
    <xf numFmtId="0" fontId="56" fillId="73" borderId="0" xfId="0" applyFont="1" applyFill="1">
      <alignment horizontal="left" vertical="center"/>
    </xf>
    <xf numFmtId="0" fontId="53" fillId="73" borderId="0" xfId="0" applyFont="1" applyFill="1" applyAlignment="1">
      <alignment horizontal="center" vertical="center"/>
    </xf>
    <xf numFmtId="0" fontId="56" fillId="73" borderId="0" xfId="0" applyFont="1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45" fillId="73" borderId="0" xfId="0" applyFont="1" applyFill="1">
      <alignment horizontal="left" vertical="center"/>
    </xf>
    <xf numFmtId="0" fontId="45" fillId="73" borderId="0" xfId="0" applyFont="1" applyFill="1" applyAlignment="1">
      <alignment horizontal="center" vertical="center"/>
    </xf>
    <xf numFmtId="0" fontId="42" fillId="73" borderId="0" xfId="0" applyFont="1" applyFill="1" applyAlignment="1">
      <alignment horizontal="center" vertical="center"/>
    </xf>
    <xf numFmtId="0" fontId="46" fillId="73" borderId="0" xfId="0" applyFont="1" applyFill="1" applyAlignment="1">
      <alignment vertical="center"/>
    </xf>
    <xf numFmtId="0" fontId="38" fillId="73" borderId="0" xfId="0" applyFont="1" applyFill="1" applyAlignment="1">
      <alignment vertical="center"/>
    </xf>
    <xf numFmtId="0" fontId="34" fillId="73" borderId="0" xfId="0" applyFont="1" applyFill="1" applyAlignment="1">
      <alignment vertical="center"/>
    </xf>
    <xf numFmtId="0" fontId="0" fillId="73" borderId="0" xfId="0" applyFill="1" applyAlignment="1"/>
    <xf numFmtId="0" fontId="36" fillId="73" borderId="0" xfId="0" applyFont="1" applyFill="1" applyAlignment="1">
      <alignment horizontal="center" vertical="center"/>
    </xf>
    <xf numFmtId="0" fontId="40" fillId="73" borderId="0" xfId="0" applyFont="1" applyFill="1" applyAlignment="1">
      <alignment horizontal="center" vertical="center"/>
    </xf>
    <xf numFmtId="0" fontId="47" fillId="73" borderId="0" xfId="0" applyFont="1" applyFill="1" applyAlignment="1">
      <alignment vertical="center"/>
    </xf>
    <xf numFmtId="0" fontId="32" fillId="73" borderId="0" xfId="0" applyFont="1" applyFill="1" applyAlignment="1">
      <alignment horizontal="center" vertical="center"/>
    </xf>
    <xf numFmtId="9" fontId="24" fillId="14" borderId="0" xfId="0" applyNumberFormat="1" applyFont="1" applyFill="1" applyAlignment="1">
      <alignment horizontal="center" vertical="center"/>
    </xf>
    <xf numFmtId="0" fontId="65" fillId="160" borderId="5" xfId="0" applyFont="1" applyFill="1" applyBorder="1" applyAlignment="1">
      <alignment horizontal="center"/>
    </xf>
    <xf numFmtId="14" fontId="65" fillId="73" borderId="4" xfId="0" applyNumberFormat="1" applyFont="1" applyFill="1" applyBorder="1" applyAlignment="1">
      <alignment horizontal="center"/>
    </xf>
    <xf numFmtId="0" fontId="55" fillId="73" borderId="0" xfId="0" applyFont="1" applyFill="1" applyAlignment="1" applyProtection="1">
      <alignment vertical="center"/>
      <protection locked="0"/>
    </xf>
    <xf numFmtId="20" fontId="55" fillId="73" borderId="5" xfId="0" applyNumberFormat="1" applyFont="1" applyFill="1" applyBorder="1" applyAlignment="1" applyProtection="1">
      <alignment horizontal="center" vertical="center"/>
      <protection locked="0"/>
    </xf>
    <xf numFmtId="0" fontId="53" fillId="22" borderId="4" xfId="0" applyFont="1" applyFill="1" applyBorder="1" applyAlignment="1">
      <alignment vertical="center"/>
    </xf>
    <xf numFmtId="0" fontId="36" fillId="73" borderId="0" xfId="0" applyFont="1" applyFill="1" applyAlignment="1">
      <alignment vertical="center"/>
    </xf>
    <xf numFmtId="0" fontId="149" fillId="13" borderId="0" xfId="0" applyFont="1" applyFill="1" applyAlignment="1">
      <alignment vertical="center"/>
    </xf>
    <xf numFmtId="0" fontId="149" fillId="13" borderId="0" xfId="0" applyFont="1" applyFill="1" applyAlignment="1">
      <alignment horizontal="center" vertical="center"/>
    </xf>
    <xf numFmtId="0" fontId="162" fillId="13" borderId="0" xfId="0" applyFont="1" applyFill="1" applyAlignment="1">
      <alignment horizontal="center"/>
    </xf>
    <xf numFmtId="0" fontId="148" fillId="160" borderId="5" xfId="0" applyFont="1" applyFill="1" applyBorder="1" applyAlignment="1">
      <alignment horizontal="center"/>
    </xf>
    <xf numFmtId="14" fontId="148" fillId="73" borderId="4" xfId="0" applyNumberFormat="1" applyFont="1" applyFill="1" applyBorder="1" applyAlignment="1">
      <alignment horizontal="center"/>
    </xf>
    <xf numFmtId="0" fontId="164" fillId="39" borderId="0" xfId="0" applyFont="1" applyFill="1" applyAlignment="1">
      <alignment horizontal="center" vertical="center"/>
    </xf>
    <xf numFmtId="9" fontId="39" fillId="13" borderId="2" xfId="9" applyFont="1" applyFill="1" applyBorder="1" applyAlignment="1" applyProtection="1">
      <alignment horizontal="center" vertical="center" wrapText="1"/>
      <protection locked="0"/>
    </xf>
    <xf numFmtId="43" fontId="169" fillId="2" borderId="0" xfId="0" applyNumberFormat="1" applyFont="1" applyAlignment="1"/>
    <xf numFmtId="0" fontId="103" fillId="2" borderId="0" xfId="0" applyFont="1" applyAlignment="1"/>
    <xf numFmtId="43" fontId="103" fillId="2" borderId="0" xfId="0" applyNumberFormat="1" applyFont="1" applyAlignment="1"/>
    <xf numFmtId="0" fontId="169" fillId="2" borderId="0" xfId="0" applyFont="1" applyAlignment="1"/>
    <xf numFmtId="0" fontId="169" fillId="2" borderId="0" xfId="0" applyFont="1">
      <alignment horizontal="left" vertical="center"/>
    </xf>
    <xf numFmtId="0" fontId="120" fillId="116" borderId="0" xfId="0" applyFont="1" applyFill="1" applyAlignment="1">
      <alignment horizontal="center" vertical="center"/>
    </xf>
    <xf numFmtId="0" fontId="91" fillId="13" borderId="2" xfId="0" applyFont="1" applyFill="1" applyBorder="1" applyAlignment="1" applyProtection="1">
      <alignment horizontal="center" vertical="center"/>
      <protection locked="0"/>
    </xf>
    <xf numFmtId="0" fontId="154" fillId="13" borderId="17" xfId="0" applyFont="1" applyFill="1" applyBorder="1" applyAlignment="1" applyProtection="1">
      <alignment horizontal="center" vertical="center" wrapText="1"/>
      <protection locked="0"/>
    </xf>
    <xf numFmtId="0" fontId="154" fillId="13" borderId="6" xfId="0" applyFont="1" applyFill="1" applyBorder="1" applyAlignment="1" applyProtection="1">
      <alignment horizontal="center" vertical="center" wrapText="1"/>
      <protection locked="0"/>
    </xf>
    <xf numFmtId="0" fontId="154" fillId="13" borderId="5" xfId="0" applyFont="1" applyFill="1" applyBorder="1" applyAlignment="1" applyProtection="1">
      <alignment horizontal="center" vertical="center" wrapText="1"/>
      <protection locked="0"/>
    </xf>
    <xf numFmtId="0" fontId="91" fillId="13" borderId="2" xfId="0" applyFont="1" applyFill="1" applyBorder="1" applyAlignment="1" applyProtection="1">
      <alignment horizontal="center" vertical="center" wrapText="1"/>
      <protection locked="0"/>
    </xf>
    <xf numFmtId="0" fontId="91" fillId="13" borderId="31" xfId="0" applyFont="1" applyFill="1" applyBorder="1" applyAlignment="1" applyProtection="1">
      <alignment horizontal="center" vertical="center" wrapText="1"/>
      <protection locked="0"/>
    </xf>
    <xf numFmtId="14" fontId="91" fillId="13" borderId="2" xfId="0" applyNumberFormat="1" applyFont="1" applyFill="1" applyBorder="1" applyAlignment="1" applyProtection="1">
      <alignment horizontal="center" vertical="center" wrapText="1"/>
      <protection locked="0"/>
    </xf>
    <xf numFmtId="14" fontId="91" fillId="13" borderId="31" xfId="0" applyNumberFormat="1" applyFont="1" applyFill="1" applyBorder="1" applyAlignment="1" applyProtection="1">
      <alignment horizontal="center" vertical="center" wrapText="1"/>
      <protection locked="0"/>
    </xf>
    <xf numFmtId="14" fontId="153" fillId="13" borderId="6" xfId="0" applyNumberFormat="1" applyFont="1" applyFill="1" applyBorder="1" applyAlignment="1" applyProtection="1">
      <alignment horizontal="center" vertical="center" wrapText="1"/>
      <protection locked="0"/>
    </xf>
    <xf numFmtId="0" fontId="153" fillId="13" borderId="5" xfId="0" applyFont="1" applyFill="1" applyBorder="1" applyAlignment="1" applyProtection="1">
      <alignment horizontal="center" vertical="center" wrapText="1"/>
      <protection locked="0"/>
    </xf>
    <xf numFmtId="3" fontId="154" fillId="13" borderId="6" xfId="0" applyNumberFormat="1" applyFont="1" applyFill="1" applyBorder="1" applyAlignment="1" applyProtection="1">
      <alignment horizontal="center" vertical="center" wrapText="1"/>
      <protection locked="0"/>
    </xf>
    <xf numFmtId="3" fontId="154" fillId="13" borderId="5" xfId="0" applyNumberFormat="1" applyFont="1" applyFill="1" applyBorder="1" applyAlignment="1" applyProtection="1">
      <alignment horizontal="center" vertical="center" wrapText="1"/>
      <protection locked="0"/>
    </xf>
    <xf numFmtId="0" fontId="153" fillId="13" borderId="2" xfId="0" applyFont="1" applyFill="1" applyBorder="1" applyAlignment="1" applyProtection="1">
      <alignment horizontal="center" vertical="center" wrapText="1"/>
      <protection locked="0"/>
    </xf>
    <xf numFmtId="0" fontId="153" fillId="13" borderId="31" xfId="0" applyFont="1" applyFill="1" applyBorder="1" applyAlignment="1" applyProtection="1">
      <alignment horizontal="center" vertical="center" wrapText="1"/>
      <protection locked="0"/>
    </xf>
    <xf numFmtId="0" fontId="154" fillId="13" borderId="2" xfId="0" applyFont="1" applyFill="1" applyBorder="1" applyAlignment="1" applyProtection="1">
      <alignment horizontal="center" vertical="center" wrapText="1"/>
      <protection locked="0"/>
    </xf>
    <xf numFmtId="0" fontId="12" fillId="13" borderId="26" xfId="0" applyFont="1" applyFill="1" applyBorder="1" applyAlignment="1" applyProtection="1">
      <alignment horizontal="center" vertical="center" wrapText="1"/>
      <protection locked="0"/>
    </xf>
    <xf numFmtId="16" fontId="93" fillId="3" borderId="5" xfId="0" applyNumberFormat="1" applyFont="1" applyFill="1" applyBorder="1" applyAlignment="1">
      <alignment horizontal="center" vertical="center"/>
    </xf>
    <xf numFmtId="0" fontId="156" fillId="13" borderId="104" xfId="13" applyFont="1" applyFill="1" applyBorder="1" applyAlignment="1" applyProtection="1">
      <alignment horizontal="center"/>
      <protection locked="0"/>
    </xf>
    <xf numFmtId="0" fontId="156" fillId="13" borderId="92" xfId="13" applyFont="1" applyFill="1" applyBorder="1" applyAlignment="1" applyProtection="1">
      <alignment horizontal="center"/>
      <protection locked="0"/>
    </xf>
    <xf numFmtId="0" fontId="80" fillId="0" borderId="165" xfId="0" applyFont="1" applyFill="1" applyBorder="1" applyAlignment="1" applyProtection="1">
      <alignment horizontal="left" vertical="top"/>
      <protection locked="0"/>
    </xf>
    <xf numFmtId="0" fontId="80" fillId="0" borderId="0" xfId="0" applyFont="1" applyFill="1" applyAlignment="1" applyProtection="1">
      <alignment horizontal="left" vertical="top"/>
      <protection locked="0"/>
    </xf>
    <xf numFmtId="14" fontId="157" fillId="0" borderId="163" xfId="0" applyNumberFormat="1" applyFont="1" applyFill="1" applyBorder="1" applyAlignment="1" applyProtection="1">
      <alignment horizontal="center" vertical="center" wrapText="1"/>
      <protection locked="0"/>
    </xf>
    <xf numFmtId="14" fontId="157" fillId="0" borderId="164" xfId="0" applyNumberFormat="1" applyFont="1" applyFill="1" applyBorder="1" applyAlignment="1" applyProtection="1">
      <alignment horizontal="center" vertical="center" wrapText="1"/>
      <protection locked="0"/>
    </xf>
    <xf numFmtId="0" fontId="55" fillId="73" borderId="9" xfId="0" applyFont="1" applyFill="1" applyBorder="1" applyAlignment="1">
      <alignment horizontal="center" vertical="center"/>
    </xf>
    <xf numFmtId="14" fontId="157" fillId="0" borderId="159" xfId="0" applyNumberFormat="1" applyFont="1" applyFill="1" applyBorder="1" applyAlignment="1" applyProtection="1">
      <alignment horizontal="center" vertical="center" wrapText="1"/>
      <protection locked="0"/>
    </xf>
    <xf numFmtId="14" fontId="157" fillId="0" borderId="16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04" fillId="120" borderId="5" xfId="0" applyFont="1" applyFill="1" applyBorder="1" applyAlignment="1">
      <alignment horizontal="center" vertical="center"/>
    </xf>
    <xf numFmtId="14" fontId="157" fillId="0" borderId="161" xfId="0" applyNumberFormat="1" applyFont="1" applyFill="1" applyBorder="1" applyAlignment="1" applyProtection="1">
      <alignment horizontal="center" vertical="center" wrapText="1"/>
      <protection locked="0"/>
    </xf>
    <xf numFmtId="14" fontId="157" fillId="0" borderId="162" xfId="0" applyNumberFormat="1" applyFont="1" applyFill="1" applyBorder="1" applyAlignment="1" applyProtection="1">
      <alignment horizontal="center" vertical="center" wrapText="1"/>
      <protection locked="0"/>
    </xf>
    <xf numFmtId="14" fontId="80" fillId="73" borderId="26" xfId="0" applyNumberFormat="1" applyFont="1" applyFill="1" applyBorder="1" applyAlignment="1">
      <alignment horizontal="center" vertical="center"/>
    </xf>
    <xf numFmtId="0" fontId="67" fillId="5" borderId="64" xfId="0" applyFont="1" applyFill="1" applyBorder="1" applyAlignment="1">
      <alignment horizontal="center" vertical="center" wrapText="1"/>
    </xf>
    <xf numFmtId="0" fontId="67" fillId="5" borderId="60" xfId="0" applyFont="1" applyFill="1" applyBorder="1" applyAlignment="1">
      <alignment horizontal="center" vertical="center" wrapText="1"/>
    </xf>
    <xf numFmtId="0" fontId="67" fillId="5" borderId="8" xfId="0" applyFont="1" applyFill="1" applyBorder="1" applyAlignment="1">
      <alignment horizontal="center" vertical="center" wrapText="1"/>
    </xf>
    <xf numFmtId="0" fontId="67" fillId="5" borderId="16" xfId="0" applyFont="1" applyFill="1" applyBorder="1" applyAlignment="1">
      <alignment horizontal="center" vertical="center" wrapText="1"/>
    </xf>
    <xf numFmtId="0" fontId="67" fillId="5" borderId="59" xfId="0" applyFont="1" applyFill="1" applyBorder="1" applyAlignment="1">
      <alignment horizontal="center" vertical="center" wrapText="1"/>
    </xf>
    <xf numFmtId="0" fontId="67" fillId="89" borderId="57" xfId="0" applyFont="1" applyFill="1" applyBorder="1" applyAlignment="1">
      <alignment horizontal="center" vertical="center" wrapText="1"/>
    </xf>
    <xf numFmtId="0" fontId="67" fillId="89" borderId="58" xfId="0" applyFont="1" applyFill="1" applyBorder="1" applyAlignment="1">
      <alignment horizontal="center" vertical="center" wrapText="1"/>
    </xf>
    <xf numFmtId="0" fontId="55" fillId="2" borderId="55" xfId="0" applyFont="1" applyBorder="1" applyAlignment="1">
      <alignment horizontal="center" vertical="center" wrapText="1"/>
    </xf>
    <xf numFmtId="0" fontId="55" fillId="2" borderId="56" xfId="0" applyFont="1" applyBorder="1" applyAlignment="1">
      <alignment horizontal="center" vertical="center" wrapText="1"/>
    </xf>
    <xf numFmtId="0" fontId="55" fillId="2" borderId="17" xfId="0" applyFont="1" applyBorder="1" applyAlignment="1">
      <alignment horizontal="center" vertical="center" wrapText="1"/>
    </xf>
    <xf numFmtId="0" fontId="86" fillId="71" borderId="68" xfId="0" applyFont="1" applyFill="1" applyBorder="1" applyAlignment="1" applyProtection="1">
      <alignment horizontal="center" vertical="center"/>
      <protection locked="0"/>
    </xf>
    <xf numFmtId="0" fontId="86" fillId="71" borderId="68" xfId="0" applyFont="1" applyFill="1" applyBorder="1" applyAlignment="1">
      <alignment horizontal="center" vertical="top"/>
    </xf>
    <xf numFmtId="173" fontId="85" fillId="69" borderId="0" xfId="0" applyNumberFormat="1" applyFont="1" applyFill="1" applyAlignment="1">
      <alignment horizontal="center" vertical="center" wrapText="1"/>
    </xf>
    <xf numFmtId="0" fontId="17" fillId="5" borderId="68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0" fillId="2" borderId="2" xfId="0" applyBorder="1" applyAlignment="1">
      <alignment horizontal="center" vertical="center"/>
    </xf>
    <xf numFmtId="173" fontId="0" fillId="2" borderId="2" xfId="0" applyNumberFormat="1" applyBorder="1" applyAlignment="1">
      <alignment horizontal="center" vertical="center"/>
    </xf>
    <xf numFmtId="0" fontId="0" fillId="2" borderId="83" xfId="0" applyBorder="1" applyAlignment="1" applyProtection="1">
      <alignment horizontal="center" vertical="center"/>
      <protection locked="0"/>
    </xf>
    <xf numFmtId="0" fontId="0" fillId="2" borderId="78" xfId="0" applyBorder="1" applyAlignment="1" applyProtection="1">
      <alignment horizontal="center" vertical="center"/>
      <protection locked="0"/>
    </xf>
    <xf numFmtId="9" fontId="128" fillId="109" borderId="134" xfId="0" applyNumberFormat="1" applyFont="1" applyFill="1" applyBorder="1" applyAlignment="1" applyProtection="1">
      <alignment horizontal="center" vertical="center"/>
      <protection locked="0"/>
    </xf>
    <xf numFmtId="9" fontId="128" fillId="109" borderId="135" xfId="0" applyNumberFormat="1" applyFont="1" applyFill="1" applyBorder="1" applyAlignment="1" applyProtection="1">
      <alignment horizontal="center" vertical="center"/>
      <protection locked="0"/>
    </xf>
    <xf numFmtId="173" fontId="96" fillId="9" borderId="136" xfId="0" applyNumberFormat="1" applyFont="1" applyFill="1" applyBorder="1" applyAlignment="1">
      <alignment horizontal="center" vertical="center"/>
    </xf>
    <xf numFmtId="173" fontId="96" fillId="9" borderId="137" xfId="0" applyNumberFormat="1" applyFont="1" applyFill="1" applyBorder="1" applyAlignment="1">
      <alignment horizontal="center" vertical="center"/>
    </xf>
    <xf numFmtId="0" fontId="0" fillId="2" borderId="31" xfId="0" applyBorder="1" applyAlignment="1" applyProtection="1">
      <alignment horizontal="center" vertical="center"/>
      <protection locked="0"/>
    </xf>
    <xf numFmtId="0" fontId="0" fillId="7" borderId="7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67" fillId="5" borderId="68" xfId="0" applyFont="1" applyFill="1" applyBorder="1" applyAlignment="1">
      <alignment horizontal="center" vertical="center" wrapText="1"/>
    </xf>
    <xf numFmtId="173" fontId="0" fillId="8" borderId="106" xfId="8" applyNumberFormat="1" applyFont="1" applyFill="1" applyBorder="1" applyAlignment="1">
      <alignment horizontal="center" vertical="center"/>
    </xf>
    <xf numFmtId="173" fontId="0" fillId="8" borderId="49" xfId="8" applyNumberFormat="1" applyFont="1" applyFill="1" applyBorder="1" applyAlignment="1">
      <alignment horizontal="center" vertical="center"/>
    </xf>
    <xf numFmtId="0" fontId="112" fillId="10" borderId="0" xfId="0" applyFont="1" applyFill="1" applyAlignment="1">
      <alignment horizontal="center" vertical="center"/>
    </xf>
    <xf numFmtId="0" fontId="0" fillId="3" borderId="55" xfId="0" applyFill="1" applyBorder="1" applyAlignment="1" applyProtection="1">
      <alignment horizontal="center" vertical="center"/>
      <protection locked="0"/>
    </xf>
    <xf numFmtId="0" fontId="8" fillId="5" borderId="69" xfId="0" applyFont="1" applyFill="1" applyBorder="1" applyAlignment="1">
      <alignment horizontal="center" vertical="center"/>
    </xf>
    <xf numFmtId="0" fontId="8" fillId="5" borderId="71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82" fillId="50" borderId="69" xfId="0" applyFont="1" applyFill="1" applyBorder="1" applyAlignment="1">
      <alignment horizontal="center" vertical="center"/>
    </xf>
    <xf numFmtId="0" fontId="82" fillId="50" borderId="79" xfId="0" applyFont="1" applyFill="1" applyBorder="1" applyAlignment="1">
      <alignment horizontal="center" vertical="center"/>
    </xf>
    <xf numFmtId="0" fontId="82" fillId="50" borderId="73" xfId="0" applyFont="1" applyFill="1" applyBorder="1" applyAlignment="1">
      <alignment horizontal="center" vertical="center"/>
    </xf>
    <xf numFmtId="0" fontId="82" fillId="50" borderId="68" xfId="0" applyFont="1" applyFill="1" applyBorder="1" applyAlignment="1">
      <alignment horizontal="center" vertical="center"/>
    </xf>
    <xf numFmtId="0" fontId="82" fillId="50" borderId="109" xfId="0" applyFont="1" applyFill="1" applyBorder="1" applyAlignment="1">
      <alignment horizontal="center" vertical="center"/>
    </xf>
    <xf numFmtId="0" fontId="82" fillId="50" borderId="103" xfId="0" applyFont="1" applyFill="1" applyBorder="1" applyAlignment="1">
      <alignment horizontal="center" vertical="center"/>
    </xf>
    <xf numFmtId="0" fontId="82" fillId="50" borderId="110" xfId="0" applyFont="1" applyFill="1" applyBorder="1" applyAlignment="1">
      <alignment horizontal="center" vertical="center"/>
    </xf>
    <xf numFmtId="0" fontId="0" fillId="11" borderId="55" xfId="0" applyFill="1" applyBorder="1" applyAlignment="1" applyProtection="1">
      <alignment horizontal="center" vertical="center"/>
      <protection locked="0"/>
    </xf>
    <xf numFmtId="9" fontId="0" fillId="11" borderId="84" xfId="9" applyFont="1" applyFill="1" applyBorder="1" applyAlignment="1">
      <alignment horizontal="center" vertical="center"/>
    </xf>
    <xf numFmtId="9" fontId="0" fillId="11" borderId="14" xfId="9" applyFont="1" applyFill="1" applyBorder="1" applyAlignment="1">
      <alignment horizontal="center" vertical="center"/>
    </xf>
    <xf numFmtId="173" fontId="125" fillId="80" borderId="2" xfId="0" applyNumberFormat="1" applyFont="1" applyFill="1" applyBorder="1" applyAlignment="1">
      <alignment horizontal="center" vertical="center" wrapText="1"/>
    </xf>
    <xf numFmtId="173" fontId="126" fillId="80" borderId="2" xfId="8" applyNumberFormat="1" applyFont="1" applyFill="1" applyBorder="1" applyAlignment="1">
      <alignment horizontal="center" vertical="center" wrapText="1"/>
    </xf>
    <xf numFmtId="173" fontId="127" fillId="10" borderId="2" xfId="8" applyNumberFormat="1" applyFont="1" applyFill="1" applyBorder="1" applyAlignment="1">
      <alignment horizontal="center"/>
    </xf>
    <xf numFmtId="173" fontId="126" fillId="79" borderId="66" xfId="8" applyNumberFormat="1" applyFont="1" applyFill="1" applyBorder="1" applyAlignment="1">
      <alignment horizontal="center" vertical="center" wrapText="1"/>
    </xf>
    <xf numFmtId="0" fontId="143" fillId="10" borderId="0" xfId="0" applyFont="1" applyFill="1" applyAlignment="1">
      <alignment horizontal="center" vertical="center"/>
    </xf>
    <xf numFmtId="0" fontId="0" fillId="10" borderId="55" xfId="0" applyFill="1" applyBorder="1" applyAlignment="1" applyProtection="1">
      <alignment horizontal="center" vertical="center"/>
      <protection locked="0"/>
    </xf>
    <xf numFmtId="9" fontId="0" fillId="10" borderId="84" xfId="9" applyFont="1" applyFill="1" applyBorder="1" applyAlignment="1">
      <alignment horizontal="center" vertical="center"/>
    </xf>
    <xf numFmtId="9" fontId="0" fillId="10" borderId="14" xfId="9" applyFont="1" applyFill="1" applyBorder="1" applyAlignment="1">
      <alignment horizontal="center" vertical="center"/>
    </xf>
    <xf numFmtId="9" fontId="0" fillId="18" borderId="84" xfId="9" applyFont="1" applyFill="1" applyBorder="1" applyAlignment="1">
      <alignment horizontal="center" vertical="center"/>
    </xf>
    <xf numFmtId="9" fontId="0" fillId="18" borderId="14" xfId="9" applyFont="1" applyFill="1" applyBorder="1" applyAlignment="1">
      <alignment horizontal="center" vertical="center"/>
    </xf>
    <xf numFmtId="43" fontId="19" fillId="70" borderId="66" xfId="12" applyFont="1" applyFill="1" applyBorder="1" applyAlignment="1">
      <alignment horizontal="center" vertical="center" wrapText="1"/>
    </xf>
    <xf numFmtId="0" fontId="143" fillId="11" borderId="0" xfId="0" applyFont="1" applyFill="1" applyAlignment="1">
      <alignment horizontal="center" vertical="center"/>
    </xf>
    <xf numFmtId="44" fontId="0" fillId="8" borderId="106" xfId="8" applyFont="1" applyFill="1" applyBorder="1" applyAlignment="1">
      <alignment horizontal="center" vertical="center"/>
    </xf>
    <xf numFmtId="44" fontId="0" fillId="8" borderId="49" xfId="8" applyFont="1" applyFill="1" applyBorder="1" applyAlignment="1">
      <alignment horizontal="center" vertical="center"/>
    </xf>
    <xf numFmtId="0" fontId="8" fillId="5" borderId="81" xfId="0" applyFont="1" applyFill="1" applyBorder="1" applyAlignment="1">
      <alignment horizontal="center" vertical="center"/>
    </xf>
    <xf numFmtId="0" fontId="8" fillId="5" borderId="110" xfId="0" applyFont="1" applyFill="1" applyBorder="1" applyAlignment="1">
      <alignment horizontal="center" vertical="center"/>
    </xf>
    <xf numFmtId="0" fontId="112" fillId="18" borderId="0" xfId="0" applyFont="1" applyFill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0" fontId="125" fillId="80" borderId="2" xfId="0" applyFont="1" applyFill="1" applyBorder="1" applyAlignment="1">
      <alignment horizontal="center" vertical="center" wrapText="1"/>
    </xf>
    <xf numFmtId="44" fontId="126" fillId="80" borderId="2" xfId="8" applyFont="1" applyFill="1" applyBorder="1" applyAlignment="1">
      <alignment horizontal="center" vertical="center" wrapText="1"/>
    </xf>
    <xf numFmtId="44" fontId="127" fillId="10" borderId="2" xfId="8" applyFont="1" applyFill="1" applyBorder="1" applyAlignment="1">
      <alignment horizontal="center"/>
    </xf>
    <xf numFmtId="44" fontId="126" fillId="79" borderId="66" xfId="8" applyFont="1" applyFill="1" applyBorder="1" applyAlignment="1">
      <alignment horizontal="center" vertical="center" wrapText="1"/>
    </xf>
    <xf numFmtId="44" fontId="96" fillId="9" borderId="136" xfId="0" applyNumberFormat="1" applyFont="1" applyFill="1" applyBorder="1" applyAlignment="1">
      <alignment horizontal="center" vertical="center"/>
    </xf>
    <xf numFmtId="44" fontId="96" fillId="9" borderId="137" xfId="0" applyNumberFormat="1" applyFont="1" applyFill="1" applyBorder="1" applyAlignment="1">
      <alignment horizontal="center" vertical="center"/>
    </xf>
    <xf numFmtId="43" fontId="19" fillId="70" borderId="66" xfId="12" applyFont="1" applyFill="1" applyBorder="1" applyAlignment="1">
      <alignment horizontal="center" vertical="center"/>
    </xf>
    <xf numFmtId="0" fontId="112" fillId="12" borderId="106" xfId="0" applyFont="1" applyFill="1" applyBorder="1" applyAlignment="1">
      <alignment horizontal="center" vertical="center"/>
    </xf>
    <xf numFmtId="0" fontId="112" fillId="3" borderId="106" xfId="0" applyFont="1" applyFill="1" applyBorder="1" applyAlignment="1">
      <alignment horizontal="center" vertical="center"/>
    </xf>
    <xf numFmtId="0" fontId="112" fillId="3" borderId="49" xfId="0" applyFont="1" applyFill="1" applyBorder="1" applyAlignment="1">
      <alignment horizontal="center" vertical="center"/>
    </xf>
    <xf numFmtId="0" fontId="112" fillId="10" borderId="106" xfId="0" applyFont="1" applyFill="1" applyBorder="1" applyAlignment="1">
      <alignment horizontal="center" vertical="center"/>
    </xf>
    <xf numFmtId="0" fontId="114" fillId="10" borderId="106" xfId="0" applyFont="1" applyFill="1" applyBorder="1" applyAlignment="1">
      <alignment horizontal="center" vertical="center" wrapText="1"/>
    </xf>
    <xf numFmtId="0" fontId="8" fillId="5" borderId="79" xfId="0" applyFont="1" applyFill="1" applyBorder="1" applyAlignment="1">
      <alignment horizontal="center" vertical="center"/>
    </xf>
    <xf numFmtId="0" fontId="8" fillId="5" borderId="109" xfId="0" applyFont="1" applyFill="1" applyBorder="1" applyAlignment="1">
      <alignment horizontal="center" vertical="center"/>
    </xf>
    <xf numFmtId="0" fontId="112" fillId="11" borderId="0" xfId="0" applyFont="1" applyFill="1" applyAlignment="1">
      <alignment horizontal="center" vertical="center"/>
    </xf>
    <xf numFmtId="0" fontId="142" fillId="3" borderId="106" xfId="0" applyFont="1" applyFill="1" applyBorder="1" applyAlignment="1">
      <alignment horizontal="center" vertical="center"/>
    </xf>
    <xf numFmtId="0" fontId="31" fillId="7" borderId="70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  <xf numFmtId="0" fontId="31" fillId="7" borderId="25" xfId="0" applyFont="1" applyFill="1" applyBorder="1" applyAlignment="1">
      <alignment horizontal="center" vertical="center" wrapText="1"/>
    </xf>
    <xf numFmtId="0" fontId="142" fillId="10" borderId="127" xfId="0" applyFont="1" applyFill="1" applyBorder="1" applyAlignment="1">
      <alignment horizontal="center" vertical="center"/>
    </xf>
    <xf numFmtId="9" fontId="0" fillId="3" borderId="84" xfId="9" applyFont="1" applyFill="1" applyBorder="1" applyAlignment="1">
      <alignment horizontal="center" vertical="center"/>
    </xf>
    <xf numFmtId="9" fontId="0" fillId="3" borderId="14" xfId="9" applyFont="1" applyFill="1" applyBorder="1" applyAlignment="1">
      <alignment horizontal="center" vertical="center"/>
    </xf>
    <xf numFmtId="44" fontId="112" fillId="11" borderId="0" xfId="8" applyFont="1" applyFill="1" applyBorder="1" applyAlignment="1">
      <alignment horizontal="center" vertical="center"/>
    </xf>
    <xf numFmtId="0" fontId="82" fillId="50" borderId="79" xfId="0" applyFont="1" applyFill="1" applyBorder="1" applyAlignment="1">
      <alignment horizontal="center" vertical="center" wrapText="1"/>
    </xf>
    <xf numFmtId="0" fontId="82" fillId="50" borderId="107" xfId="0" applyFont="1" applyFill="1" applyBorder="1" applyAlignment="1">
      <alignment horizontal="center" vertical="center" wrapText="1"/>
    </xf>
    <xf numFmtId="165" fontId="8" fillId="5" borderId="69" xfId="0" applyNumberFormat="1" applyFont="1" applyFill="1" applyBorder="1" applyAlignment="1">
      <alignment horizontal="center" vertical="center"/>
    </xf>
    <xf numFmtId="165" fontId="8" fillId="5" borderId="71" xfId="0" applyNumberFormat="1" applyFont="1" applyFill="1" applyBorder="1" applyAlignment="1">
      <alignment horizontal="center" vertical="center"/>
    </xf>
    <xf numFmtId="0" fontId="100" fillId="69" borderId="69" xfId="0" applyFont="1" applyFill="1" applyBorder="1" applyAlignment="1">
      <alignment horizontal="center" vertical="center"/>
    </xf>
    <xf numFmtId="0" fontId="82" fillId="50" borderId="72" xfId="0" applyFont="1" applyFill="1" applyBorder="1" applyAlignment="1">
      <alignment horizontal="center" vertical="center"/>
    </xf>
    <xf numFmtId="0" fontId="82" fillId="50" borderId="128" xfId="0" applyFont="1" applyFill="1" applyBorder="1" applyAlignment="1">
      <alignment horizontal="center" vertical="center"/>
    </xf>
    <xf numFmtId="44" fontId="126" fillId="79" borderId="96" xfId="8" applyFont="1" applyFill="1" applyBorder="1" applyAlignment="1">
      <alignment horizontal="center" vertical="center" wrapText="1"/>
    </xf>
    <xf numFmtId="44" fontId="96" fillId="9" borderId="150" xfId="0" applyNumberFormat="1" applyFont="1" applyFill="1" applyBorder="1" applyAlignment="1">
      <alignment horizontal="center" vertical="center"/>
    </xf>
    <xf numFmtId="44" fontId="96" fillId="9" borderId="151" xfId="0" applyNumberFormat="1" applyFont="1" applyFill="1" applyBorder="1" applyAlignment="1">
      <alignment horizontal="center" vertical="center"/>
    </xf>
    <xf numFmtId="44" fontId="126" fillId="79" borderId="2" xfId="8" applyFont="1" applyFill="1" applyBorder="1" applyAlignment="1">
      <alignment horizontal="center" vertical="center" wrapText="1"/>
    </xf>
    <xf numFmtId="0" fontId="143" fillId="6" borderId="0" xfId="0" applyFont="1" applyFill="1" applyAlignment="1">
      <alignment horizontal="center" vertical="center"/>
    </xf>
    <xf numFmtId="0" fontId="82" fillId="50" borderId="108" xfId="0" applyFont="1" applyFill="1" applyBorder="1" applyAlignment="1">
      <alignment horizontal="center" vertical="center"/>
    </xf>
    <xf numFmtId="0" fontId="82" fillId="50" borderId="107" xfId="0" applyFont="1" applyFill="1" applyBorder="1" applyAlignment="1">
      <alignment horizontal="center" vertical="center"/>
    </xf>
    <xf numFmtId="0" fontId="82" fillId="50" borderId="71" xfId="0" applyFont="1" applyFill="1" applyBorder="1" applyAlignment="1">
      <alignment horizontal="center" vertical="center"/>
    </xf>
    <xf numFmtId="9" fontId="0" fillId="6" borderId="84" xfId="9" applyFont="1" applyFill="1" applyBorder="1" applyAlignment="1">
      <alignment horizontal="center" vertical="center"/>
    </xf>
    <xf numFmtId="9" fontId="0" fillId="6" borderId="14" xfId="9" applyFont="1" applyFill="1" applyBorder="1" applyAlignment="1">
      <alignment horizontal="center" vertical="center"/>
    </xf>
    <xf numFmtId="0" fontId="8" fillId="5" borderId="108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165" fontId="8" fillId="5" borderId="108" xfId="0" applyNumberFormat="1" applyFont="1" applyFill="1" applyBorder="1" applyAlignment="1">
      <alignment horizontal="center" vertical="center"/>
    </xf>
    <xf numFmtId="0" fontId="8" fillId="5" borderId="102" xfId="0" applyFont="1" applyFill="1" applyBorder="1" applyAlignment="1">
      <alignment horizontal="center" vertical="center"/>
    </xf>
    <xf numFmtId="0" fontId="0" fillId="18" borderId="55" xfId="0" applyFill="1" applyBorder="1" applyAlignment="1" applyProtection="1">
      <alignment horizontal="center" vertical="center"/>
      <protection locked="0"/>
    </xf>
    <xf numFmtId="0" fontId="143" fillId="18" borderId="0" xfId="0" applyFont="1" applyFill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24" fillId="12" borderId="106" xfId="0" applyFont="1" applyFill="1" applyBorder="1" applyAlignment="1">
      <alignment horizontal="center" vertical="center"/>
    </xf>
    <xf numFmtId="0" fontId="143" fillId="12" borderId="0" xfId="0" applyFont="1" applyFill="1" applyAlignment="1">
      <alignment horizontal="center" vertical="center"/>
    </xf>
    <xf numFmtId="0" fontId="0" fillId="2" borderId="153" xfId="0" applyBorder="1" applyAlignment="1" applyProtection="1">
      <alignment horizontal="center" vertical="center"/>
      <protection locked="0"/>
    </xf>
    <xf numFmtId="0" fontId="0" fillId="12" borderId="55" xfId="0" applyFill="1" applyBorder="1" applyAlignment="1" applyProtection="1">
      <alignment horizontal="center" vertical="center"/>
      <protection locked="0"/>
    </xf>
    <xf numFmtId="9" fontId="0" fillId="12" borderId="84" xfId="9" applyFont="1" applyFill="1" applyBorder="1" applyAlignment="1">
      <alignment horizontal="center" vertical="center"/>
    </xf>
    <xf numFmtId="9" fontId="0" fillId="12" borderId="14" xfId="9" applyFont="1" applyFill="1" applyBorder="1" applyAlignment="1">
      <alignment horizontal="center" vertical="center"/>
    </xf>
    <xf numFmtId="0" fontId="23" fillId="3" borderId="148" xfId="0" applyFont="1" applyFill="1" applyBorder="1" applyAlignment="1">
      <alignment horizontal="center" vertical="center" textRotation="90"/>
    </xf>
    <xf numFmtId="0" fontId="23" fillId="3" borderId="50" xfId="0" applyFont="1" applyFill="1" applyBorder="1" applyAlignment="1">
      <alignment horizontal="center" vertical="center" textRotation="90"/>
    </xf>
    <xf numFmtId="0" fontId="23" fillId="3" borderId="149" xfId="0" applyFont="1" applyFill="1" applyBorder="1" applyAlignment="1">
      <alignment horizontal="center" vertical="center" textRotation="90"/>
    </xf>
    <xf numFmtId="0" fontId="125" fillId="80" borderId="55" xfId="0" applyFont="1" applyFill="1" applyBorder="1" applyAlignment="1">
      <alignment horizontal="center" vertical="center" wrapText="1"/>
    </xf>
    <xf numFmtId="44" fontId="126" fillId="80" borderId="55" xfId="8" applyFont="1" applyFill="1" applyBorder="1" applyAlignment="1">
      <alignment horizontal="center" vertical="center" wrapText="1"/>
    </xf>
    <xf numFmtId="44" fontId="127" fillId="10" borderId="48" xfId="8" applyFont="1" applyFill="1" applyBorder="1" applyAlignment="1">
      <alignment horizontal="center"/>
    </xf>
    <xf numFmtId="0" fontId="0" fillId="6" borderId="55" xfId="0" applyFill="1" applyBorder="1" applyAlignment="1" applyProtection="1">
      <alignment horizontal="center" vertical="center"/>
      <protection locked="0"/>
    </xf>
    <xf numFmtId="0" fontId="112" fillId="3" borderId="0" xfId="0" applyFont="1" applyFill="1" applyAlignment="1">
      <alignment horizontal="center" vertical="center"/>
    </xf>
    <xf numFmtId="0" fontId="67" fillId="5" borderId="71" xfId="0" applyFont="1" applyFill="1" applyBorder="1" applyAlignment="1">
      <alignment horizontal="center" vertical="center" wrapText="1"/>
    </xf>
    <xf numFmtId="0" fontId="11" fillId="5" borderId="71" xfId="0" applyFont="1" applyFill="1" applyBorder="1" applyAlignment="1">
      <alignment horizontal="center" vertical="center"/>
    </xf>
    <xf numFmtId="0" fontId="9" fillId="5" borderId="108" xfId="0" applyFont="1" applyFill="1" applyBorder="1" applyAlignment="1">
      <alignment horizontal="center" vertical="center"/>
    </xf>
    <xf numFmtId="0" fontId="8" fillId="5" borderId="107" xfId="0" applyFont="1" applyFill="1" applyBorder="1" applyAlignment="1">
      <alignment horizontal="center" vertical="center"/>
    </xf>
    <xf numFmtId="0" fontId="143" fillId="3" borderId="0" xfId="0" applyFont="1" applyFill="1" applyAlignment="1">
      <alignment horizontal="center" vertical="center"/>
    </xf>
    <xf numFmtId="0" fontId="23" fillId="6" borderId="50" xfId="0" applyFont="1" applyFill="1" applyBorder="1" applyAlignment="1">
      <alignment horizontal="center" vertical="center" textRotation="90"/>
    </xf>
    <xf numFmtId="0" fontId="23" fillId="6" borderId="104" xfId="0" applyFont="1" applyFill="1" applyBorder="1" applyAlignment="1">
      <alignment horizontal="center" vertical="center" textRotation="90"/>
    </xf>
    <xf numFmtId="0" fontId="23" fillId="11" borderId="0" xfId="0" applyFont="1" applyFill="1" applyAlignment="1">
      <alignment horizontal="center" vertical="center" textRotation="90"/>
    </xf>
    <xf numFmtId="0" fontId="23" fillId="10" borderId="0" xfId="0" applyFont="1" applyFill="1" applyAlignment="1">
      <alignment horizontal="center" vertical="center" textRotation="90"/>
    </xf>
    <xf numFmtId="0" fontId="23" fillId="12" borderId="0" xfId="0" applyFont="1" applyFill="1" applyAlignment="1">
      <alignment horizontal="center" vertical="center" textRotation="90"/>
    </xf>
    <xf numFmtId="0" fontId="23" fillId="6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 vertical="center" textRotation="90"/>
    </xf>
    <xf numFmtId="0" fontId="23" fillId="10" borderId="50" xfId="0" applyFont="1" applyFill="1" applyBorder="1" applyAlignment="1">
      <alignment horizontal="center" vertical="center" textRotation="90"/>
    </xf>
    <xf numFmtId="0" fontId="23" fillId="12" borderId="50" xfId="0" applyFont="1" applyFill="1" applyBorder="1" applyAlignment="1">
      <alignment horizontal="center" vertical="center" textRotation="90"/>
    </xf>
    <xf numFmtId="0" fontId="114" fillId="10" borderId="0" xfId="0" applyFont="1" applyFill="1" applyAlignment="1">
      <alignment horizontal="center" vertical="center" wrapText="1"/>
    </xf>
    <xf numFmtId="2" fontId="99" fillId="69" borderId="132" xfId="0" applyNumberFormat="1" applyFont="1" applyFill="1" applyBorder="1" applyAlignment="1">
      <alignment horizontal="center" vertical="center"/>
    </xf>
    <xf numFmtId="2" fontId="99" fillId="69" borderId="133" xfId="0" applyNumberFormat="1" applyFont="1" applyFill="1" applyBorder="1" applyAlignment="1">
      <alignment horizontal="center" vertical="center"/>
    </xf>
    <xf numFmtId="2" fontId="16" fillId="133" borderId="2" xfId="0" applyNumberFormat="1" applyFont="1" applyFill="1" applyBorder="1" applyAlignment="1">
      <alignment horizontal="center" vertical="center"/>
    </xf>
    <xf numFmtId="2" fontId="99" fillId="69" borderId="69" xfId="0" applyNumberFormat="1" applyFont="1" applyFill="1" applyBorder="1" applyAlignment="1">
      <alignment horizontal="center" vertical="center"/>
    </xf>
    <xf numFmtId="43" fontId="19" fillId="70" borderId="2" xfId="12" applyFont="1" applyFill="1" applyBorder="1" applyAlignment="1">
      <alignment horizontal="center" vertical="center"/>
    </xf>
    <xf numFmtId="43" fontId="19" fillId="70" borderId="55" xfId="12" applyFont="1" applyFill="1" applyBorder="1" applyAlignment="1">
      <alignment horizontal="center" vertical="center"/>
    </xf>
    <xf numFmtId="0" fontId="82" fillId="50" borderId="80" xfId="0" applyFont="1" applyFill="1" applyBorder="1" applyAlignment="1">
      <alignment horizontal="center" vertical="center"/>
    </xf>
    <xf numFmtId="0" fontId="82" fillId="50" borderId="81" xfId="0" applyFont="1" applyFill="1" applyBorder="1" applyAlignment="1">
      <alignment horizontal="center" vertical="center"/>
    </xf>
    <xf numFmtId="0" fontId="86" fillId="69" borderId="104" xfId="0" applyFont="1" applyFill="1" applyBorder="1" applyAlignment="1">
      <alignment horizontal="center" vertical="center"/>
    </xf>
    <xf numFmtId="0" fontId="86" fillId="69" borderId="105" xfId="0" applyFont="1" applyFill="1" applyBorder="1" applyAlignment="1">
      <alignment horizontal="center" vertical="center"/>
    </xf>
    <xf numFmtId="4" fontId="0" fillId="2" borderId="31" xfId="0" applyNumberFormat="1" applyBorder="1" applyAlignment="1" applyProtection="1">
      <alignment horizontal="center" vertical="center"/>
      <protection locked="0"/>
    </xf>
    <xf numFmtId="4" fontId="0" fillId="2" borderId="83" xfId="0" applyNumberFormat="1" applyBorder="1" applyAlignment="1" applyProtection="1">
      <alignment horizontal="center" vertical="center"/>
      <protection locked="0"/>
    </xf>
    <xf numFmtId="4" fontId="0" fillId="2" borderId="78" xfId="0" applyNumberFormat="1" applyBorder="1" applyAlignment="1" applyProtection="1">
      <alignment horizontal="center" vertical="center"/>
      <protection locked="0"/>
    </xf>
    <xf numFmtId="0" fontId="143" fillId="6" borderId="103" xfId="0" applyFont="1" applyFill="1" applyBorder="1" applyAlignment="1">
      <alignment horizontal="center" vertical="center"/>
    </xf>
    <xf numFmtId="0" fontId="143" fillId="3" borderId="103" xfId="0" applyFont="1" applyFill="1" applyBorder="1" applyAlignment="1">
      <alignment horizontal="center" vertical="center"/>
    </xf>
    <xf numFmtId="0" fontId="143" fillId="10" borderId="103" xfId="0" applyFont="1" applyFill="1" applyBorder="1" applyAlignment="1">
      <alignment horizontal="center" vertical="center"/>
    </xf>
    <xf numFmtId="0" fontId="143" fillId="11" borderId="103" xfId="0" applyFont="1" applyFill="1" applyBorder="1" applyAlignment="1">
      <alignment horizontal="center" vertical="center"/>
    </xf>
    <xf numFmtId="0" fontId="143" fillId="12" borderId="103" xfId="0" applyFont="1" applyFill="1" applyBorder="1" applyAlignment="1">
      <alignment horizontal="center" vertical="center"/>
    </xf>
    <xf numFmtId="9" fontId="0" fillId="2" borderId="22" xfId="9" applyFont="1" applyFill="1" applyBorder="1" applyAlignment="1" applyProtection="1">
      <alignment horizontal="center" vertical="center"/>
      <protection locked="0"/>
    </xf>
    <xf numFmtId="9" fontId="0" fillId="2" borderId="15" xfId="9" applyFont="1" applyFill="1" applyBorder="1" applyAlignment="1" applyProtection="1">
      <alignment horizontal="center" vertical="center"/>
      <protection locked="0"/>
    </xf>
    <xf numFmtId="0" fontId="0" fillId="3" borderId="8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1" xfId="0" applyFill="1" applyBorder="1" applyAlignment="1">
      <alignment horizontal="center" vertical="center"/>
    </xf>
    <xf numFmtId="0" fontId="0" fillId="2" borderId="74" xfId="0" applyBorder="1" applyAlignment="1">
      <alignment horizontal="center" vertical="center"/>
    </xf>
    <xf numFmtId="0" fontId="0" fillId="2" borderId="75" xfId="0" applyBorder="1" applyAlignment="1">
      <alignment horizontal="center" vertical="center"/>
    </xf>
    <xf numFmtId="0" fontId="0" fillId="2" borderId="67" xfId="0" applyBorder="1" applyAlignment="1">
      <alignment horizontal="center" vertical="center"/>
    </xf>
    <xf numFmtId="44" fontId="39" fillId="80" borderId="16" xfId="8" applyFont="1" applyFill="1" applyBorder="1" applyAlignment="1">
      <alignment horizontal="center" vertical="center" wrapText="1"/>
    </xf>
    <xf numFmtId="44" fontId="10" fillId="10" borderId="12" xfId="8" applyFont="1" applyFill="1" applyBorder="1" applyAlignment="1">
      <alignment horizontal="center"/>
    </xf>
    <xf numFmtId="0" fontId="13" fillId="80" borderId="12" xfId="0" applyFont="1" applyFill="1" applyBorder="1" applyAlignment="1">
      <alignment horizontal="center" vertical="center" wrapText="1"/>
    </xf>
    <xf numFmtId="0" fontId="13" fillId="80" borderId="21" xfId="0" applyFont="1" applyFill="1" applyBorder="1" applyAlignment="1">
      <alignment horizontal="center" vertical="center" wrapText="1"/>
    </xf>
    <xf numFmtId="44" fontId="39" fillId="79" borderId="17" xfId="8" applyFont="1" applyFill="1" applyBorder="1" applyAlignment="1">
      <alignment horizontal="center" vertical="center" wrapText="1"/>
    </xf>
    <xf numFmtId="0" fontId="0" fillId="2" borderId="76" xfId="0" applyBorder="1" applyAlignment="1">
      <alignment horizontal="center" vertical="center" wrapText="1"/>
    </xf>
    <xf numFmtId="0" fontId="0" fillId="2" borderId="77" xfId="0" applyBorder="1" applyAlignment="1">
      <alignment horizontal="center" vertical="center" wrapText="1"/>
    </xf>
    <xf numFmtId="0" fontId="0" fillId="2" borderId="70" xfId="0" applyBorder="1" applyAlignment="1">
      <alignment horizontal="center" vertical="center" wrapText="1"/>
    </xf>
    <xf numFmtId="0" fontId="17" fillId="5" borderId="69" xfId="0" applyFont="1" applyFill="1" applyBorder="1" applyAlignment="1">
      <alignment horizontal="center" vertical="center"/>
    </xf>
    <xf numFmtId="0" fontId="17" fillId="5" borderId="71" xfId="0" applyFont="1" applyFill="1" applyBorder="1" applyAlignment="1">
      <alignment horizontal="center" vertical="center"/>
    </xf>
    <xf numFmtId="0" fontId="17" fillId="5" borderId="69" xfId="0" applyFont="1" applyFill="1" applyBorder="1" applyAlignment="1">
      <alignment horizontal="center" vertical="center" wrapText="1"/>
    </xf>
    <xf numFmtId="0" fontId="17" fillId="5" borderId="71" xfId="0" applyFont="1" applyFill="1" applyBorder="1" applyAlignment="1">
      <alignment horizontal="center" vertical="center" wrapText="1"/>
    </xf>
    <xf numFmtId="0" fontId="101" fillId="5" borderId="69" xfId="0" applyFont="1" applyFill="1" applyBorder="1" applyAlignment="1">
      <alignment horizontal="center" vertical="center"/>
    </xf>
    <xf numFmtId="0" fontId="101" fillId="5" borderId="71" xfId="0" applyFont="1" applyFill="1" applyBorder="1" applyAlignment="1">
      <alignment horizontal="center" vertical="center"/>
    </xf>
    <xf numFmtId="167" fontId="21" fillId="5" borderId="69" xfId="0" applyNumberFormat="1" applyFont="1" applyFill="1" applyBorder="1" applyAlignment="1">
      <alignment horizontal="center" vertical="center"/>
    </xf>
    <xf numFmtId="167" fontId="21" fillId="5" borderId="71" xfId="0" applyNumberFormat="1" applyFont="1" applyFill="1" applyBorder="1" applyAlignment="1">
      <alignment horizontal="center" vertical="center"/>
    </xf>
    <xf numFmtId="0" fontId="17" fillId="5" borderId="79" xfId="0" applyFont="1" applyFill="1" applyBorder="1" applyAlignment="1">
      <alignment horizontal="center" vertical="center"/>
    </xf>
    <xf numFmtId="0" fontId="17" fillId="5" borderId="109" xfId="0" applyFont="1" applyFill="1" applyBorder="1" applyAlignment="1">
      <alignment horizontal="center" vertical="center"/>
    </xf>
    <xf numFmtId="0" fontId="22" fillId="5" borderId="69" xfId="0" applyFont="1" applyFill="1" applyBorder="1" applyAlignment="1">
      <alignment horizontal="center" vertical="center"/>
    </xf>
    <xf numFmtId="0" fontId="22" fillId="5" borderId="71" xfId="0" applyFont="1" applyFill="1" applyBorder="1" applyAlignment="1">
      <alignment horizontal="center" vertical="center"/>
    </xf>
    <xf numFmtId="0" fontId="15" fillId="5" borderId="79" xfId="0" applyFont="1" applyFill="1" applyBorder="1" applyAlignment="1">
      <alignment horizontal="center" vertical="center"/>
    </xf>
    <xf numFmtId="0" fontId="15" fillId="5" borderId="80" xfId="0" applyFont="1" applyFill="1" applyBorder="1" applyAlignment="1">
      <alignment horizontal="center" vertical="center"/>
    </xf>
    <xf numFmtId="0" fontId="15" fillId="5" borderId="81" xfId="0" applyFont="1" applyFill="1" applyBorder="1" applyAlignment="1">
      <alignment horizontal="center" vertical="center"/>
    </xf>
    <xf numFmtId="0" fontId="15" fillId="5" borderId="109" xfId="0" applyFont="1" applyFill="1" applyBorder="1" applyAlignment="1">
      <alignment horizontal="center" vertical="center"/>
    </xf>
    <xf numFmtId="0" fontId="15" fillId="5" borderId="103" xfId="0" applyFont="1" applyFill="1" applyBorder="1" applyAlignment="1">
      <alignment horizontal="center" vertical="center"/>
    </xf>
    <xf numFmtId="0" fontId="15" fillId="5" borderId="110" xfId="0" applyFont="1" applyFill="1" applyBorder="1" applyAlignment="1">
      <alignment horizontal="center" vertical="center"/>
    </xf>
    <xf numFmtId="0" fontId="0" fillId="3" borderId="155" xfId="0" applyFill="1" applyBorder="1" applyAlignment="1">
      <alignment horizontal="center" vertical="center"/>
    </xf>
    <xf numFmtId="0" fontId="0" fillId="3" borderId="156" xfId="0" applyFill="1" applyBorder="1" applyAlignment="1">
      <alignment horizontal="center" vertical="center"/>
    </xf>
    <xf numFmtId="0" fontId="0" fillId="3" borderId="152" xfId="0" applyFill="1" applyBorder="1" applyAlignment="1">
      <alignment horizontal="center" vertical="center"/>
    </xf>
    <xf numFmtId="0" fontId="82" fillId="50" borderId="80" xfId="0" applyFont="1" applyFill="1" applyBorder="1" applyAlignment="1">
      <alignment horizontal="center" vertical="center" wrapText="1"/>
    </xf>
    <xf numFmtId="0" fontId="82" fillId="50" borderId="0" xfId="0" applyFont="1" applyFill="1" applyAlignment="1">
      <alignment horizontal="center" vertical="center" wrapText="1"/>
    </xf>
    <xf numFmtId="0" fontId="17" fillId="5" borderId="108" xfId="0" applyFont="1" applyFill="1" applyBorder="1" applyAlignment="1">
      <alignment horizontal="center" vertical="center"/>
    </xf>
    <xf numFmtId="0" fontId="0" fillId="2" borderId="31" xfId="0" applyBorder="1" applyAlignment="1">
      <alignment horizontal="center" vertical="center"/>
    </xf>
    <xf numFmtId="0" fontId="0" fillId="2" borderId="78" xfId="0" applyBorder="1" applyAlignment="1">
      <alignment horizontal="center" vertical="center"/>
    </xf>
    <xf numFmtId="9" fontId="86" fillId="109" borderId="132" xfId="0" applyNumberFormat="1" applyFont="1" applyFill="1" applyBorder="1" applyAlignment="1" applyProtection="1">
      <alignment horizontal="center" vertical="center"/>
      <protection locked="0"/>
    </xf>
    <xf numFmtId="9" fontId="86" fillId="109" borderId="133" xfId="0" applyNumberFormat="1" applyFont="1" applyFill="1" applyBorder="1" applyAlignment="1" applyProtection="1">
      <alignment horizontal="center" vertical="center"/>
      <protection locked="0"/>
    </xf>
    <xf numFmtId="173" fontId="96" fillId="9" borderId="2" xfId="0" applyNumberFormat="1" applyFont="1" applyFill="1" applyBorder="1" applyAlignment="1">
      <alignment horizontal="center" vertical="center"/>
    </xf>
    <xf numFmtId="0" fontId="144" fillId="12" borderId="0" xfId="0" applyFont="1" applyFill="1" applyAlignment="1">
      <alignment horizontal="center" vertical="center"/>
    </xf>
    <xf numFmtId="0" fontId="144" fillId="6" borderId="0" xfId="0" applyFont="1" applyFill="1" applyAlignment="1">
      <alignment horizontal="center" vertical="center"/>
    </xf>
    <xf numFmtId="0" fontId="115" fillId="50" borderId="0" xfId="0" applyFont="1" applyFill="1" applyAlignment="1">
      <alignment horizontal="center" vertical="center" wrapText="1"/>
    </xf>
    <xf numFmtId="0" fontId="115" fillId="50" borderId="111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5" fillId="5" borderId="111" xfId="0" applyFont="1" applyFill="1" applyBorder="1" applyAlignment="1">
      <alignment horizontal="center" vertical="center"/>
    </xf>
    <xf numFmtId="0" fontId="13" fillId="80" borderId="2" xfId="0" applyFont="1" applyFill="1" applyBorder="1" applyAlignment="1">
      <alignment horizontal="center" vertical="center" wrapText="1"/>
    </xf>
    <xf numFmtId="173" fontId="78" fillId="80" borderId="2" xfId="8" applyNumberFormat="1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15" fillId="5" borderId="9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43" fontId="19" fillId="70" borderId="104" xfId="12" applyFont="1" applyFill="1" applyBorder="1" applyAlignment="1">
      <alignment horizontal="center" vertical="center"/>
    </xf>
    <xf numFmtId="43" fontId="19" fillId="70" borderId="92" xfId="12" applyFont="1" applyFill="1" applyBorder="1" applyAlignment="1">
      <alignment horizontal="center" vertical="center"/>
    </xf>
    <xf numFmtId="173" fontId="78" fillId="79" borderId="2" xfId="8" applyNumberFormat="1" applyFont="1" applyFill="1" applyBorder="1" applyAlignment="1">
      <alignment horizontal="center" vertical="center" wrapText="1"/>
    </xf>
    <xf numFmtId="0" fontId="82" fillId="50" borderId="0" xfId="0" applyFont="1" applyFill="1" applyAlignment="1">
      <alignment horizontal="center" vertical="center"/>
    </xf>
    <xf numFmtId="0" fontId="85" fillId="69" borderId="50" xfId="0" applyFont="1" applyFill="1" applyBorder="1" applyAlignment="1">
      <alignment horizontal="center" vertical="center"/>
    </xf>
    <xf numFmtId="0" fontId="85" fillId="69" borderId="0" xfId="0" applyFont="1" applyFill="1" applyAlignment="1">
      <alignment horizontal="center" vertical="center"/>
    </xf>
    <xf numFmtId="0" fontId="144" fillId="11" borderId="0" xfId="0" applyFont="1" applyFill="1" applyAlignment="1">
      <alignment horizontal="center" vertical="center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44" fillId="3" borderId="0" xfId="0" applyFont="1" applyFill="1" applyAlignment="1">
      <alignment horizontal="center" vertical="center"/>
    </xf>
    <xf numFmtId="0" fontId="82" fillId="50" borderId="103" xfId="0" applyFont="1" applyFill="1" applyBorder="1" applyAlignment="1">
      <alignment horizontal="center" vertical="center" wrapText="1"/>
    </xf>
    <xf numFmtId="0" fontId="0" fillId="19" borderId="104" xfId="0" applyFill="1" applyBorder="1" applyAlignment="1">
      <alignment horizontal="center" vertical="center" wrapText="1"/>
    </xf>
    <xf numFmtId="0" fontId="0" fillId="19" borderId="105" xfId="0" applyFill="1" applyBorder="1" applyAlignment="1">
      <alignment horizontal="center" vertical="center" wrapText="1"/>
    </xf>
    <xf numFmtId="0" fontId="0" fillId="19" borderId="92" xfId="0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 wrapText="1"/>
    </xf>
    <xf numFmtId="0" fontId="0" fillId="19" borderId="154" xfId="0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/>
    </xf>
    <xf numFmtId="0" fontId="0" fillId="19" borderId="154" xfId="0" applyFill="1" applyBorder="1" applyAlignment="1">
      <alignment horizontal="center" vertical="center"/>
    </xf>
    <xf numFmtId="0" fontId="144" fillId="10" borderId="0" xfId="0" applyFont="1" applyFill="1" applyAlignment="1">
      <alignment horizontal="center" vertical="center"/>
    </xf>
    <xf numFmtId="0" fontId="82" fillId="50" borderId="108" xfId="0" applyFont="1" applyFill="1" applyBorder="1" applyAlignment="1">
      <alignment horizontal="center" vertical="center" wrapText="1"/>
    </xf>
    <xf numFmtId="0" fontId="82" fillId="50" borderId="71" xfId="0" applyFont="1" applyFill="1" applyBorder="1" applyAlignment="1">
      <alignment horizontal="center" vertical="center" wrapText="1"/>
    </xf>
    <xf numFmtId="0" fontId="82" fillId="50" borderId="102" xfId="0" applyFont="1" applyFill="1" applyBorder="1" applyAlignment="1">
      <alignment horizontal="center" vertical="center" wrapText="1"/>
    </xf>
    <xf numFmtId="0" fontId="143" fillId="12" borderId="0" xfId="0" applyFont="1" applyFill="1" applyAlignment="1">
      <alignment horizontal="right" vertical="center"/>
    </xf>
    <xf numFmtId="0" fontId="143" fillId="12" borderId="0" xfId="0" applyFont="1" applyFill="1">
      <alignment horizontal="left" vertical="center"/>
    </xf>
    <xf numFmtId="0" fontId="143" fillId="6" borderId="0" xfId="0" applyFont="1" applyFill="1" applyAlignment="1">
      <alignment horizontal="right" vertical="center"/>
    </xf>
    <xf numFmtId="0" fontId="143" fillId="6" borderId="0" xfId="0" applyFont="1" applyFill="1">
      <alignment horizontal="left" vertical="center"/>
    </xf>
    <xf numFmtId="0" fontId="0" fillId="2" borderId="2" xfId="0" applyBorder="1" applyAlignment="1" applyProtection="1">
      <alignment horizontal="center" vertical="center"/>
      <protection locked="0"/>
    </xf>
    <xf numFmtId="0" fontId="90" fillId="50" borderId="0" xfId="0" applyFont="1" applyFill="1" applyAlignment="1">
      <alignment horizontal="center" vertical="center"/>
    </xf>
    <xf numFmtId="0" fontId="15" fillId="5" borderId="20" xfId="0" applyFont="1" applyFill="1" applyBorder="1" applyAlignment="1">
      <alignment horizontal="center" vertical="center" wrapText="1"/>
    </xf>
    <xf numFmtId="0" fontId="108" fillId="5" borderId="27" xfId="0" applyFont="1" applyFill="1" applyBorder="1" applyAlignment="1">
      <alignment horizontal="center" vertical="center" wrapText="1"/>
    </xf>
    <xf numFmtId="0" fontId="108" fillId="5" borderId="99" xfId="0" applyFont="1" applyFill="1" applyBorder="1" applyAlignment="1">
      <alignment horizontal="center" vertical="center" wrapText="1"/>
    </xf>
    <xf numFmtId="0" fontId="15" fillId="5" borderId="115" xfId="0" applyFont="1" applyFill="1" applyBorder="1" applyAlignment="1">
      <alignment horizontal="center" vertical="center"/>
    </xf>
    <xf numFmtId="0" fontId="110" fillId="50" borderId="2" xfId="0" applyFont="1" applyFill="1" applyBorder="1" applyAlignment="1">
      <alignment horizontal="center" vertical="center"/>
    </xf>
    <xf numFmtId="0" fontId="29" fillId="50" borderId="0" xfId="0" applyFont="1" applyFill="1" applyAlignment="1">
      <alignment horizontal="center" vertical="center" wrapText="1"/>
    </xf>
    <xf numFmtId="0" fontId="29" fillId="50" borderId="103" xfId="0" applyFont="1" applyFill="1" applyBorder="1" applyAlignment="1">
      <alignment horizontal="center" vertical="center" wrapText="1"/>
    </xf>
    <xf numFmtId="0" fontId="13" fillId="80" borderId="116" xfId="0" applyFont="1" applyFill="1" applyBorder="1" applyAlignment="1">
      <alignment horizontal="center" vertical="center" wrapText="1"/>
    </xf>
    <xf numFmtId="0" fontId="13" fillId="80" borderId="13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99" xfId="0" applyFont="1" applyFill="1" applyBorder="1" applyAlignment="1">
      <alignment horizontal="center" vertical="center" wrapText="1"/>
    </xf>
    <xf numFmtId="0" fontId="8" fillId="5" borderId="115" xfId="0" applyFont="1" applyFill="1" applyBorder="1" applyAlignment="1">
      <alignment horizontal="center" vertical="center"/>
    </xf>
    <xf numFmtId="0" fontId="143" fillId="3" borderId="0" xfId="0" applyFont="1" applyFill="1" applyAlignment="1">
      <alignment horizontal="right" vertical="center"/>
    </xf>
    <xf numFmtId="0" fontId="143" fillId="3" borderId="0" xfId="0" applyFont="1" applyFill="1">
      <alignment horizontal="left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10" fillId="50" borderId="0" xfId="0" applyFont="1" applyFill="1" applyAlignment="1">
      <alignment horizontal="center" vertical="center" wrapText="1"/>
    </xf>
    <xf numFmtId="0" fontId="110" fillId="50" borderId="103" xfId="0" applyFont="1" applyFill="1" applyBorder="1" applyAlignment="1">
      <alignment horizontal="center" vertical="center" wrapText="1"/>
    </xf>
    <xf numFmtId="0" fontId="143" fillId="10" borderId="0" xfId="0" applyFont="1" applyFill="1" applyAlignment="1">
      <alignment horizontal="right" vertical="center"/>
    </xf>
    <xf numFmtId="0" fontId="143" fillId="10" borderId="0" xfId="0" applyFont="1" applyFill="1">
      <alignment horizontal="left" vertical="center"/>
    </xf>
    <xf numFmtId="0" fontId="143" fillId="11" borderId="0" xfId="0" applyFont="1" applyFill="1" applyAlignment="1">
      <alignment horizontal="right" vertical="center"/>
    </xf>
    <xf numFmtId="0" fontId="143" fillId="11" borderId="0" xfId="0" applyFont="1" applyFill="1">
      <alignment horizontal="left" vertical="center"/>
    </xf>
    <xf numFmtId="0" fontId="13" fillId="80" borderId="168" xfId="0" applyFont="1" applyFill="1" applyBorder="1" applyAlignment="1">
      <alignment horizontal="center" vertical="center" wrapText="1"/>
    </xf>
    <xf numFmtId="0" fontId="13" fillId="80" borderId="169" xfId="0" applyFont="1" applyFill="1" applyBorder="1" applyAlignment="1">
      <alignment horizontal="center" vertical="center" wrapText="1"/>
    </xf>
    <xf numFmtId="44" fontId="39" fillId="80" borderId="166" xfId="8" applyFont="1" applyFill="1" applyBorder="1" applyAlignment="1">
      <alignment horizontal="center" vertical="center" wrapText="1"/>
    </xf>
    <xf numFmtId="44" fontId="39" fillId="80" borderId="167" xfId="8" applyFont="1" applyFill="1" applyBorder="1" applyAlignment="1">
      <alignment horizontal="center" vertical="center" wrapText="1"/>
    </xf>
    <xf numFmtId="0" fontId="109" fillId="50" borderId="0" xfId="0" applyFont="1" applyFill="1" applyAlignment="1">
      <alignment horizontal="center" vertical="center"/>
    </xf>
    <xf numFmtId="0" fontId="8" fillId="5" borderId="9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 wrapText="1"/>
    </xf>
    <xf numFmtId="0" fontId="0" fillId="19" borderId="75" xfId="0" applyFill="1" applyBorder="1" applyAlignment="1">
      <alignment horizontal="center" vertical="center" wrapText="1"/>
    </xf>
    <xf numFmtId="0" fontId="0" fillId="19" borderId="67" xfId="0" applyFill="1" applyBorder="1" applyAlignment="1">
      <alignment horizontal="center" vertical="center" wrapText="1"/>
    </xf>
    <xf numFmtId="0" fontId="0" fillId="19" borderId="170" xfId="0" applyFill="1" applyBorder="1" applyAlignment="1">
      <alignment horizontal="center" vertical="center"/>
    </xf>
    <xf numFmtId="0" fontId="0" fillId="19" borderId="75" xfId="0" applyFill="1" applyBorder="1" applyAlignment="1">
      <alignment horizontal="center" vertical="center"/>
    </xf>
    <xf numFmtId="0" fontId="0" fillId="19" borderId="67" xfId="0" applyFill="1" applyBorder="1" applyAlignment="1">
      <alignment horizontal="center" vertical="center"/>
    </xf>
    <xf numFmtId="0" fontId="0" fillId="42" borderId="4" xfId="0" applyFill="1" applyBorder="1" applyAlignment="1">
      <alignment horizontal="center" vertical="center"/>
    </xf>
    <xf numFmtId="0" fontId="0" fillId="42" borderId="11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31" fillId="2" borderId="0" xfId="0" applyFont="1" applyAlignment="1">
      <alignment horizontal="center" vertical="center"/>
    </xf>
    <xf numFmtId="0" fontId="103" fillId="116" borderId="5" xfId="0" applyFont="1" applyFill="1" applyBorder="1" applyAlignment="1">
      <alignment horizontal="center" vertical="center"/>
    </xf>
    <xf numFmtId="0" fontId="103" fillId="116" borderId="9" xfId="0" applyFont="1" applyFill="1" applyBorder="1" applyAlignment="1">
      <alignment horizontal="center" vertical="center"/>
    </xf>
    <xf numFmtId="0" fontId="0" fillId="117" borderId="9" xfId="0" applyFill="1" applyBorder="1">
      <alignment horizontal="left" vertical="center"/>
    </xf>
    <xf numFmtId="0" fontId="0" fillId="117" borderId="8" xfId="0" applyFill="1" applyBorder="1">
      <alignment horizontal="left" vertical="center"/>
    </xf>
    <xf numFmtId="0" fontId="0" fillId="116" borderId="0" xfId="0" applyFill="1">
      <alignment horizontal="left" vertical="center"/>
    </xf>
    <xf numFmtId="0" fontId="31" fillId="118" borderId="5" xfId="0" applyFont="1" applyFill="1" applyBorder="1" applyAlignment="1">
      <alignment horizontal="center" vertical="center"/>
    </xf>
    <xf numFmtId="0" fontId="31" fillId="118" borderId="9" xfId="0" applyFont="1" applyFill="1" applyBorder="1" applyAlignment="1">
      <alignment horizontal="center" vertical="center"/>
    </xf>
    <xf numFmtId="0" fontId="31" fillId="116" borderId="26" xfId="0" applyFont="1" applyFill="1" applyBorder="1" applyAlignment="1">
      <alignment horizontal="center" vertical="center"/>
    </xf>
    <xf numFmtId="0" fontId="0" fillId="42" borderId="26" xfId="0" applyFill="1" applyBorder="1" applyAlignment="1">
      <alignment horizontal="center" vertical="center"/>
    </xf>
    <xf numFmtId="0" fontId="0" fillId="42" borderId="16" xfId="0" applyFill="1" applyBorder="1" applyAlignment="1">
      <alignment horizontal="center" vertical="center"/>
    </xf>
    <xf numFmtId="0" fontId="0" fillId="42" borderId="21" xfId="0" applyFill="1" applyBorder="1">
      <alignment horizontal="left" vertical="center"/>
    </xf>
    <xf numFmtId="0" fontId="0" fillId="42" borderId="26" xfId="0" applyFill="1" applyBorder="1">
      <alignment horizontal="left" vertical="center"/>
    </xf>
    <xf numFmtId="0" fontId="31" fillId="116" borderId="8" xfId="0" applyFont="1" applyFill="1" applyBorder="1" applyAlignment="1">
      <alignment horizontal="center" vertical="center"/>
    </xf>
    <xf numFmtId="0" fontId="31" fillId="116" borderId="7" xfId="0" applyFont="1" applyFill="1" applyBorder="1" applyAlignment="1">
      <alignment horizontal="center" vertical="center"/>
    </xf>
    <xf numFmtId="0" fontId="31" fillId="116" borderId="10" xfId="0" applyFont="1" applyFill="1" applyBorder="1" applyAlignment="1">
      <alignment horizontal="center" vertical="center"/>
    </xf>
    <xf numFmtId="0" fontId="0" fillId="2" borderId="5" xfId="0" applyBorder="1" applyAlignment="1">
      <alignment horizontal="center" vertical="center"/>
    </xf>
    <xf numFmtId="0" fontId="31" fillId="116" borderId="16" xfId="0" applyFont="1" applyFill="1" applyBorder="1" applyAlignment="1">
      <alignment horizontal="center" vertical="center"/>
    </xf>
    <xf numFmtId="0" fontId="31" fillId="116" borderId="21" xfId="0" applyFont="1" applyFill="1" applyBorder="1">
      <alignment horizontal="left" vertical="center"/>
    </xf>
    <xf numFmtId="0" fontId="31" fillId="116" borderId="26" xfId="0" applyFont="1" applyFill="1" applyBorder="1">
      <alignment horizontal="left" vertical="center"/>
    </xf>
    <xf numFmtId="0" fontId="31" fillId="116" borderId="0" xfId="0" applyFont="1" applyFill="1">
      <alignment horizontal="left" vertical="center"/>
    </xf>
    <xf numFmtId="0" fontId="0" fillId="42" borderId="5" xfId="0" applyFill="1" applyBorder="1" applyAlignment="1">
      <alignment horizontal="center" vertical="center"/>
    </xf>
    <xf numFmtId="0" fontId="0" fillId="42" borderId="6" xfId="0" applyFill="1" applyBorder="1">
      <alignment horizontal="left" vertical="center"/>
    </xf>
    <xf numFmtId="0" fontId="0" fillId="42" borderId="5" xfId="0" applyFill="1" applyBorder="1">
      <alignment horizontal="left" vertical="center"/>
    </xf>
    <xf numFmtId="177" fontId="0" fillId="42" borderId="5" xfId="0" applyNumberFormat="1" applyFill="1" applyBorder="1">
      <alignment horizontal="left" vertical="center"/>
    </xf>
    <xf numFmtId="177" fontId="0" fillId="42" borderId="4" xfId="0" applyNumberFormat="1" applyFill="1" applyBorder="1">
      <alignment horizontal="left" vertical="center"/>
    </xf>
    <xf numFmtId="177" fontId="0" fillId="42" borderId="11" xfId="0" applyNumberFormat="1" applyFill="1" applyBorder="1">
      <alignment horizontal="left" vertical="center"/>
    </xf>
    <xf numFmtId="177" fontId="0" fillId="42" borderId="6" xfId="0" applyNumberFormat="1" applyFill="1" applyBorder="1">
      <alignment horizontal="left" vertical="center"/>
    </xf>
    <xf numFmtId="177" fontId="0" fillId="42" borderId="26" xfId="0" applyNumberFormat="1" applyFill="1" applyBorder="1">
      <alignment horizontal="left" vertical="center"/>
    </xf>
    <xf numFmtId="0" fontId="0" fillId="42" borderId="9" xfId="0" applyFill="1" applyBorder="1">
      <alignment horizontal="left" vertical="center"/>
    </xf>
    <xf numFmtId="177" fontId="0" fillId="42" borderId="9" xfId="0" applyNumberFormat="1" applyFill="1" applyBorder="1">
      <alignment horizontal="left" vertical="center"/>
    </xf>
    <xf numFmtId="0" fontId="0" fillId="13" borderId="16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5" fillId="157" borderId="16" xfId="0" applyFont="1" applyFill="1" applyBorder="1" applyAlignment="1">
      <alignment horizontal="center" vertical="center"/>
    </xf>
    <xf numFmtId="0" fontId="115" fillId="157" borderId="12" xfId="0" applyFont="1" applyFill="1" applyBorder="1" applyAlignment="1">
      <alignment horizontal="center" vertical="center"/>
    </xf>
    <xf numFmtId="0" fontId="115" fillId="157" borderId="21" xfId="0" applyFont="1" applyFill="1" applyBorder="1" applyAlignment="1">
      <alignment horizontal="center" vertical="center"/>
    </xf>
    <xf numFmtId="177" fontId="0" fillId="8" borderId="0" xfId="0" applyNumberFormat="1" applyFill="1" applyAlignment="1">
      <alignment horizontal="center" vertical="center"/>
    </xf>
    <xf numFmtId="0" fontId="115" fillId="157" borderId="2" xfId="0" applyFont="1" applyFill="1" applyBorder="1" applyAlignment="1">
      <alignment horizontal="center" vertical="center"/>
    </xf>
    <xf numFmtId="0" fontId="115" fillId="158" borderId="16" xfId="0" applyFont="1" applyFill="1" applyBorder="1" applyAlignment="1">
      <alignment horizontal="center" vertical="center"/>
    </xf>
    <xf numFmtId="0" fontId="115" fillId="158" borderId="12" xfId="0" applyFont="1" applyFill="1" applyBorder="1" applyAlignment="1">
      <alignment horizontal="center" vertical="center"/>
    </xf>
    <xf numFmtId="0" fontId="0" fillId="42" borderId="9" xfId="0" applyFill="1" applyBorder="1" applyAlignment="1">
      <alignment horizontal="center" vertical="center"/>
    </xf>
    <xf numFmtId="0" fontId="0" fillId="42" borderId="8" xfId="0" applyFill="1" applyBorder="1" applyAlignment="1">
      <alignment horizontal="center" vertical="center"/>
    </xf>
    <xf numFmtId="0" fontId="0" fillId="2" borderId="0" xfId="0">
      <alignment horizontal="left" vertical="center"/>
    </xf>
    <xf numFmtId="0" fontId="0" fillId="73" borderId="0" xfId="0" applyFill="1">
      <alignment horizontal="left" vertical="center"/>
    </xf>
    <xf numFmtId="0" fontId="0" fillId="118" borderId="0" xfId="0" applyFill="1" applyAlignment="1">
      <alignment horizontal="center" vertical="center"/>
    </xf>
    <xf numFmtId="14" fontId="0" fillId="42" borderId="5" xfId="0" applyNumberFormat="1" applyFill="1" applyBorder="1">
      <alignment horizontal="left" vertical="center"/>
    </xf>
    <xf numFmtId="14" fontId="0" fillId="42" borderId="9" xfId="0" applyNumberFormat="1" applyFill="1" applyBorder="1">
      <alignment horizontal="left" vertical="center"/>
    </xf>
    <xf numFmtId="14" fontId="0" fillId="42" borderId="9" xfId="0" applyNumberFormat="1" applyFill="1" applyBorder="1" applyAlignment="1">
      <alignment horizontal="center" vertical="center"/>
    </xf>
    <xf numFmtId="0" fontId="31" fillId="116" borderId="0" xfId="0" applyFont="1" applyFill="1" applyAlignment="1">
      <alignment horizontal="center" vertical="center"/>
    </xf>
    <xf numFmtId="0" fontId="0" fillId="2" borderId="0" xfId="0" applyAlignment="1">
      <alignment horizontal="center" vertical="center"/>
    </xf>
    <xf numFmtId="0" fontId="0" fillId="0" borderId="0" xfId="0" applyFill="1">
      <alignment horizontal="left" vertical="center"/>
    </xf>
    <xf numFmtId="0" fontId="0" fillId="13" borderId="2" xfId="0" applyFill="1" applyBorder="1" applyAlignment="1">
      <alignment horizontal="center" vertical="center"/>
    </xf>
    <xf numFmtId="0" fontId="115" fillId="158" borderId="157" xfId="0" applyFont="1" applyFill="1" applyBorder="1" applyAlignment="1">
      <alignment horizontal="center" vertical="center"/>
    </xf>
    <xf numFmtId="0" fontId="0" fillId="42" borderId="2" xfId="0" applyFill="1" applyBorder="1">
      <alignment horizontal="left" vertical="center"/>
    </xf>
    <xf numFmtId="0" fontId="115" fillId="158" borderId="158" xfId="0" applyFont="1" applyFill="1" applyBorder="1" applyAlignment="1">
      <alignment horizontal="center" vertical="center"/>
    </xf>
    <xf numFmtId="0" fontId="115" fillId="158" borderId="11" xfId="0" applyFont="1" applyFill="1" applyBorder="1" applyAlignment="1">
      <alignment horizontal="center" vertical="center"/>
    </xf>
    <xf numFmtId="0" fontId="140" fillId="2" borderId="0" xfId="0" applyFont="1" applyAlignment="1">
      <alignment horizontal="center" vertical="center" wrapText="1"/>
    </xf>
    <xf numFmtId="0" fontId="140" fillId="2" borderId="27" xfId="0" applyFont="1" applyBorder="1" applyAlignment="1">
      <alignment horizontal="center" vertical="center" wrapText="1"/>
    </xf>
    <xf numFmtId="0" fontId="123" fillId="75" borderId="20" xfId="0" applyFont="1" applyFill="1" applyBorder="1" applyAlignment="1">
      <alignment horizontal="center" vertical="center" wrapText="1"/>
    </xf>
    <xf numFmtId="0" fontId="123" fillId="75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left" vertical="top"/>
    </xf>
    <xf numFmtId="0" fontId="115" fillId="158" borderId="4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115" fillId="157" borderId="104" xfId="0" applyFont="1" applyFill="1" applyBorder="1" applyAlignment="1">
      <alignment horizontal="center" vertical="center"/>
    </xf>
    <xf numFmtId="0" fontId="115" fillId="157" borderId="105" xfId="0" applyFont="1" applyFill="1" applyBorder="1" applyAlignment="1">
      <alignment horizontal="center" vertical="center"/>
    </xf>
    <xf numFmtId="0" fontId="0" fillId="42" borderId="10" xfId="0" applyFill="1" applyBorder="1">
      <alignment horizontal="left" vertical="center"/>
    </xf>
    <xf numFmtId="0" fontId="0" fillId="42" borderId="78" xfId="0" applyFill="1" applyBorder="1">
      <alignment horizontal="left" vertical="center"/>
    </xf>
    <xf numFmtId="0" fontId="31" fillId="116" borderId="12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42" borderId="78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41" fillId="35" borderId="12" xfId="0" applyFont="1" applyFill="1" applyBorder="1" applyAlignment="1">
      <alignment horizontal="center" vertical="center"/>
    </xf>
    <xf numFmtId="0" fontId="34" fillId="13" borderId="0" xfId="0" applyFont="1" applyFill="1" applyAlignment="1">
      <alignment horizontal="center" vertical="center"/>
    </xf>
    <xf numFmtId="0" fontId="0" fillId="13" borderId="0" xfId="0" applyFill="1" applyAlignment="1"/>
    <xf numFmtId="0" fontId="59" fillId="13" borderId="0" xfId="0" applyFont="1" applyFill="1" applyAlignment="1">
      <alignment horizontal="center"/>
    </xf>
    <xf numFmtId="0" fontId="61" fillId="13" borderId="0" xfId="0" applyFont="1" applyFill="1" applyAlignment="1">
      <alignment horizontal="center" vertical="center"/>
    </xf>
    <xf numFmtId="0" fontId="54" fillId="22" borderId="0" xfId="0" applyFont="1" applyFill="1" applyAlignment="1">
      <alignment horizontal="center" vertical="center"/>
    </xf>
    <xf numFmtId="0" fontId="42" fillId="22" borderId="7" xfId="0" applyFont="1" applyFill="1" applyBorder="1" applyAlignment="1">
      <alignment horizontal="center" vertical="center"/>
    </xf>
    <xf numFmtId="0" fontId="10" fillId="2" borderId="7" xfId="0" applyFont="1" applyBorder="1" applyAlignment="1"/>
    <xf numFmtId="0" fontId="26" fillId="14" borderId="0" xfId="0" applyFont="1" applyFill="1">
      <alignment horizontal="left" vertical="center"/>
    </xf>
    <xf numFmtId="0" fontId="0" fillId="2" borderId="0" xfId="0" applyAlignment="1"/>
    <xf numFmtId="0" fontId="63" fillId="25" borderId="4" xfId="0" applyFont="1" applyFill="1" applyBorder="1" applyAlignment="1">
      <alignment horizontal="center" vertical="center" wrapText="1"/>
    </xf>
    <xf numFmtId="0" fontId="10" fillId="2" borderId="11" xfId="0" applyFont="1" applyBorder="1" applyAlignment="1">
      <alignment horizontal="center"/>
    </xf>
    <xf numFmtId="0" fontId="10" fillId="2" borderId="6" xfId="0" applyFont="1" applyBorder="1" applyAlignment="1">
      <alignment horizontal="center"/>
    </xf>
    <xf numFmtId="0" fontId="34" fillId="36" borderId="28" xfId="0" applyFont="1" applyFill="1" applyBorder="1" applyAlignment="1">
      <alignment horizontal="center"/>
    </xf>
    <xf numFmtId="0" fontId="10" fillId="2" borderId="28" xfId="0" applyFont="1" applyBorder="1" applyAlignment="1">
      <alignment horizontal="center"/>
    </xf>
    <xf numFmtId="0" fontId="34" fillId="36" borderId="28" xfId="0" applyFont="1" applyFill="1" applyBorder="1" applyAlignment="1"/>
    <xf numFmtId="0" fontId="10" fillId="2" borderId="28" xfId="0" applyFont="1" applyBorder="1" applyAlignment="1"/>
    <xf numFmtId="0" fontId="42" fillId="22" borderId="0" xfId="0" applyFont="1" applyFill="1" applyAlignment="1">
      <alignment horizontal="center" vertical="center"/>
    </xf>
    <xf numFmtId="0" fontId="10" fillId="2" borderId="12" xfId="0" applyFont="1" applyBorder="1" applyAlignment="1">
      <alignment horizontal="center"/>
    </xf>
    <xf numFmtId="0" fontId="10" fillId="2" borderId="21" xfId="0" applyFont="1" applyBorder="1" applyAlignment="1">
      <alignment horizontal="center"/>
    </xf>
    <xf numFmtId="0" fontId="8" fillId="33" borderId="32" xfId="0" applyFont="1" applyFill="1" applyBorder="1" applyAlignment="1">
      <alignment vertical="center"/>
    </xf>
    <xf numFmtId="0" fontId="10" fillId="2" borderId="33" xfId="0" applyFont="1" applyBorder="1" applyAlignment="1"/>
    <xf numFmtId="0" fontId="10" fillId="2" borderId="34" xfId="0" applyFont="1" applyBorder="1" applyAlignment="1"/>
    <xf numFmtId="0" fontId="11" fillId="33" borderId="32" xfId="0" applyFont="1" applyFill="1" applyBorder="1" applyAlignment="1">
      <alignment vertical="center"/>
    </xf>
    <xf numFmtId="0" fontId="11" fillId="33" borderId="32" xfId="0" applyFont="1" applyFill="1" applyBorder="1" applyAlignment="1">
      <alignment horizontal="center" vertical="center"/>
    </xf>
    <xf numFmtId="0" fontId="65" fillId="32" borderId="35" xfId="0" applyFont="1" applyFill="1" applyBorder="1" applyAlignment="1">
      <alignment vertical="center"/>
    </xf>
    <xf numFmtId="0" fontId="27" fillId="13" borderId="36" xfId="0" applyFont="1" applyFill="1" applyBorder="1" applyAlignment="1"/>
    <xf numFmtId="0" fontId="27" fillId="13" borderId="37" xfId="0" applyFont="1" applyFill="1" applyBorder="1" applyAlignment="1"/>
    <xf numFmtId="2" fontId="34" fillId="32" borderId="51" xfId="0" applyNumberFormat="1" applyFont="1" applyFill="1" applyBorder="1" applyAlignment="1">
      <alignment horizontal="center" vertical="center"/>
    </xf>
    <xf numFmtId="2" fontId="34" fillId="32" borderId="52" xfId="0" applyNumberFormat="1" applyFont="1" applyFill="1" applyBorder="1" applyAlignment="1">
      <alignment horizontal="center" vertical="center"/>
    </xf>
    <xf numFmtId="2" fontId="34" fillId="32" borderId="35" xfId="0" applyNumberFormat="1" applyFont="1" applyFill="1" applyBorder="1" applyAlignment="1">
      <alignment horizontal="center" vertical="center"/>
    </xf>
    <xf numFmtId="2" fontId="10" fillId="13" borderId="37" xfId="0" applyNumberFormat="1" applyFont="1" applyFill="1" applyBorder="1" applyAlignment="1"/>
    <xf numFmtId="0" fontId="65" fillId="32" borderId="39" xfId="0" applyFont="1" applyFill="1" applyBorder="1" applyAlignment="1">
      <alignment vertical="center"/>
    </xf>
    <xf numFmtId="0" fontId="27" fillId="13" borderId="40" xfId="0" applyFont="1" applyFill="1" applyBorder="1" applyAlignment="1"/>
    <xf numFmtId="0" fontId="27" fillId="13" borderId="41" xfId="0" applyFont="1" applyFill="1" applyBorder="1" applyAlignment="1"/>
    <xf numFmtId="0" fontId="10" fillId="13" borderId="41" xfId="0" applyFont="1" applyFill="1" applyBorder="1" applyAlignment="1"/>
    <xf numFmtId="2" fontId="34" fillId="32" borderId="39" xfId="0" applyNumberFormat="1" applyFont="1" applyFill="1" applyBorder="1" applyAlignment="1">
      <alignment horizontal="center" vertical="center"/>
    </xf>
    <xf numFmtId="2" fontId="34" fillId="32" borderId="41" xfId="0" applyNumberFormat="1" applyFont="1" applyFill="1" applyBorder="1" applyAlignment="1">
      <alignment horizontal="center" vertical="center"/>
    </xf>
    <xf numFmtId="0" fontId="66" fillId="13" borderId="43" xfId="0" applyFont="1" applyFill="1" applyBorder="1" applyAlignment="1">
      <alignment vertical="center"/>
    </xf>
    <xf numFmtId="0" fontId="10" fillId="13" borderId="44" xfId="0" applyFont="1" applyFill="1" applyBorder="1" applyAlignment="1"/>
    <xf numFmtId="0" fontId="10" fillId="13" borderId="45" xfId="0" applyFont="1" applyFill="1" applyBorder="1" applyAlignment="1"/>
    <xf numFmtId="2" fontId="34" fillId="13" borderId="53" xfId="0" applyNumberFormat="1" applyFont="1" applyFill="1" applyBorder="1" applyAlignment="1">
      <alignment horizontal="center" vertical="center"/>
    </xf>
    <xf numFmtId="2" fontId="34" fillId="13" borderId="54" xfId="0" applyNumberFormat="1" applyFont="1" applyFill="1" applyBorder="1" applyAlignment="1">
      <alignment horizontal="center" vertical="center"/>
    </xf>
    <xf numFmtId="0" fontId="65" fillId="13" borderId="53" xfId="0" applyFont="1" applyFill="1" applyBorder="1">
      <alignment horizontal="left" vertical="center"/>
    </xf>
    <xf numFmtId="0" fontId="65" fillId="13" borderId="54" xfId="0" applyFont="1" applyFill="1" applyBorder="1">
      <alignment horizontal="left" vertical="center"/>
    </xf>
    <xf numFmtId="0" fontId="8" fillId="33" borderId="32" xfId="0" applyFont="1" applyFill="1" applyBorder="1" applyAlignment="1">
      <alignment horizontal="center" vertical="center"/>
    </xf>
    <xf numFmtId="0" fontId="137" fillId="114" borderId="5" xfId="14" applyFont="1" applyFill="1" applyBorder="1" applyAlignment="1" applyProtection="1">
      <alignment horizontal="center" vertical="center"/>
      <protection locked="0"/>
    </xf>
    <xf numFmtId="2" fontId="34" fillId="2" borderId="35" xfId="0" applyNumberFormat="1" applyFont="1" applyBorder="1" applyAlignment="1">
      <alignment horizontal="center"/>
    </xf>
    <xf numFmtId="2" fontId="10" fillId="2" borderId="37" xfId="0" applyNumberFormat="1" applyFont="1" applyBorder="1" applyAlignment="1"/>
    <xf numFmtId="2" fontId="10" fillId="2" borderId="36" xfId="0" applyNumberFormat="1" applyFont="1" applyBorder="1" applyAlignment="1"/>
    <xf numFmtId="0" fontId="34" fillId="32" borderId="0" xfId="0" applyFont="1" applyFill="1" applyAlignment="1">
      <alignment horizontal="center" vertical="center"/>
    </xf>
    <xf numFmtId="0" fontId="68" fillId="32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69" fillId="13" borderId="0" xfId="0" applyFont="1" applyFill="1" applyAlignment="1">
      <alignment horizontal="center" vertical="center"/>
    </xf>
    <xf numFmtId="0" fontId="70" fillId="13" borderId="0" xfId="0" applyFont="1" applyFill="1" applyAlignment="1">
      <alignment horizontal="center" vertical="center"/>
    </xf>
    <xf numFmtId="2" fontId="34" fillId="2" borderId="40" xfId="0" applyNumberFormat="1" applyFont="1" applyBorder="1" applyAlignment="1">
      <alignment horizontal="center" vertical="center"/>
    </xf>
    <xf numFmtId="2" fontId="10" fillId="2" borderId="41" xfId="0" applyNumberFormat="1" applyFont="1" applyBorder="1" applyAlignment="1"/>
    <xf numFmtId="0" fontId="26" fillId="32" borderId="0" xfId="0" applyFont="1" applyFill="1">
      <alignment horizontal="left" vertical="center"/>
    </xf>
    <xf numFmtId="0" fontId="38" fillId="13" borderId="0" xfId="0" applyFont="1" applyFill="1" applyAlignment="1">
      <alignment horizontal="center"/>
    </xf>
    <xf numFmtId="0" fontId="48" fillId="13" borderId="0" xfId="0" applyFont="1" applyFill="1" applyAlignment="1"/>
    <xf numFmtId="0" fontId="65" fillId="32" borderId="36" xfId="0" applyFont="1" applyFill="1" applyBorder="1" applyAlignment="1">
      <alignment vertical="center"/>
    </xf>
    <xf numFmtId="43" fontId="34" fillId="32" borderId="35" xfId="12" applyFont="1" applyFill="1" applyBorder="1" applyAlignment="1">
      <alignment horizontal="center" vertical="center"/>
    </xf>
    <xf numFmtId="43" fontId="10" fillId="13" borderId="37" xfId="12" applyFont="1" applyFill="1" applyBorder="1" applyAlignment="1">
      <alignment horizontal="center" vertical="center"/>
    </xf>
    <xf numFmtId="0" fontId="62" fillId="26" borderId="0" xfId="0" applyFont="1" applyFill="1" applyAlignment="1">
      <alignment horizontal="center" vertical="center" wrapText="1"/>
    </xf>
    <xf numFmtId="0" fontId="65" fillId="32" borderId="40" xfId="0" applyFont="1" applyFill="1" applyBorder="1" applyAlignment="1">
      <alignment vertical="center"/>
    </xf>
    <xf numFmtId="43" fontId="34" fillId="32" borderId="51" xfId="12" applyFont="1" applyFill="1" applyBorder="1" applyAlignment="1">
      <alignment horizontal="center" vertical="center"/>
    </xf>
    <xf numFmtId="43" fontId="34" fillId="32" borderId="52" xfId="12" applyFont="1" applyFill="1" applyBorder="1" applyAlignment="1">
      <alignment horizontal="center" vertical="center"/>
    </xf>
    <xf numFmtId="43" fontId="34" fillId="32" borderId="39" xfId="12" applyFont="1" applyFill="1" applyBorder="1" applyAlignment="1">
      <alignment horizontal="center" vertical="center"/>
    </xf>
    <xf numFmtId="43" fontId="34" fillId="32" borderId="41" xfId="12" applyFont="1" applyFill="1" applyBorder="1" applyAlignment="1">
      <alignment horizontal="center" vertical="center"/>
    </xf>
    <xf numFmtId="43" fontId="34" fillId="2" borderId="35" xfId="0" applyNumberFormat="1" applyFont="1" applyBorder="1" applyAlignment="1">
      <alignment horizontal="center" vertical="center"/>
    </xf>
    <xf numFmtId="43" fontId="34" fillId="2" borderId="36" xfId="0" applyNumberFormat="1" applyFont="1" applyBorder="1" applyAlignment="1">
      <alignment horizontal="center" vertical="center"/>
    </xf>
    <xf numFmtId="43" fontId="10" fillId="2" borderId="37" xfId="0" applyNumberFormat="1" applyFont="1" applyBorder="1" applyAlignment="1">
      <alignment vertical="center"/>
    </xf>
    <xf numFmtId="43" fontId="10" fillId="2" borderId="36" xfId="0" applyNumberFormat="1" applyFont="1" applyBorder="1" applyAlignment="1">
      <alignment vertical="center"/>
    </xf>
    <xf numFmtId="43" fontId="34" fillId="2" borderId="40" xfId="0" applyNumberFormat="1" applyFont="1" applyBorder="1" applyAlignment="1">
      <alignment horizontal="center" vertical="center"/>
    </xf>
    <xf numFmtId="43" fontId="10" fillId="2" borderId="41" xfId="0" applyNumberFormat="1" applyFont="1" applyBorder="1" applyAlignment="1">
      <alignment vertical="center"/>
    </xf>
    <xf numFmtId="0" fontId="150" fillId="13" borderId="0" xfId="0" applyFont="1" applyFill="1" applyAlignment="1">
      <alignment horizontal="center"/>
    </xf>
    <xf numFmtId="43" fontId="34" fillId="13" borderId="53" xfId="12" applyFont="1" applyFill="1" applyBorder="1" applyAlignment="1">
      <alignment horizontal="center" vertical="center"/>
    </xf>
    <xf numFmtId="43" fontId="34" fillId="13" borderId="54" xfId="12" applyFont="1" applyFill="1" applyBorder="1" applyAlignment="1">
      <alignment horizontal="center" vertical="center"/>
    </xf>
    <xf numFmtId="0" fontId="66" fillId="13" borderId="44" xfId="0" applyFont="1" applyFill="1" applyBorder="1" applyAlignment="1">
      <alignment vertical="center"/>
    </xf>
    <xf numFmtId="0" fontId="8" fillId="33" borderId="33" xfId="0" applyFont="1" applyFill="1" applyBorder="1" applyAlignment="1">
      <alignment vertical="center"/>
    </xf>
    <xf numFmtId="0" fontId="53" fillId="34" borderId="0" xfId="0" applyFont="1" applyFill="1" applyAlignment="1">
      <alignment horizontal="center" vertical="center"/>
    </xf>
    <xf numFmtId="0" fontId="137" fillId="114" borderId="5" xfId="13" applyFont="1" applyFill="1" applyBorder="1" applyAlignment="1" applyProtection="1">
      <alignment horizontal="center" vertical="center"/>
      <protection locked="0"/>
    </xf>
    <xf numFmtId="0" fontId="29" fillId="50" borderId="69" xfId="0" applyFont="1" applyFill="1" applyBorder="1" applyAlignment="1">
      <alignment horizontal="center" vertical="center" wrapText="1"/>
    </xf>
    <xf numFmtId="0" fontId="29" fillId="50" borderId="71" xfId="0" applyFont="1" applyFill="1" applyBorder="1" applyAlignment="1">
      <alignment horizontal="center" vertical="center" wrapText="1"/>
    </xf>
    <xf numFmtId="0" fontId="32" fillId="145" borderId="2" xfId="0" applyFont="1" applyFill="1" applyBorder="1" applyAlignment="1" applyProtection="1">
      <alignment horizontal="center" vertical="center"/>
      <protection locked="0"/>
    </xf>
    <xf numFmtId="0" fontId="32" fillId="147" borderId="2" xfId="0" applyFont="1" applyFill="1" applyBorder="1" applyAlignment="1" applyProtection="1">
      <alignment horizontal="center" vertical="center"/>
      <protection locked="0"/>
    </xf>
    <xf numFmtId="0" fontId="32" fillId="149" borderId="2" xfId="0" applyFont="1" applyFill="1" applyBorder="1" applyAlignment="1" applyProtection="1">
      <alignment horizontal="center" vertical="center"/>
      <protection locked="0"/>
    </xf>
    <xf numFmtId="0" fontId="17" fillId="5" borderId="68" xfId="0" applyFont="1" applyFill="1" applyBorder="1" applyAlignment="1">
      <alignment horizontal="center" vertical="center" wrapText="1"/>
    </xf>
    <xf numFmtId="172" fontId="15" fillId="22" borderId="113" xfId="0" applyNumberFormat="1" applyFont="1" applyFill="1" applyBorder="1" applyAlignment="1">
      <alignment horizontal="center" vertical="center"/>
    </xf>
    <xf numFmtId="173" fontId="130" fillId="142" borderId="66" xfId="0" applyNumberFormat="1" applyFont="1" applyFill="1" applyBorder="1" applyAlignment="1">
      <alignment horizontal="center" vertical="center"/>
    </xf>
    <xf numFmtId="172" fontId="15" fillId="22" borderId="28" xfId="0" applyNumberFormat="1" applyFont="1" applyFill="1" applyBorder="1" applyAlignment="1">
      <alignment horizontal="center" vertical="center"/>
    </xf>
    <xf numFmtId="0" fontId="16" fillId="14" borderId="66" xfId="0" applyFont="1" applyFill="1" applyBorder="1" applyAlignment="1" applyProtection="1">
      <alignment horizontal="center" vertical="center" wrapText="1"/>
      <protection locked="0"/>
    </xf>
    <xf numFmtId="0" fontId="10" fillId="2" borderId="66" xfId="0" applyFont="1" applyBorder="1" applyAlignment="1" applyProtection="1">
      <alignment horizontal="center"/>
      <protection locked="0"/>
    </xf>
    <xf numFmtId="0" fontId="27" fillId="22" borderId="72" xfId="0" applyFont="1" applyFill="1" applyBorder="1" applyAlignment="1">
      <alignment horizontal="center" vertical="center"/>
    </xf>
    <xf numFmtId="0" fontId="27" fillId="22" borderId="80" xfId="0" applyFont="1" applyFill="1" applyBorder="1" applyAlignment="1">
      <alignment horizontal="center" vertical="center"/>
    </xf>
    <xf numFmtId="0" fontId="27" fillId="22" borderId="81" xfId="0" applyFont="1" applyFill="1" applyBorder="1" applyAlignment="1">
      <alignment horizontal="center" vertical="center"/>
    </xf>
    <xf numFmtId="173" fontId="130" fillId="139" borderId="66" xfId="0" applyNumberFormat="1" applyFont="1" applyFill="1" applyBorder="1" applyAlignment="1">
      <alignment horizontal="center" vertical="center"/>
    </xf>
    <xf numFmtId="173" fontId="130" fillId="140" borderId="66" xfId="0" applyNumberFormat="1" applyFont="1" applyFill="1" applyBorder="1" applyAlignment="1">
      <alignment horizontal="center" vertical="center"/>
    </xf>
    <xf numFmtId="173" fontId="130" fillId="141" borderId="66" xfId="0" applyNumberFormat="1" applyFont="1" applyFill="1" applyBorder="1" applyAlignment="1">
      <alignment horizontal="center" vertical="center"/>
    </xf>
    <xf numFmtId="0" fontId="21" fillId="5" borderId="68" xfId="0" applyFont="1" applyFill="1" applyBorder="1" applyAlignment="1">
      <alignment horizontal="center" vertical="center"/>
    </xf>
    <xf numFmtId="0" fontId="141" fillId="146" borderId="0" xfId="0" applyFont="1" applyFill="1" applyAlignment="1">
      <alignment horizontal="center" vertical="center"/>
    </xf>
    <xf numFmtId="172" fontId="130" fillId="139" borderId="66" xfId="0" applyNumberFormat="1" applyFont="1" applyFill="1" applyBorder="1" applyAlignment="1">
      <alignment horizontal="center" vertical="center"/>
    </xf>
    <xf numFmtId="172" fontId="130" fillId="140" borderId="66" xfId="0" applyNumberFormat="1" applyFont="1" applyFill="1" applyBorder="1" applyAlignment="1">
      <alignment horizontal="center" vertical="center"/>
    </xf>
    <xf numFmtId="172" fontId="130" fillId="142" borderId="66" xfId="0" applyNumberFormat="1" applyFont="1" applyFill="1" applyBorder="1" applyAlignment="1">
      <alignment horizontal="center" vertical="center"/>
    </xf>
    <xf numFmtId="172" fontId="130" fillId="141" borderId="66" xfId="0" applyNumberFormat="1" applyFont="1" applyFill="1" applyBorder="1" applyAlignment="1">
      <alignment horizontal="center" vertical="center"/>
    </xf>
    <xf numFmtId="172" fontId="130" fillId="77" borderId="66" xfId="0" applyNumberFormat="1" applyFont="1" applyFill="1" applyBorder="1" applyAlignment="1">
      <alignment horizontal="center" vertical="center"/>
    </xf>
    <xf numFmtId="172" fontId="130" fillId="58" borderId="66" xfId="0" applyNumberFormat="1" applyFont="1" applyFill="1" applyBorder="1" applyAlignment="1">
      <alignment horizontal="center" vertical="center"/>
    </xf>
    <xf numFmtId="0" fontId="35" fillId="22" borderId="142" xfId="0" applyFont="1" applyFill="1" applyBorder="1" applyAlignment="1">
      <alignment horizontal="center" vertical="center"/>
    </xf>
    <xf numFmtId="0" fontId="35" fillId="22" borderId="105" xfId="0" applyFont="1" applyFill="1" applyBorder="1" applyAlignment="1">
      <alignment horizontal="center" vertical="center"/>
    </xf>
    <xf numFmtId="0" fontId="141" fillId="144" borderId="0" xfId="0" applyFont="1" applyFill="1" applyAlignment="1">
      <alignment horizontal="center" vertical="center"/>
    </xf>
    <xf numFmtId="0" fontId="14" fillId="14" borderId="66" xfId="0" applyFont="1" applyFill="1" applyBorder="1" applyAlignment="1" applyProtection="1">
      <alignment horizontal="center" vertical="center" wrapText="1"/>
      <protection locked="0"/>
    </xf>
    <xf numFmtId="0" fontId="15" fillId="5" borderId="68" xfId="0" applyFont="1" applyFill="1" applyBorder="1" applyAlignment="1">
      <alignment horizontal="center" vertical="center"/>
    </xf>
    <xf numFmtId="0" fontId="29" fillId="50" borderId="69" xfId="0" applyFont="1" applyFill="1" applyBorder="1" applyAlignment="1">
      <alignment horizontal="center" vertical="center"/>
    </xf>
    <xf numFmtId="0" fontId="29" fillId="50" borderId="71" xfId="0" applyFont="1" applyFill="1" applyBorder="1" applyAlignment="1">
      <alignment horizontal="center" vertical="center"/>
    </xf>
    <xf numFmtId="0" fontId="141" fillId="148" borderId="0" xfId="0" applyFont="1" applyFill="1" applyAlignment="1">
      <alignment horizontal="center" vertical="center"/>
    </xf>
    <xf numFmtId="0" fontId="21" fillId="5" borderId="69" xfId="0" applyFont="1" applyFill="1" applyBorder="1" applyAlignment="1">
      <alignment horizontal="center" vertical="center"/>
    </xf>
    <xf numFmtId="0" fontId="21" fillId="5" borderId="71" xfId="0" applyFont="1" applyFill="1" applyBorder="1" applyAlignment="1">
      <alignment horizontal="center" vertical="center"/>
    </xf>
    <xf numFmtId="0" fontId="86" fillId="71" borderId="72" xfId="0" applyFont="1" applyFill="1" applyBorder="1" applyAlignment="1" applyProtection="1">
      <alignment horizontal="center" vertical="center"/>
      <protection locked="0"/>
    </xf>
    <xf numFmtId="0" fontId="86" fillId="71" borderId="73" xfId="0" applyFont="1" applyFill="1" applyBorder="1" applyAlignment="1" applyProtection="1">
      <alignment horizontal="center" vertical="center"/>
      <protection locked="0"/>
    </xf>
    <xf numFmtId="0" fontId="86" fillId="71" borderId="72" xfId="0" applyFont="1" applyFill="1" applyBorder="1" applyAlignment="1">
      <alignment horizontal="center" vertical="top"/>
    </xf>
    <xf numFmtId="0" fontId="86" fillId="71" borderId="73" xfId="0" applyFont="1" applyFill="1" applyBorder="1" applyAlignment="1">
      <alignment horizontal="center" vertical="top"/>
    </xf>
    <xf numFmtId="173" fontId="85" fillId="69" borderId="109" xfId="0" applyNumberFormat="1" applyFont="1" applyFill="1" applyBorder="1" applyAlignment="1">
      <alignment horizontal="center" vertical="center" wrapText="1"/>
    </xf>
    <xf numFmtId="173" fontId="85" fillId="69" borderId="103" xfId="0" applyNumberFormat="1" applyFont="1" applyFill="1" applyBorder="1" applyAlignment="1">
      <alignment horizontal="center" vertical="center" wrapText="1"/>
    </xf>
    <xf numFmtId="173" fontId="85" fillId="69" borderId="110" xfId="0" applyNumberFormat="1" applyFont="1" applyFill="1" applyBorder="1" applyAlignment="1">
      <alignment horizontal="center" vertical="center" wrapText="1"/>
    </xf>
    <xf numFmtId="173" fontId="130" fillId="77" borderId="66" xfId="0" applyNumberFormat="1" applyFont="1" applyFill="1" applyBorder="1" applyAlignment="1">
      <alignment horizontal="center" vertical="center"/>
    </xf>
    <xf numFmtId="173" fontId="130" fillId="58" borderId="66" xfId="0" applyNumberFormat="1" applyFont="1" applyFill="1" applyBorder="1" applyAlignment="1">
      <alignment horizontal="center" vertical="center"/>
    </xf>
    <xf numFmtId="14" fontId="38" fillId="26" borderId="4" xfId="0" applyNumberFormat="1" applyFont="1" applyFill="1" applyBorder="1" applyAlignment="1">
      <alignment horizontal="center"/>
    </xf>
    <xf numFmtId="14" fontId="49" fillId="2" borderId="11" xfId="0" applyNumberFormat="1" applyFont="1" applyBorder="1" applyAlignment="1">
      <alignment horizontal="center"/>
    </xf>
    <xf numFmtId="14" fontId="49" fillId="2" borderId="6" xfId="0" applyNumberFormat="1" applyFont="1" applyBorder="1" applyAlignment="1">
      <alignment horizontal="center"/>
    </xf>
    <xf numFmtId="0" fontId="37" fillId="26" borderId="4" xfId="0" applyFont="1" applyFill="1" applyBorder="1" applyAlignment="1">
      <alignment horizontal="center"/>
    </xf>
    <xf numFmtId="0" fontId="49" fillId="2" borderId="6" xfId="0" applyFont="1" applyBorder="1" applyAlignment="1">
      <alignment horizontal="center"/>
    </xf>
    <xf numFmtId="0" fontId="48" fillId="73" borderId="0" xfId="0" applyFont="1" applyFill="1" applyAlignment="1"/>
    <xf numFmtId="0" fontId="26" fillId="94" borderId="95" xfId="0" applyFont="1" applyFill="1" applyBorder="1" applyAlignment="1" applyProtection="1">
      <alignment horizontal="center" vertical="center"/>
      <protection locked="0"/>
    </xf>
    <xf numFmtId="0" fontId="26" fillId="94" borderId="97" xfId="0" applyFont="1" applyFill="1" applyBorder="1" applyAlignment="1" applyProtection="1">
      <alignment horizontal="center" vertical="center"/>
      <protection locked="0"/>
    </xf>
    <xf numFmtId="0" fontId="26" fillId="94" borderId="96" xfId="0" applyFont="1" applyFill="1" applyBorder="1" applyAlignment="1" applyProtection="1">
      <alignment horizontal="center" vertical="center"/>
      <protection locked="0"/>
    </xf>
    <xf numFmtId="0" fontId="107" fillId="2" borderId="113" xfId="0" applyFont="1" applyBorder="1" applyAlignment="1" applyProtection="1">
      <alignment horizontal="center"/>
      <protection locked="0"/>
    </xf>
    <xf numFmtId="0" fontId="49" fillId="2" borderId="28" xfId="0" applyFont="1" applyBorder="1" applyAlignment="1" applyProtection="1">
      <alignment horizontal="center" wrapText="1"/>
      <protection locked="0"/>
    </xf>
    <xf numFmtId="0" fontId="49" fillId="2" borderId="112" xfId="0" applyFont="1" applyBorder="1" applyAlignment="1" applyProtection="1">
      <alignment horizontal="center" wrapText="1"/>
      <protection locked="0"/>
    </xf>
    <xf numFmtId="0" fontId="49" fillId="2" borderId="11" xfId="0" applyFont="1" applyBorder="1" applyAlignment="1">
      <alignment horizontal="center"/>
    </xf>
    <xf numFmtId="0" fontId="38" fillId="26" borderId="4" xfId="0" applyFont="1" applyFill="1" applyBorder="1" applyAlignment="1">
      <alignment horizontal="center"/>
    </xf>
    <xf numFmtId="0" fontId="36" fillId="14" borderId="4" xfId="0" applyFont="1" applyFill="1" applyBorder="1" applyAlignment="1" applyProtection="1">
      <alignment horizontal="center"/>
      <protection locked="0"/>
    </xf>
    <xf numFmtId="0" fontId="36" fillId="14" borderId="11" xfId="0" applyFont="1" applyFill="1" applyBorder="1" applyAlignment="1" applyProtection="1">
      <alignment horizontal="center"/>
      <protection locked="0"/>
    </xf>
    <xf numFmtId="0" fontId="36" fillId="14" borderId="6" xfId="0" applyFont="1" applyFill="1" applyBorder="1" applyAlignment="1" applyProtection="1">
      <alignment horizontal="center"/>
      <protection locked="0"/>
    </xf>
    <xf numFmtId="2" fontId="50" fillId="14" borderId="4" xfId="8" applyNumberFormat="1" applyFont="1" applyFill="1" applyBorder="1" applyAlignment="1" applyProtection="1">
      <alignment horizontal="center"/>
      <protection locked="0"/>
    </xf>
    <xf numFmtId="2" fontId="49" fillId="2" borderId="11" xfId="8" applyNumberFormat="1" applyFont="1" applyFill="1" applyBorder="1" applyAlignment="1" applyProtection="1">
      <alignment horizontal="center"/>
      <protection locked="0"/>
    </xf>
    <xf numFmtId="2" fontId="49" fillId="2" borderId="6" xfId="8" applyNumberFormat="1" applyFont="1" applyFill="1" applyBorder="1" applyAlignment="1" applyProtection="1">
      <alignment horizontal="center"/>
      <protection locked="0"/>
    </xf>
    <xf numFmtId="0" fontId="38" fillId="14" borderId="12" xfId="0" applyFont="1" applyFill="1" applyBorder="1" applyAlignment="1" applyProtection="1">
      <alignment horizontal="center"/>
      <protection locked="0"/>
    </xf>
    <xf numFmtId="0" fontId="49" fillId="2" borderId="12" xfId="0" applyFont="1" applyBorder="1" applyAlignment="1" applyProtection="1">
      <alignment horizontal="center"/>
      <protection locked="0"/>
    </xf>
    <xf numFmtId="0" fontId="44" fillId="73" borderId="0" xfId="0" applyFont="1" applyFill="1" applyAlignment="1">
      <alignment horizontal="center" vertical="center"/>
    </xf>
    <xf numFmtId="0" fontId="57" fillId="73" borderId="0" xfId="0" applyFont="1" applyFill="1" applyAlignment="1"/>
    <xf numFmtId="0" fontId="52" fillId="24" borderId="16" xfId="0" applyFont="1" applyFill="1" applyBorder="1" applyAlignment="1">
      <alignment horizontal="center"/>
    </xf>
    <xf numFmtId="0" fontId="49" fillId="2" borderId="12" xfId="0" applyFont="1" applyBorder="1" applyAlignment="1"/>
    <xf numFmtId="0" fontId="49" fillId="2" borderId="21" xfId="0" applyFont="1" applyBorder="1" applyAlignment="1"/>
    <xf numFmtId="0" fontId="51" fillId="24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20" fillId="24" borderId="0" xfId="0" applyFont="1" applyFill="1" applyAlignment="1">
      <alignment horizontal="center"/>
    </xf>
    <xf numFmtId="0" fontId="48" fillId="2" borderId="0" xfId="0" applyFont="1" applyAlignment="1"/>
    <xf numFmtId="0" fontId="49" fillId="13" borderId="12" xfId="0" applyFont="1" applyFill="1" applyBorder="1" applyAlignment="1"/>
    <xf numFmtId="0" fontId="49" fillId="13" borderId="21" xfId="0" applyFont="1" applyFill="1" applyBorder="1" applyAlignment="1"/>
    <xf numFmtId="2" fontId="159" fillId="14" borderId="4" xfId="8" applyNumberFormat="1" applyFont="1" applyFill="1" applyBorder="1" applyAlignment="1" applyProtection="1">
      <alignment horizontal="center"/>
      <protection locked="0"/>
    </xf>
    <xf numFmtId="2" fontId="158" fillId="2" borderId="11" xfId="8" applyNumberFormat="1" applyFont="1" applyFill="1" applyBorder="1" applyAlignment="1" applyProtection="1">
      <alignment horizontal="center"/>
      <protection locked="0"/>
    </xf>
    <xf numFmtId="2" fontId="158" fillId="2" borderId="6" xfId="8" applyNumberFormat="1" applyFont="1" applyFill="1" applyBorder="1" applyAlignment="1" applyProtection="1">
      <alignment horizontal="center"/>
      <protection locked="0"/>
    </xf>
    <xf numFmtId="0" fontId="54" fillId="121" borderId="0" xfId="0" applyFont="1" applyFill="1" applyAlignment="1">
      <alignment horizontal="center" vertical="center"/>
    </xf>
    <xf numFmtId="0" fontId="54" fillId="121" borderId="147" xfId="0" applyFont="1" applyFill="1" applyBorder="1" applyAlignment="1">
      <alignment horizontal="center" vertical="center"/>
    </xf>
    <xf numFmtId="0" fontId="150" fillId="14" borderId="12" xfId="0" applyFont="1" applyFill="1" applyBorder="1" applyAlignment="1" applyProtection="1">
      <alignment horizontal="center"/>
      <protection locked="0"/>
    </xf>
    <xf numFmtId="0" fontId="158" fillId="2" borderId="12" xfId="0" applyFont="1" applyBorder="1" applyAlignment="1" applyProtection="1">
      <alignment horizontal="center"/>
      <protection locked="0"/>
    </xf>
    <xf numFmtId="14" fontId="49" fillId="2" borderId="10" xfId="0" applyNumberFormat="1" applyFont="1" applyBorder="1" applyAlignment="1">
      <alignment horizontal="center"/>
    </xf>
    <xf numFmtId="14" fontId="38" fillId="26" borderId="8" xfId="0" applyNumberFormat="1" applyFont="1" applyFill="1" applyBorder="1" applyAlignment="1">
      <alignment horizontal="center"/>
    </xf>
    <xf numFmtId="14" fontId="49" fillId="2" borderId="7" xfId="0" applyNumberFormat="1" applyFont="1" applyBorder="1" applyAlignment="1">
      <alignment horizontal="center"/>
    </xf>
    <xf numFmtId="0" fontId="37" fillId="26" borderId="8" xfId="0" applyFont="1" applyFill="1" applyBorder="1" applyAlignment="1">
      <alignment horizontal="center"/>
    </xf>
    <xf numFmtId="0" fontId="49" fillId="2" borderId="7" xfId="0" applyFont="1" applyBorder="1" applyAlignment="1">
      <alignment horizontal="center"/>
    </xf>
    <xf numFmtId="0" fontId="37" fillId="26" borderId="5" xfId="0" applyFont="1" applyFill="1" applyBorder="1" applyAlignment="1">
      <alignment horizontal="center"/>
    </xf>
    <xf numFmtId="0" fontId="49" fillId="2" borderId="5" xfId="0" applyFont="1" applyBorder="1" applyAlignment="1">
      <alignment horizontal="center"/>
    </xf>
    <xf numFmtId="0" fontId="49" fillId="2" borderId="10" xfId="0" applyFont="1" applyBorder="1" applyAlignment="1">
      <alignment horizontal="center"/>
    </xf>
    <xf numFmtId="0" fontId="43" fillId="94" borderId="4" xfId="0" applyFont="1" applyFill="1" applyBorder="1" applyAlignment="1" applyProtection="1">
      <alignment horizontal="right" vertical="center"/>
      <protection locked="0"/>
    </xf>
    <xf numFmtId="0" fontId="43" fillId="94" borderId="11" xfId="0" applyFont="1" applyFill="1" applyBorder="1" applyAlignment="1" applyProtection="1">
      <alignment horizontal="right" vertical="center"/>
      <protection locked="0"/>
    </xf>
    <xf numFmtId="0" fontId="43" fillId="94" borderId="6" xfId="0" applyFont="1" applyFill="1" applyBorder="1" applyAlignment="1" applyProtection="1">
      <alignment horizontal="right" vertical="center"/>
      <protection locked="0"/>
    </xf>
    <xf numFmtId="0" fontId="139" fillId="114" borderId="5" xfId="13" applyFont="1" applyFill="1" applyBorder="1" applyAlignment="1">
      <alignment horizontal="center" vertical="center"/>
    </xf>
    <xf numFmtId="0" fontId="139" fillId="114" borderId="5" xfId="0" applyFont="1" applyFill="1" applyBorder="1" applyAlignment="1">
      <alignment horizontal="center" vertical="center"/>
    </xf>
    <xf numFmtId="0" fontId="49" fillId="2" borderId="29" xfId="0" applyFont="1" applyBorder="1" applyAlignment="1" applyProtection="1">
      <protection locked="0"/>
    </xf>
    <xf numFmtId="0" fontId="49" fillId="2" borderId="30" xfId="0" applyFont="1" applyBorder="1" applyAlignment="1" applyProtection="1">
      <protection locked="0"/>
    </xf>
    <xf numFmtId="0" fontId="38" fillId="2" borderId="11" xfId="0" applyFont="1" applyBorder="1" applyAlignment="1" applyProtection="1">
      <alignment vertical="center"/>
      <protection locked="0"/>
    </xf>
    <xf numFmtId="0" fontId="49" fillId="2" borderId="11" xfId="0" applyFont="1" applyBorder="1" applyAlignment="1" applyProtection="1">
      <protection locked="0"/>
    </xf>
    <xf numFmtId="0" fontId="49" fillId="2" borderId="6" xfId="0" applyFont="1" applyBorder="1" applyAlignment="1" applyProtection="1">
      <protection locked="0"/>
    </xf>
    <xf numFmtId="0" fontId="43" fillId="94" borderId="4" xfId="0" applyFont="1" applyFill="1" applyBorder="1" applyAlignment="1" applyProtection="1">
      <alignment horizontal="left" vertical="center" wrapText="1"/>
      <protection locked="0"/>
    </xf>
    <xf numFmtId="0" fontId="49" fillId="93" borderId="11" xfId="0" applyFont="1" applyFill="1" applyBorder="1" applyAlignment="1" applyProtection="1">
      <protection locked="0"/>
    </xf>
    <xf numFmtId="0" fontId="38" fillId="14" borderId="66" xfId="0" applyFont="1" applyFill="1" applyBorder="1" applyAlignment="1" applyProtection="1">
      <alignment horizontal="center"/>
      <protection locked="0"/>
    </xf>
    <xf numFmtId="0" fontId="43" fillId="14" borderId="9" xfId="0" applyFont="1" applyFill="1" applyBorder="1" applyAlignment="1" applyProtection="1">
      <alignment horizontal="left" vertical="top"/>
      <protection locked="0"/>
    </xf>
    <xf numFmtId="0" fontId="49" fillId="2" borderId="27" xfId="0" applyFont="1" applyBorder="1" applyAlignment="1" applyProtection="1">
      <alignment vertical="top"/>
      <protection locked="0"/>
    </xf>
    <xf numFmtId="0" fontId="49" fillId="2" borderId="21" xfId="0" applyFont="1" applyBorder="1" applyAlignment="1" applyProtection="1">
      <alignment vertical="top"/>
      <protection locked="0"/>
    </xf>
    <xf numFmtId="0" fontId="38" fillId="2" borderId="12" xfId="0" applyFont="1" applyBorder="1" applyAlignment="1" applyProtection="1">
      <alignment vertical="center"/>
      <protection locked="0"/>
    </xf>
    <xf numFmtId="0" fontId="49" fillId="2" borderId="12" xfId="0" applyFont="1" applyBorder="1" applyAlignment="1" applyProtection="1">
      <protection locked="0"/>
    </xf>
    <xf numFmtId="0" fontId="49" fillId="2" borderId="21" xfId="0" applyFont="1" applyBorder="1" applyAlignment="1" applyProtection="1">
      <protection locked="0"/>
    </xf>
    <xf numFmtId="0" fontId="43" fillId="94" borderId="16" xfId="0" applyFont="1" applyFill="1" applyBorder="1" applyAlignment="1" applyProtection="1">
      <alignment horizontal="left" vertical="center" wrapText="1"/>
      <protection locked="0"/>
    </xf>
    <xf numFmtId="0" fontId="49" fillId="93" borderId="12" xfId="0" applyFont="1" applyFill="1" applyBorder="1" applyAlignment="1" applyProtection="1">
      <protection locked="0"/>
    </xf>
    <xf numFmtId="0" fontId="16" fillId="94" borderId="95" xfId="0" applyFont="1" applyFill="1" applyBorder="1" applyAlignment="1" applyProtection="1">
      <alignment horizontal="center" vertical="center"/>
      <protection locked="0"/>
    </xf>
    <xf numFmtId="0" fontId="16" fillId="94" borderId="97" xfId="0" applyFont="1" applyFill="1" applyBorder="1" applyAlignment="1" applyProtection="1">
      <alignment horizontal="center" vertical="center"/>
      <protection locked="0"/>
    </xf>
    <xf numFmtId="0" fontId="16" fillId="94" borderId="96" xfId="0" applyFont="1" applyFill="1" applyBorder="1" applyAlignment="1" applyProtection="1">
      <alignment horizontal="center" vertical="center"/>
      <protection locked="0"/>
    </xf>
    <xf numFmtId="0" fontId="160" fillId="14" borderId="66" xfId="0" applyFont="1" applyFill="1" applyBorder="1" applyAlignment="1" applyProtection="1">
      <alignment horizontal="center" vertical="center"/>
      <protection locked="0"/>
    </xf>
    <xf numFmtId="0" fontId="37" fillId="14" borderId="7" xfId="0" applyFont="1" applyFill="1" applyBorder="1" applyAlignment="1" applyProtection="1">
      <alignment horizontal="center" vertical="center"/>
      <protection locked="0"/>
    </xf>
    <xf numFmtId="0" fontId="37" fillId="96" borderId="85" xfId="0" applyFont="1" applyFill="1" applyBorder="1" applyAlignment="1" applyProtection="1">
      <alignment horizontal="center" vertical="center"/>
      <protection locked="0"/>
    </xf>
    <xf numFmtId="0" fontId="43" fillId="94" borderId="66" xfId="0" applyFont="1" applyFill="1" applyBorder="1" applyAlignment="1" applyProtection="1">
      <alignment horizontal="center" vertical="center" wrapText="1"/>
      <protection locked="0"/>
    </xf>
    <xf numFmtId="0" fontId="37" fillId="96" borderId="66" xfId="0" applyFont="1" applyFill="1" applyBorder="1" applyAlignment="1" applyProtection="1">
      <alignment horizontal="center" vertical="center"/>
      <protection locked="0"/>
    </xf>
    <xf numFmtId="0" fontId="37" fillId="96" borderId="95" xfId="0" applyFont="1" applyFill="1" applyBorder="1" applyAlignment="1" applyProtection="1">
      <alignment horizontal="center" vertical="center"/>
      <protection locked="0"/>
    </xf>
    <xf numFmtId="0" fontId="38" fillId="2" borderId="5" xfId="0" applyFont="1" applyBorder="1" applyAlignment="1" applyProtection="1">
      <alignment horizontal="center" vertical="center"/>
      <protection locked="0"/>
    </xf>
    <xf numFmtId="0" fontId="38" fillId="14" borderId="26" xfId="0" applyFont="1" applyFill="1" applyBorder="1" applyAlignment="1" applyProtection="1">
      <alignment horizontal="center" vertical="center"/>
      <protection locked="0"/>
    </xf>
    <xf numFmtId="0" fontId="161" fillId="95" borderId="4" xfId="0" applyFont="1" applyFill="1" applyBorder="1" applyAlignment="1" applyProtection="1">
      <alignment horizontal="center" vertical="center"/>
      <protection locked="0"/>
    </xf>
    <xf numFmtId="0" fontId="161" fillId="95" borderId="11" xfId="0" applyFont="1" applyFill="1" applyBorder="1" applyAlignment="1" applyProtection="1">
      <alignment horizontal="center" vertical="center"/>
      <protection locked="0"/>
    </xf>
    <xf numFmtId="0" fontId="161" fillId="95" borderId="6" xfId="0" applyFont="1" applyFill="1" applyBorder="1" applyAlignment="1" applyProtection="1">
      <alignment horizontal="center" vertical="center"/>
      <protection locked="0"/>
    </xf>
    <xf numFmtId="0" fontId="33" fillId="2" borderId="82" xfId="0" applyFont="1" applyBorder="1" applyAlignment="1">
      <alignment horizontal="center" vertical="center" wrapText="1"/>
    </xf>
    <xf numFmtId="0" fontId="10" fillId="2" borderId="82" xfId="0" applyFont="1" applyBorder="1" applyAlignment="1">
      <alignment vertical="center" wrapText="1"/>
    </xf>
    <xf numFmtId="0" fontId="10" fillId="2" borderId="95" xfId="0" applyFont="1" applyBorder="1" applyAlignment="1" applyProtection="1">
      <alignment horizontal="center"/>
      <protection locked="0"/>
    </xf>
    <xf numFmtId="0" fontId="10" fillId="2" borderId="97" xfId="0" applyFont="1" applyBorder="1" applyAlignment="1" applyProtection="1">
      <alignment horizontal="center"/>
      <protection locked="0"/>
    </xf>
    <xf numFmtId="0" fontId="10" fillId="2" borderId="114" xfId="0" applyFont="1" applyBorder="1" applyAlignment="1" applyProtection="1">
      <alignment horizontal="center"/>
      <protection locked="0"/>
    </xf>
    <xf numFmtId="0" fontId="10" fillId="2" borderId="89" xfId="0" applyFont="1" applyBorder="1" applyAlignment="1" applyProtection="1">
      <alignment horizontal="center"/>
      <protection locked="0"/>
    </xf>
    <xf numFmtId="0" fontId="10" fillId="2" borderId="0" xfId="0" applyFont="1" applyAlignment="1" applyProtection="1">
      <alignment horizontal="center"/>
      <protection locked="0"/>
    </xf>
    <xf numFmtId="0" fontId="113" fillId="42" borderId="0" xfId="0" applyFont="1" applyFill="1">
      <alignment horizontal="left" vertical="center"/>
    </xf>
    <xf numFmtId="0" fontId="57" fillId="42" borderId="0" xfId="0" applyFont="1" applyFill="1">
      <alignment horizontal="left" vertical="center"/>
    </xf>
    <xf numFmtId="0" fontId="113" fillId="42" borderId="0" xfId="0" applyFont="1" applyFill="1" applyAlignment="1">
      <alignment horizontal="center" vertical="center"/>
    </xf>
    <xf numFmtId="0" fontId="80" fillId="13" borderId="66" xfId="0" applyFont="1" applyFill="1" applyBorder="1" applyAlignment="1" applyProtection="1">
      <alignment horizontal="center" vertical="center"/>
      <protection locked="0"/>
    </xf>
    <xf numFmtId="0" fontId="26" fillId="2" borderId="4" xfId="0" applyFont="1" applyBorder="1" applyAlignment="1">
      <alignment horizontal="center" vertical="center"/>
    </xf>
    <xf numFmtId="0" fontId="10" fillId="2" borderId="6" xfId="0" applyFont="1" applyBorder="1" applyAlignment="1"/>
    <xf numFmtId="0" fontId="34" fillId="2" borderId="4" xfId="0" applyFont="1" applyBorder="1" applyAlignment="1" applyProtection="1">
      <alignment horizontal="center"/>
      <protection locked="0"/>
    </xf>
    <xf numFmtId="0" fontId="10" fillId="2" borderId="6" xfId="0" applyFont="1" applyBorder="1" applyAlignment="1" applyProtection="1">
      <protection locked="0"/>
    </xf>
    <xf numFmtId="2" fontId="32" fillId="13" borderId="20" xfId="8" applyNumberFormat="1" applyFont="1" applyFill="1" applyBorder="1" applyAlignment="1" applyProtection="1">
      <alignment horizontal="center" vertical="center" wrapText="1"/>
      <protection locked="0"/>
    </xf>
    <xf numFmtId="2" fontId="32" fillId="13" borderId="27" xfId="8" applyNumberFormat="1" applyFont="1" applyFill="1" applyBorder="1" applyAlignment="1" applyProtection="1">
      <alignment horizontal="center" vertical="center" wrapText="1"/>
      <protection locked="0"/>
    </xf>
    <xf numFmtId="2" fontId="32" fillId="13" borderId="16" xfId="8" applyNumberFormat="1" applyFont="1" applyFill="1" applyBorder="1" applyAlignment="1" applyProtection="1">
      <alignment horizontal="center" vertical="center" wrapText="1"/>
      <protection locked="0"/>
    </xf>
    <xf numFmtId="2" fontId="32" fillId="13" borderId="21" xfId="8" applyNumberFormat="1" applyFont="1" applyFill="1" applyBorder="1" applyAlignment="1" applyProtection="1">
      <alignment horizontal="center" vertical="center" wrapText="1"/>
      <protection locked="0"/>
    </xf>
    <xf numFmtId="2" fontId="34" fillId="13" borderId="19" xfId="8" applyNumberFormat="1" applyFont="1" applyFill="1" applyBorder="1" applyAlignment="1" applyProtection="1">
      <alignment horizontal="center" vertical="center"/>
      <protection locked="0"/>
    </xf>
    <xf numFmtId="2" fontId="34" fillId="13" borderId="26" xfId="8" applyNumberFormat="1" applyFont="1" applyFill="1" applyBorder="1" applyAlignment="1" applyProtection="1">
      <alignment horizontal="center" vertical="center"/>
      <protection locked="0"/>
    </xf>
    <xf numFmtId="0" fontId="32" fillId="13" borderId="4" xfId="0" applyFont="1" applyFill="1" applyBorder="1" applyAlignment="1" applyProtection="1">
      <alignment horizontal="center" vertical="center"/>
      <protection locked="0"/>
    </xf>
    <xf numFmtId="0" fontId="10" fillId="13" borderId="11" xfId="0" applyFont="1" applyFill="1" applyBorder="1" applyAlignment="1" applyProtection="1">
      <protection locked="0"/>
    </xf>
    <xf numFmtId="171" fontId="26" fillId="2" borderId="12" xfId="0" applyNumberFormat="1" applyFont="1" applyBorder="1" applyAlignment="1">
      <alignment horizontal="center" vertical="center" wrapText="1"/>
    </xf>
    <xf numFmtId="0" fontId="10" fillId="2" borderId="12" xfId="0" applyFont="1" applyBorder="1" applyAlignment="1">
      <alignment vertical="center" wrapText="1"/>
    </xf>
    <xf numFmtId="0" fontId="26" fillId="17" borderId="4" xfId="0" applyFont="1" applyFill="1" applyBorder="1" applyAlignment="1">
      <alignment horizontal="center" vertical="center" wrapText="1"/>
    </xf>
    <xf numFmtId="0" fontId="10" fillId="2" borderId="6" xfId="0" applyFont="1" applyBorder="1" applyAlignment="1">
      <alignment horizontal="center" vertical="center" wrapText="1"/>
    </xf>
    <xf numFmtId="0" fontId="32" fillId="22" borderId="7" xfId="0" applyFont="1" applyFill="1" applyBorder="1" applyAlignment="1">
      <alignment horizontal="center" vertical="center"/>
    </xf>
    <xf numFmtId="0" fontId="32" fillId="14" borderId="4" xfId="0" applyFont="1" applyFill="1" applyBorder="1" applyAlignment="1" applyProtection="1">
      <alignment horizontal="center" vertical="center"/>
      <protection locked="0"/>
    </xf>
    <xf numFmtId="2" fontId="26" fillId="14" borderId="9" xfId="0" applyNumberFormat="1" applyFont="1" applyFill="1" applyBorder="1" applyAlignment="1" applyProtection="1">
      <alignment horizontal="center" vertical="center"/>
      <protection locked="0"/>
    </xf>
    <xf numFmtId="2" fontId="10" fillId="2" borderId="26" xfId="0" applyNumberFormat="1" applyFont="1" applyBorder="1" applyAlignment="1" applyProtection="1">
      <protection locked="0"/>
    </xf>
    <xf numFmtId="2" fontId="24" fillId="122" borderId="4" xfId="0" applyNumberFormat="1" applyFont="1" applyFill="1" applyBorder="1" applyAlignment="1" applyProtection="1">
      <alignment horizontal="center" vertical="center"/>
      <protection locked="0"/>
    </xf>
    <xf numFmtId="2" fontId="10" fillId="123" borderId="6" xfId="0" applyNumberFormat="1" applyFont="1" applyFill="1" applyBorder="1" applyAlignment="1" applyProtection="1">
      <protection locked="0"/>
    </xf>
    <xf numFmtId="2" fontId="24" fillId="122" borderId="4" xfId="0" applyNumberFormat="1" applyFont="1" applyFill="1" applyBorder="1" applyAlignment="1">
      <alignment horizontal="center" vertical="center"/>
    </xf>
    <xf numFmtId="2" fontId="10" fillId="123" borderId="6" xfId="0" applyNumberFormat="1" applyFont="1" applyFill="1" applyBorder="1" applyAlignment="1">
      <alignment horizontal="center"/>
    </xf>
    <xf numFmtId="0" fontId="26" fillId="2" borderId="4" xfId="0" applyFont="1" applyBorder="1" applyAlignment="1">
      <alignment horizontal="center" vertical="center" wrapText="1"/>
    </xf>
    <xf numFmtId="0" fontId="10" fillId="2" borderId="6" xfId="0" applyFont="1" applyBorder="1" applyAlignment="1">
      <alignment vertical="center" wrapText="1"/>
    </xf>
    <xf numFmtId="2" fontId="24" fillId="23" borderId="4" xfId="0" applyNumberFormat="1" applyFont="1" applyFill="1" applyBorder="1" applyAlignment="1" applyProtection="1">
      <alignment horizontal="center" vertical="center"/>
      <protection locked="0"/>
    </xf>
    <xf numFmtId="2" fontId="10" fillId="2" borderId="6" xfId="0" applyNumberFormat="1" applyFont="1" applyBorder="1" applyAlignment="1" applyProtection="1">
      <protection locked="0"/>
    </xf>
    <xf numFmtId="2" fontId="24" fillId="23" borderId="4" xfId="0" applyNumberFormat="1" applyFont="1" applyFill="1" applyBorder="1" applyAlignment="1">
      <alignment horizontal="center" vertical="center"/>
    </xf>
    <xf numFmtId="2" fontId="10" fillId="2" borderId="6" xfId="0" applyNumberFormat="1" applyFont="1" applyBorder="1" applyAlignment="1">
      <alignment horizontal="center"/>
    </xf>
    <xf numFmtId="0" fontId="30" fillId="2" borderId="88" xfId="0" applyFont="1" applyBorder="1" applyAlignment="1" applyProtection="1">
      <alignment horizontal="center" vertical="center"/>
      <protection locked="0"/>
    </xf>
    <xf numFmtId="0" fontId="30" fillId="2" borderId="89" xfId="0" applyFont="1" applyBorder="1" applyAlignment="1" applyProtection="1">
      <alignment horizontal="center" vertical="center"/>
      <protection locked="0"/>
    </xf>
    <xf numFmtId="0" fontId="30" fillId="2" borderId="90" xfId="0" applyFont="1" applyBorder="1" applyAlignment="1" applyProtection="1">
      <alignment horizontal="center" vertical="center"/>
      <protection locked="0"/>
    </xf>
    <xf numFmtId="0" fontId="30" fillId="2" borderId="91" xfId="0" applyFont="1" applyBorder="1" applyAlignment="1" applyProtection="1">
      <alignment horizontal="center" vertical="center"/>
      <protection locked="0"/>
    </xf>
    <xf numFmtId="0" fontId="30" fillId="2" borderId="0" xfId="0" applyFont="1" applyAlignment="1" applyProtection="1">
      <alignment horizontal="center" vertical="center"/>
      <protection locked="0"/>
    </xf>
    <xf numFmtId="0" fontId="30" fillId="2" borderId="87" xfId="0" applyFont="1" applyBorder="1" applyAlignment="1" applyProtection="1">
      <alignment horizontal="center" vertical="center"/>
      <protection locked="0"/>
    </xf>
    <xf numFmtId="0" fontId="28" fillId="17" borderId="8" xfId="0" applyFont="1" applyFill="1" applyBorder="1" applyAlignment="1">
      <alignment horizontal="center" vertical="center"/>
    </xf>
    <xf numFmtId="0" fontId="28" fillId="17" borderId="7" xfId="0" applyFont="1" applyFill="1" applyBorder="1" applyAlignment="1">
      <alignment horizontal="center" vertical="center"/>
    </xf>
    <xf numFmtId="0" fontId="28" fillId="17" borderId="86" xfId="0" applyFont="1" applyFill="1" applyBorder="1" applyAlignment="1">
      <alignment horizontal="center" vertical="center"/>
    </xf>
    <xf numFmtId="0" fontId="28" fillId="17" borderId="20" xfId="0" applyFont="1" applyFill="1" applyBorder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0" fontId="28" fillId="17" borderId="87" xfId="0" applyFont="1" applyFill="1" applyBorder="1" applyAlignment="1">
      <alignment horizontal="center" vertical="center"/>
    </xf>
    <xf numFmtId="2" fontId="34" fillId="8" borderId="8" xfId="8" applyNumberFormat="1" applyFont="1" applyFill="1" applyBorder="1" applyAlignment="1">
      <alignment horizontal="center" vertical="center" wrapText="1"/>
    </xf>
    <xf numFmtId="2" fontId="34" fillId="8" borderId="20" xfId="8" applyNumberFormat="1" applyFont="1" applyFill="1" applyBorder="1" applyAlignment="1">
      <alignment horizontal="center" vertical="center" wrapText="1"/>
    </xf>
    <xf numFmtId="2" fontId="34" fillId="8" borderId="16" xfId="8" applyNumberFormat="1" applyFont="1" applyFill="1" applyBorder="1" applyAlignment="1">
      <alignment horizontal="center" vertical="center" wrapText="1"/>
    </xf>
    <xf numFmtId="2" fontId="34" fillId="13" borderId="19" xfId="8" applyNumberFormat="1" applyFont="1" applyFill="1" applyBorder="1" applyAlignment="1" applyProtection="1">
      <alignment horizontal="center" vertical="center" wrapText="1"/>
      <protection locked="0"/>
    </xf>
    <xf numFmtId="2" fontId="34" fillId="13" borderId="26" xfId="8" applyNumberFormat="1" applyFont="1" applyFill="1" applyBorder="1" applyAlignment="1" applyProtection="1">
      <alignment horizontal="center" vertical="center" wrapText="1"/>
      <protection locked="0"/>
    </xf>
    <xf numFmtId="2" fontId="34" fillId="8" borderId="9" xfId="8" applyNumberFormat="1" applyFont="1" applyFill="1" applyBorder="1" applyAlignment="1">
      <alignment horizontal="center" vertical="center"/>
    </xf>
    <xf numFmtId="2" fontId="34" fillId="8" borderId="19" xfId="8" applyNumberFormat="1" applyFont="1" applyFill="1" applyBorder="1" applyAlignment="1">
      <alignment horizontal="center" vertical="center"/>
    </xf>
    <xf numFmtId="2" fontId="34" fillId="8" borderId="26" xfId="8" applyNumberFormat="1" applyFont="1" applyFill="1" applyBorder="1" applyAlignment="1">
      <alignment horizontal="center" vertical="center"/>
    </xf>
    <xf numFmtId="2" fontId="34" fillId="13" borderId="8" xfId="8" applyNumberFormat="1" applyFont="1" applyFill="1" applyBorder="1" applyAlignment="1" applyProtection="1">
      <alignment horizontal="center" vertical="center"/>
      <protection locked="0"/>
    </xf>
    <xf numFmtId="2" fontId="34" fillId="13" borderId="10" xfId="8" applyNumberFormat="1" applyFont="1" applyFill="1" applyBorder="1" applyAlignment="1" applyProtection="1">
      <alignment horizontal="center" vertical="center"/>
      <protection locked="0"/>
    </xf>
    <xf numFmtId="2" fontId="34" fillId="13" borderId="20" xfId="8" applyNumberFormat="1" applyFont="1" applyFill="1" applyBorder="1" applyAlignment="1" applyProtection="1">
      <alignment horizontal="center" vertical="center"/>
      <protection locked="0"/>
    </xf>
    <xf numFmtId="2" fontId="34" fillId="13" borderId="27" xfId="8" applyNumberFormat="1" applyFont="1" applyFill="1" applyBorder="1" applyAlignment="1" applyProtection="1">
      <alignment horizontal="center" vertical="center"/>
      <protection locked="0"/>
    </xf>
    <xf numFmtId="2" fontId="34" fillId="13" borderId="16" xfId="8" applyNumberFormat="1" applyFont="1" applyFill="1" applyBorder="1" applyAlignment="1" applyProtection="1">
      <alignment horizontal="center" vertical="center"/>
      <protection locked="0"/>
    </xf>
    <xf numFmtId="2" fontId="34" fillId="13" borderId="21" xfId="8" applyNumberFormat="1" applyFont="1" applyFill="1" applyBorder="1" applyAlignment="1" applyProtection="1">
      <alignment horizontal="center" vertical="center"/>
      <protection locked="0"/>
    </xf>
    <xf numFmtId="2" fontId="24" fillId="124" borderId="4" xfId="0" applyNumberFormat="1" applyFont="1" applyFill="1" applyBorder="1" applyAlignment="1" applyProtection="1">
      <alignment horizontal="center" vertical="center"/>
      <protection locked="0"/>
    </xf>
    <xf numFmtId="2" fontId="10" fillId="58" borderId="6" xfId="0" applyNumberFormat="1" applyFont="1" applyFill="1" applyBorder="1" applyAlignment="1" applyProtection="1">
      <protection locked="0"/>
    </xf>
    <xf numFmtId="2" fontId="24" fillId="124" borderId="4" xfId="0" applyNumberFormat="1" applyFont="1" applyFill="1" applyBorder="1" applyAlignment="1">
      <alignment horizontal="center" vertical="center"/>
    </xf>
    <xf numFmtId="2" fontId="10" fillId="58" borderId="6" xfId="0" applyNumberFormat="1" applyFont="1" applyFill="1" applyBorder="1" applyAlignment="1">
      <alignment horizontal="center"/>
    </xf>
    <xf numFmtId="2" fontId="34" fillId="8" borderId="9" xfId="8" applyNumberFormat="1" applyFont="1" applyFill="1" applyBorder="1" applyAlignment="1">
      <alignment horizontal="center" vertical="center" wrapText="1"/>
    </xf>
    <xf numFmtId="2" fontId="34" fillId="8" borderId="19" xfId="8" applyNumberFormat="1" applyFont="1" applyFill="1" applyBorder="1" applyAlignment="1">
      <alignment horizontal="center" vertical="center" wrapText="1"/>
    </xf>
    <xf numFmtId="2" fontId="34" fillId="8" borderId="26" xfId="8" applyNumberFormat="1" applyFont="1" applyFill="1" applyBorder="1" applyAlignment="1">
      <alignment horizontal="center" vertical="center" wrapText="1"/>
    </xf>
    <xf numFmtId="2" fontId="80" fillId="13" borderId="66" xfId="0" applyNumberFormat="1" applyFont="1" applyFill="1" applyBorder="1" applyAlignment="1" applyProtection="1">
      <alignment horizontal="center" vertical="center"/>
      <protection locked="0"/>
    </xf>
    <xf numFmtId="0" fontId="88" fillId="8" borderId="96" xfId="0" applyFont="1" applyFill="1" applyBorder="1" applyAlignment="1">
      <alignment horizontal="center" vertical="center"/>
    </xf>
    <xf numFmtId="0" fontId="88" fillId="8" borderId="66" xfId="0" applyFont="1" applyFill="1" applyBorder="1" applyAlignment="1">
      <alignment horizontal="center" vertical="center"/>
    </xf>
    <xf numFmtId="2" fontId="80" fillId="13" borderId="85" xfId="0" applyNumberFormat="1" applyFont="1" applyFill="1" applyBorder="1" applyAlignment="1" applyProtection="1">
      <alignment horizontal="center" vertical="center"/>
      <protection locked="0"/>
    </xf>
    <xf numFmtId="0" fontId="10" fillId="13" borderId="6" xfId="0" applyFont="1" applyFill="1" applyBorder="1" applyAlignment="1" applyProtection="1">
      <protection locked="0"/>
    </xf>
    <xf numFmtId="173" fontId="106" fillId="18" borderId="117" xfId="0" applyNumberFormat="1" applyFont="1" applyFill="1" applyBorder="1" applyAlignment="1">
      <alignment horizontal="center" vertical="center"/>
    </xf>
    <xf numFmtId="173" fontId="24" fillId="18" borderId="117" xfId="0" applyNumberFormat="1" applyFont="1" applyFill="1" applyBorder="1" applyAlignment="1">
      <alignment horizontal="center" vertical="center"/>
    </xf>
    <xf numFmtId="173" fontId="34" fillId="18" borderId="117" xfId="0" applyNumberFormat="1" applyFont="1" applyFill="1" applyBorder="1" applyAlignment="1">
      <alignment horizontal="center" vertical="center"/>
    </xf>
    <xf numFmtId="0" fontId="24" fillId="13" borderId="0" xfId="0" applyFont="1" applyFill="1" applyAlignment="1">
      <alignment vertical="center"/>
    </xf>
    <xf numFmtId="0" fontId="87" fillId="13" borderId="0" xfId="0" applyFont="1" applyFill="1" applyAlignment="1">
      <alignment horizontal="center" vertical="center"/>
    </xf>
    <xf numFmtId="173" fontId="97" fillId="18" borderId="117" xfId="0" applyNumberFormat="1" applyFont="1" applyFill="1" applyBorder="1" applyAlignment="1">
      <alignment horizontal="center" vertical="center"/>
    </xf>
    <xf numFmtId="0" fontId="97" fillId="18" borderId="117" xfId="0" applyFont="1" applyFill="1" applyBorder="1" applyAlignment="1">
      <alignment horizontal="center" vertical="center"/>
    </xf>
    <xf numFmtId="0" fontId="24" fillId="18" borderId="117" xfId="0" applyFont="1" applyFill="1" applyBorder="1" applyAlignment="1">
      <alignment horizontal="center" vertical="center"/>
    </xf>
    <xf numFmtId="0" fontId="41" fillId="32" borderId="0" xfId="0" applyFont="1" applyFill="1" applyAlignment="1">
      <alignment horizontal="center" vertical="center"/>
    </xf>
    <xf numFmtId="0" fontId="24" fillId="18" borderId="9" xfId="0" applyFont="1" applyFill="1" applyBorder="1" applyAlignment="1">
      <alignment horizontal="center" vertical="center"/>
    </xf>
    <xf numFmtId="0" fontId="24" fillId="18" borderId="19" xfId="0" applyFont="1" applyFill="1" applyBorder="1" applyAlignment="1">
      <alignment horizontal="center" vertical="center"/>
    </xf>
    <xf numFmtId="0" fontId="24" fillId="18" borderId="26" xfId="0" applyFont="1" applyFill="1" applyBorder="1" applyAlignment="1">
      <alignment horizontal="center" vertical="center"/>
    </xf>
    <xf numFmtId="173" fontId="24" fillId="18" borderId="8" xfId="0" applyNumberFormat="1" applyFont="1" applyFill="1" applyBorder="1" applyAlignment="1">
      <alignment horizontal="center" vertical="center"/>
    </xf>
    <xf numFmtId="173" fontId="24" fillId="18" borderId="20" xfId="0" applyNumberFormat="1" applyFont="1" applyFill="1" applyBorder="1" applyAlignment="1">
      <alignment horizontal="center" vertical="center"/>
    </xf>
    <xf numFmtId="173" fontId="24" fillId="18" borderId="16" xfId="0" applyNumberFormat="1" applyFont="1" applyFill="1" applyBorder="1" applyAlignment="1">
      <alignment horizontal="center" vertical="center"/>
    </xf>
    <xf numFmtId="173" fontId="24" fillId="18" borderId="2" xfId="0" applyNumberFormat="1" applyFont="1" applyFill="1" applyBorder="1" applyAlignment="1">
      <alignment horizontal="center" vertical="center"/>
    </xf>
    <xf numFmtId="173" fontId="97" fillId="18" borderId="55" xfId="0" applyNumberFormat="1" applyFont="1" applyFill="1" applyBorder="1" applyAlignment="1">
      <alignment horizontal="center" vertical="center"/>
    </xf>
    <xf numFmtId="173" fontId="97" fillId="18" borderId="56" xfId="0" applyNumberFormat="1" applyFont="1" applyFill="1" applyBorder="1" applyAlignment="1">
      <alignment horizontal="center" vertical="center"/>
    </xf>
    <xf numFmtId="173" fontId="97" fillId="18" borderId="17" xfId="0" applyNumberFormat="1" applyFont="1" applyFill="1" applyBorder="1" applyAlignment="1">
      <alignment horizontal="center" vertical="center"/>
    </xf>
    <xf numFmtId="173" fontId="106" fillId="18" borderId="10" xfId="0" applyNumberFormat="1" applyFont="1" applyFill="1" applyBorder="1" applyAlignment="1">
      <alignment horizontal="center" vertical="center"/>
    </xf>
    <xf numFmtId="173" fontId="106" fillId="18" borderId="27" xfId="0" applyNumberFormat="1" applyFont="1" applyFill="1" applyBorder="1" applyAlignment="1">
      <alignment horizontal="center" vertical="center"/>
    </xf>
    <xf numFmtId="173" fontId="106" fillId="18" borderId="2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3" fillId="13" borderId="0" xfId="0" applyFont="1" applyFill="1" applyAlignment="1" applyProtection="1">
      <alignment horizontal="center" vertical="center"/>
      <protection locked="0"/>
    </xf>
    <xf numFmtId="0" fontId="108" fillId="33" borderId="5" xfId="0" applyFont="1" applyFill="1" applyBorder="1" applyAlignment="1">
      <alignment vertical="center"/>
    </xf>
    <xf numFmtId="0" fontId="77" fillId="2" borderId="5" xfId="0" applyFont="1" applyBorder="1" applyAlignment="1">
      <alignment vertical="center"/>
    </xf>
    <xf numFmtId="0" fontId="67" fillId="33" borderId="4" xfId="0" applyFont="1" applyFill="1" applyBorder="1" applyAlignment="1">
      <alignment horizontal="center" vertical="center"/>
    </xf>
    <xf numFmtId="0" fontId="67" fillId="33" borderId="6" xfId="0" applyFont="1" applyFill="1" applyBorder="1" applyAlignment="1">
      <alignment horizontal="center" vertical="center"/>
    </xf>
    <xf numFmtId="0" fontId="67" fillId="33" borderId="5" xfId="0" applyFont="1" applyFill="1" applyBorder="1" applyAlignment="1">
      <alignment horizontal="center" vertical="center"/>
    </xf>
    <xf numFmtId="0" fontId="65" fillId="32" borderId="5" xfId="0" applyFont="1" applyFill="1" applyBorder="1" applyAlignment="1">
      <alignment vertical="center"/>
    </xf>
    <xf numFmtId="0" fontId="147" fillId="13" borderId="5" xfId="0" applyFont="1" applyFill="1" applyBorder="1" applyAlignment="1">
      <alignment vertical="center"/>
    </xf>
    <xf numFmtId="173" fontId="65" fillId="32" borderId="4" xfId="0" applyNumberFormat="1" applyFont="1" applyFill="1" applyBorder="1" applyAlignment="1">
      <alignment horizontal="center" vertical="center"/>
    </xf>
    <xf numFmtId="173" fontId="65" fillId="32" borderId="6" xfId="0" applyNumberFormat="1" applyFont="1" applyFill="1" applyBorder="1" applyAlignment="1">
      <alignment horizontal="center" vertical="center"/>
    </xf>
    <xf numFmtId="0" fontId="150" fillId="13" borderId="0" xfId="0" applyFont="1" applyFill="1" applyAlignment="1">
      <alignment horizontal="left"/>
    </xf>
    <xf numFmtId="173" fontId="166" fillId="2" borderId="4" xfId="0" applyNumberFormat="1" applyFont="1" applyBorder="1" applyAlignment="1">
      <alignment horizontal="center" vertical="center"/>
    </xf>
    <xf numFmtId="173" fontId="166" fillId="2" borderId="6" xfId="0" applyNumberFormat="1" applyFont="1" applyBorder="1" applyAlignment="1">
      <alignment horizontal="center" vertical="center"/>
    </xf>
    <xf numFmtId="173" fontId="65" fillId="32" borderId="5" xfId="0" applyNumberFormat="1" applyFont="1" applyFill="1" applyBorder="1" applyAlignment="1">
      <alignment horizontal="center" vertical="center"/>
    </xf>
    <xf numFmtId="0" fontId="108" fillId="33" borderId="5" xfId="0" applyFont="1" applyFill="1" applyBorder="1" applyAlignment="1">
      <alignment horizontal="center" vertical="center"/>
    </xf>
    <xf numFmtId="0" fontId="162" fillId="13" borderId="0" xfId="0" applyFont="1" applyFill="1" applyAlignment="1">
      <alignment horizontal="center"/>
    </xf>
    <xf numFmtId="173" fontId="65" fillId="2" borderId="5" xfId="0" applyNumberFormat="1" applyFont="1" applyBorder="1" applyAlignment="1">
      <alignment horizontal="center" vertical="center"/>
    </xf>
    <xf numFmtId="173" fontId="77" fillId="2" borderId="5" xfId="0" applyNumberFormat="1" applyFont="1" applyBorder="1" applyAlignment="1">
      <alignment vertical="center"/>
    </xf>
    <xf numFmtId="0" fontId="163" fillId="22" borderId="0" xfId="0" applyFont="1" applyFill="1" applyAlignment="1">
      <alignment horizontal="center" vertical="center"/>
    </xf>
    <xf numFmtId="0" fontId="149" fillId="25" borderId="0" xfId="0" applyFont="1" applyFill="1" applyAlignment="1" applyProtection="1">
      <alignment horizontal="center" vertical="center" wrapText="1"/>
      <protection locked="0"/>
    </xf>
    <xf numFmtId="9" fontId="165" fillId="33" borderId="4" xfId="0" applyNumberFormat="1" applyFont="1" applyFill="1" applyBorder="1" applyAlignment="1">
      <alignment horizontal="center" vertical="center"/>
    </xf>
    <xf numFmtId="9" fontId="165" fillId="33" borderId="6" xfId="0" applyNumberFormat="1" applyFont="1" applyFill="1" applyBorder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128" fillId="40" borderId="91" xfId="0" applyFont="1" applyFill="1" applyBorder="1" applyAlignment="1">
      <alignment horizontal="center" vertical="center" wrapText="1"/>
    </xf>
    <xf numFmtId="0" fontId="128" fillId="40" borderId="0" xfId="0" applyFont="1" applyFill="1" applyAlignment="1">
      <alignment horizontal="center" vertical="center" wrapText="1"/>
    </xf>
    <xf numFmtId="0" fontId="86" fillId="134" borderId="71" xfId="0" applyFont="1" applyFill="1" applyBorder="1" applyAlignment="1">
      <alignment horizontal="center" vertical="center"/>
    </xf>
    <xf numFmtId="43" fontId="129" fillId="77" borderId="2" xfId="12" applyFont="1" applyFill="1" applyBorder="1" applyAlignment="1">
      <alignment horizontal="center" vertical="center"/>
    </xf>
    <xf numFmtId="0" fontId="86" fillId="134" borderId="68" xfId="0" applyFont="1" applyFill="1" applyBorder="1" applyAlignment="1">
      <alignment horizontal="center" vertical="center"/>
    </xf>
    <xf numFmtId="43" fontId="55" fillId="77" borderId="2" xfId="12" applyFont="1" applyFill="1" applyBorder="1" applyAlignment="1">
      <alignment horizontal="center" vertical="center"/>
    </xf>
    <xf numFmtId="0" fontId="34" fillId="2" borderId="31" xfId="0" applyFont="1" applyBorder="1" applyAlignment="1">
      <alignment horizontal="center" vertical="center" wrapText="1"/>
    </xf>
    <xf numFmtId="0" fontId="34" fillId="2" borderId="83" xfId="0" applyFont="1" applyBorder="1" applyAlignment="1">
      <alignment horizontal="center" vertical="center" wrapText="1"/>
    </xf>
    <xf numFmtId="0" fontId="34" fillId="2" borderId="78" xfId="0" applyFont="1" applyBorder="1" applyAlignment="1">
      <alignment horizontal="center" vertical="center" wrapText="1"/>
    </xf>
    <xf numFmtId="0" fontId="86" fillId="40" borderId="50" xfId="0" applyFont="1" applyFill="1" applyBorder="1" applyAlignment="1">
      <alignment horizontal="center" vertical="center"/>
    </xf>
    <xf numFmtId="0" fontId="86" fillId="40" borderId="0" xfId="0" applyFont="1" applyFill="1" applyAlignment="1">
      <alignment horizontal="center" vertical="center"/>
    </xf>
    <xf numFmtId="9" fontId="34" fillId="2" borderId="82" xfId="9" applyFont="1" applyFill="1" applyBorder="1" applyAlignment="1" applyProtection="1">
      <alignment horizontal="center" vertical="center" wrapText="1"/>
      <protection locked="0"/>
    </xf>
    <xf numFmtId="43" fontId="55" fillId="58" borderId="66" xfId="12" applyFont="1" applyFill="1" applyBorder="1" applyAlignment="1">
      <alignment horizontal="center" vertical="center"/>
    </xf>
    <xf numFmtId="43" fontId="55" fillId="58" borderId="95" xfId="12" applyFont="1" applyFill="1" applyBorder="1" applyAlignment="1">
      <alignment horizontal="center" vertical="center"/>
    </xf>
    <xf numFmtId="43" fontId="129" fillId="58" borderId="2" xfId="12" applyFont="1" applyFill="1" applyBorder="1" applyAlignment="1">
      <alignment horizontal="center" vertical="center"/>
    </xf>
    <xf numFmtId="0" fontId="11" fillId="5" borderId="93" xfId="0" applyFont="1" applyFill="1" applyBorder="1" applyAlignment="1">
      <alignment horizontal="center"/>
    </xf>
    <xf numFmtId="0" fontId="11" fillId="5" borderId="143" xfId="0" applyFont="1" applyFill="1" applyBorder="1" applyAlignment="1">
      <alignment horizontal="center"/>
    </xf>
    <xf numFmtId="0" fontId="34" fillId="2" borderId="0" xfId="0" applyFont="1" applyAlignment="1">
      <alignment horizontal="center"/>
    </xf>
    <xf numFmtId="43" fontId="34" fillId="34" borderId="4" xfId="12" applyFont="1" applyFill="1" applyBorder="1" applyAlignment="1">
      <alignment horizontal="center" vertical="center"/>
    </xf>
    <xf numFmtId="43" fontId="10" fillId="2" borderId="11" xfId="12" applyFont="1" applyFill="1" applyBorder="1" applyAlignment="1"/>
    <xf numFmtId="0" fontId="39" fillId="42" borderId="12" xfId="0" applyFont="1" applyFill="1" applyBorder="1" applyAlignment="1">
      <alignment horizontal="center" vertical="center"/>
    </xf>
    <xf numFmtId="0" fontId="10" fillId="42" borderId="12" xfId="0" applyFont="1" applyFill="1" applyBorder="1" applyAlignment="1">
      <alignment horizontal="center"/>
    </xf>
    <xf numFmtId="0" fontId="10" fillId="42" borderId="21" xfId="0" applyFont="1" applyFill="1" applyBorder="1" applyAlignment="1">
      <alignment horizontal="center"/>
    </xf>
    <xf numFmtId="43" fontId="34" fillId="27" borderId="4" xfId="12" applyFont="1" applyFill="1" applyBorder="1" applyAlignment="1">
      <alignment horizontal="center" vertical="center"/>
    </xf>
    <xf numFmtId="43" fontId="10" fillId="2" borderId="6" xfId="12" applyFont="1" applyFill="1" applyBorder="1" applyAlignment="1"/>
    <xf numFmtId="0" fontId="37" fillId="42" borderId="12" xfId="0" applyFont="1" applyFill="1" applyBorder="1" applyAlignment="1">
      <alignment horizontal="center" vertical="center" wrapText="1"/>
    </xf>
    <xf numFmtId="0" fontId="49" fillId="42" borderId="12" xfId="0" applyFont="1" applyFill="1" applyBorder="1" applyAlignment="1">
      <alignment horizontal="center" vertical="center"/>
    </xf>
    <xf numFmtId="0" fontId="49" fillId="42" borderId="2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10" fillId="2" borderId="11" xfId="0" applyFont="1" applyBorder="1" applyAlignment="1"/>
    <xf numFmtId="0" fontId="32" fillId="104" borderId="16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vertical="center"/>
    </xf>
    <xf numFmtId="0" fontId="10" fillId="3" borderId="21" xfId="0" applyFont="1" applyFill="1" applyBorder="1" applyAlignment="1">
      <alignment vertical="center"/>
    </xf>
    <xf numFmtId="167" fontId="39" fillId="136" borderId="4" xfId="0" applyNumberFormat="1" applyFont="1" applyFill="1" applyBorder="1" applyAlignment="1">
      <alignment horizontal="center" vertical="center" wrapText="1"/>
    </xf>
    <xf numFmtId="0" fontId="10" fillId="42" borderId="11" xfId="0" applyFont="1" applyFill="1" applyBorder="1" applyAlignment="1"/>
    <xf numFmtId="0" fontId="10" fillId="42" borderId="6" xfId="0" applyFont="1" applyFill="1" applyBorder="1" applyAlignment="1"/>
    <xf numFmtId="0" fontId="11" fillId="5" borderId="4" xfId="0" applyFont="1" applyFill="1" applyBorder="1" applyAlignment="1">
      <alignment horizontal="center"/>
    </xf>
    <xf numFmtId="43" fontId="34" fillId="101" borderId="16" xfId="12" applyFont="1" applyFill="1" applyBorder="1" applyAlignment="1">
      <alignment horizontal="center" vertical="center"/>
    </xf>
    <xf numFmtId="43" fontId="10" fillId="13" borderId="12" xfId="12" applyFont="1" applyFill="1" applyBorder="1" applyAlignment="1">
      <alignment vertical="center"/>
    </xf>
    <xf numFmtId="43" fontId="10" fillId="13" borderId="21" xfId="12" applyFont="1" applyFill="1" applyBorder="1" applyAlignment="1">
      <alignment vertical="center"/>
    </xf>
    <xf numFmtId="174" fontId="34" fillId="2" borderId="4" xfId="0" applyNumberFormat="1" applyFont="1" applyBorder="1" applyAlignment="1">
      <alignment horizontal="center" vertical="center"/>
    </xf>
    <xf numFmtId="9" fontId="34" fillId="2" borderId="4" xfId="0" applyNumberFormat="1" applyFont="1" applyBorder="1" applyAlignment="1">
      <alignment horizontal="center" vertical="center"/>
    </xf>
    <xf numFmtId="14" fontId="39" fillId="42" borderId="4" xfId="0" applyNumberFormat="1" applyFont="1" applyFill="1" applyBorder="1" applyAlignment="1">
      <alignment horizontal="center" vertical="center"/>
    </xf>
    <xf numFmtId="14" fontId="10" fillId="42" borderId="11" xfId="0" applyNumberFormat="1" applyFont="1" applyFill="1" applyBorder="1" applyAlignment="1"/>
    <xf numFmtId="14" fontId="10" fillId="42" borderId="6" xfId="0" applyNumberFormat="1" applyFont="1" applyFill="1" applyBorder="1" applyAlignment="1"/>
    <xf numFmtId="9" fontId="39" fillId="42" borderId="12" xfId="0" applyNumberFormat="1" applyFont="1" applyFill="1" applyBorder="1" applyAlignment="1">
      <alignment horizontal="center" vertical="center"/>
    </xf>
    <xf numFmtId="0" fontId="18" fillId="100" borderId="2" xfId="12" applyNumberFormat="1" applyFont="1" applyFill="1" applyBorder="1" applyAlignment="1">
      <alignment horizontal="center" vertical="center"/>
    </xf>
    <xf numFmtId="0" fontId="91" fillId="13" borderId="2" xfId="12" applyNumberFormat="1" applyFont="1" applyFill="1" applyBorder="1" applyAlignment="1">
      <alignment horizontal="center"/>
    </xf>
    <xf numFmtId="0" fontId="86" fillId="40" borderId="138" xfId="0" applyFont="1" applyFill="1" applyBorder="1" applyAlignment="1">
      <alignment horizontal="center" vertical="center"/>
    </xf>
    <xf numFmtId="0" fontId="86" fillId="40" borderId="139" xfId="0" applyFont="1" applyFill="1" applyBorder="1" applyAlignment="1">
      <alignment horizontal="center" vertical="center"/>
    </xf>
    <xf numFmtId="0" fontId="34" fillId="2" borderId="4" xfId="0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0" fillId="2" borderId="21" xfId="0" applyFont="1" applyBorder="1" applyAlignment="1"/>
    <xf numFmtId="0" fontId="39" fillId="136" borderId="16" xfId="0" applyFont="1" applyFill="1" applyBorder="1" applyAlignment="1">
      <alignment horizontal="center" vertical="center"/>
    </xf>
    <xf numFmtId="0" fontId="10" fillId="42" borderId="12" xfId="0" applyFont="1" applyFill="1" applyBorder="1" applyAlignment="1"/>
    <xf numFmtId="0" fontId="10" fillId="42" borderId="21" xfId="0" applyFont="1" applyFill="1" applyBorder="1" applyAlignment="1"/>
    <xf numFmtId="0" fontId="86" fillId="40" borderId="17" xfId="0" applyFont="1" applyFill="1" applyBorder="1" applyAlignment="1">
      <alignment horizontal="center" vertical="center"/>
    </xf>
    <xf numFmtId="43" fontId="55" fillId="135" borderId="2" xfId="12" applyFont="1" applyFill="1" applyBorder="1" applyAlignment="1">
      <alignment horizontal="center" vertical="center"/>
    </xf>
    <xf numFmtId="43" fontId="55" fillId="77" borderId="31" xfId="12" applyFont="1" applyFill="1" applyBorder="1" applyAlignment="1">
      <alignment horizontal="center" vertical="center"/>
    </xf>
    <xf numFmtId="0" fontId="8" fillId="40" borderId="8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/>
    </xf>
    <xf numFmtId="0" fontId="34" fillId="2" borderId="4" xfId="0" applyFont="1" applyBorder="1" applyAlignment="1">
      <alignment horizontal="center" vertical="center" wrapText="1"/>
    </xf>
    <xf numFmtId="0" fontId="72" fillId="38" borderId="2" xfId="0" applyFont="1" applyFill="1" applyBorder="1" applyAlignment="1">
      <alignment horizontal="center"/>
    </xf>
    <xf numFmtId="0" fontId="10" fillId="2" borderId="2" xfId="0" applyFont="1" applyBorder="1" applyAlignment="1"/>
    <xf numFmtId="0" fontId="34" fillId="153" borderId="2" xfId="0" applyFont="1" applyFill="1" applyBorder="1" applyAlignment="1">
      <alignment horizontal="center"/>
    </xf>
    <xf numFmtId="0" fontId="10" fillId="42" borderId="2" xfId="0" applyFont="1" applyFill="1" applyBorder="1" applyAlignment="1">
      <alignment horizontal="center"/>
    </xf>
    <xf numFmtId="0" fontId="32" fillId="38" borderId="4" xfId="0" applyFont="1" applyFill="1" applyBorder="1" applyAlignment="1" applyProtection="1">
      <alignment horizontal="center"/>
      <protection locked="0"/>
    </xf>
    <xf numFmtId="0" fontId="10" fillId="2" borderId="11" xfId="0" applyFont="1" applyBorder="1" applyAlignment="1" applyProtection="1">
      <protection locked="0"/>
    </xf>
    <xf numFmtId="0" fontId="72" fillId="37" borderId="2" xfId="0" applyFont="1" applyFill="1" applyBorder="1" applyAlignment="1">
      <alignment horizontal="center"/>
    </xf>
    <xf numFmtId="3" fontId="78" fillId="154" borderId="2" xfId="0" applyNumberFormat="1" applyFont="1" applyFill="1" applyBorder="1" applyAlignment="1">
      <alignment horizontal="left"/>
    </xf>
    <xf numFmtId="0" fontId="77" fillId="42" borderId="2" xfId="0" applyFont="1" applyFill="1" applyBorder="1" applyAlignment="1">
      <alignment horizontal="left"/>
    </xf>
    <xf numFmtId="0" fontId="39" fillId="2" borderId="11" xfId="0" applyFont="1" applyBorder="1" applyAlignment="1">
      <alignment horizontal="center" vertical="center"/>
    </xf>
    <xf numFmtId="0" fontId="34" fillId="2" borderId="0" xfId="0" applyFont="1" applyAlignment="1"/>
    <xf numFmtId="0" fontId="10" fillId="2" borderId="0" xfId="0" applyFont="1" applyAlignment="1"/>
    <xf numFmtId="0" fontId="78" fillId="154" borderId="2" xfId="0" applyFont="1" applyFill="1" applyBorder="1" applyAlignment="1">
      <alignment horizontal="left" vertical="top"/>
    </xf>
    <xf numFmtId="0" fontId="77" fillId="42" borderId="2" xfId="0" applyFont="1" applyFill="1" applyBorder="1" applyAlignment="1">
      <alignment horizontal="left" vertical="top"/>
    </xf>
    <xf numFmtId="0" fontId="72" fillId="17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3" fillId="97" borderId="2" xfId="0" applyFont="1" applyFill="1" applyBorder="1" applyAlignment="1">
      <alignment horizontal="center"/>
    </xf>
    <xf numFmtId="0" fontId="10" fillId="42" borderId="2" xfId="0" applyFont="1" applyFill="1" applyBorder="1" applyAlignment="1"/>
    <xf numFmtId="0" fontId="32" fillId="17" borderId="4" xfId="0" applyFont="1" applyFill="1" applyBorder="1" applyAlignment="1" applyProtection="1">
      <alignment horizontal="center"/>
      <protection locked="0"/>
    </xf>
    <xf numFmtId="0" fontId="34" fillId="17" borderId="4" xfId="0" applyFont="1" applyFill="1" applyBorder="1" applyAlignment="1" applyProtection="1">
      <protection locked="0"/>
    </xf>
    <xf numFmtId="0" fontId="78" fillId="154" borderId="2" xfId="0" applyFont="1" applyFill="1" applyBorder="1" applyAlignment="1">
      <alignment horizontal="left"/>
    </xf>
    <xf numFmtId="0" fontId="34" fillId="17" borderId="2" xfId="0" applyFont="1" applyFill="1" applyBorder="1" applyAlignment="1">
      <alignment horizontal="center"/>
    </xf>
    <xf numFmtId="0" fontId="34" fillId="97" borderId="2" xfId="0" applyFont="1" applyFill="1" applyBorder="1" applyAlignment="1"/>
    <xf numFmtId="14" fontId="78" fillId="153" borderId="2" xfId="0" applyNumberFormat="1" applyFont="1" applyFill="1" applyBorder="1" applyAlignment="1">
      <alignment horizontal="left"/>
    </xf>
    <xf numFmtId="0" fontId="78" fillId="41" borderId="2" xfId="0" applyFont="1" applyFill="1" applyBorder="1" applyAlignment="1">
      <alignment horizontal="center"/>
    </xf>
    <xf numFmtId="0" fontId="77" fillId="13" borderId="2" xfId="0" applyFont="1" applyFill="1" applyBorder="1" applyAlignment="1"/>
    <xf numFmtId="0" fontId="55" fillId="13" borderId="2" xfId="0" applyFont="1" applyFill="1" applyBorder="1" applyAlignment="1"/>
    <xf numFmtId="0" fontId="78" fillId="153" borderId="2" xfId="0" applyFont="1" applyFill="1" applyBorder="1" applyAlignment="1">
      <alignment horizontal="left"/>
    </xf>
    <xf numFmtId="0" fontId="32" fillId="38" borderId="2" xfId="0" applyFont="1" applyFill="1" applyBorder="1" applyAlignment="1">
      <alignment horizontal="center"/>
    </xf>
    <xf numFmtId="3" fontId="13" fillId="153" borderId="2" xfId="0" applyNumberFormat="1" applyFont="1" applyFill="1" applyBorder="1" applyAlignment="1">
      <alignment horizontal="center"/>
    </xf>
    <xf numFmtId="0" fontId="34" fillId="38" borderId="4" xfId="0" applyFont="1" applyFill="1" applyBorder="1" applyAlignment="1" applyProtection="1">
      <protection locked="0"/>
    </xf>
    <xf numFmtId="0" fontId="11" fillId="5" borderId="11" xfId="0" applyFont="1" applyFill="1" applyBorder="1" applyAlignment="1">
      <alignment horizontal="center"/>
    </xf>
    <xf numFmtId="0" fontId="73" fillId="5" borderId="4" xfId="0" applyFont="1" applyFill="1" applyBorder="1" applyAlignment="1">
      <alignment horizontal="center"/>
    </xf>
    <xf numFmtId="9" fontId="34" fillId="2" borderId="140" xfId="0" applyNumberFormat="1" applyFont="1" applyBorder="1" applyAlignment="1">
      <alignment horizontal="center" vertical="center"/>
    </xf>
    <xf numFmtId="0" fontId="10" fillId="2" borderId="141" xfId="0" applyFont="1" applyBorder="1" applyAlignment="1"/>
    <xf numFmtId="43" fontId="10" fillId="13" borderId="12" xfId="12" applyFont="1" applyFill="1" applyBorder="1" applyAlignment="1"/>
    <xf numFmtId="43" fontId="10" fillId="13" borderId="21" xfId="12" applyFont="1" applyFill="1" applyBorder="1" applyAlignment="1"/>
    <xf numFmtId="0" fontId="10" fillId="3" borderId="12" xfId="0" applyFont="1" applyFill="1" applyBorder="1" applyAlignment="1"/>
    <xf numFmtId="0" fontId="10" fillId="3" borderId="21" xfId="0" applyFont="1" applyFill="1" applyBorder="1" applyAlignment="1"/>
    <xf numFmtId="43" fontId="34" fillId="102" borderId="16" xfId="12" applyFont="1" applyFill="1" applyBorder="1" applyAlignment="1">
      <alignment horizontal="center" vertical="center"/>
    </xf>
    <xf numFmtId="0" fontId="32" fillId="103" borderId="12" xfId="0" applyFont="1" applyFill="1" applyBorder="1" applyAlignment="1">
      <alignment horizontal="center" vertical="center"/>
    </xf>
    <xf numFmtId="0" fontId="10" fillId="81" borderId="12" xfId="0" applyFont="1" applyFill="1" applyBorder="1" applyAlignment="1"/>
    <xf numFmtId="0" fontId="10" fillId="81" borderId="21" xfId="0" applyFont="1" applyFill="1" applyBorder="1" applyAlignment="1"/>
    <xf numFmtId="0" fontId="39" fillId="42" borderId="11" xfId="0" applyFont="1" applyFill="1" applyBorder="1" applyAlignment="1">
      <alignment horizontal="center" vertical="center" wrapText="1"/>
    </xf>
    <xf numFmtId="0" fontId="10" fillId="42" borderId="11" xfId="0" applyFont="1" applyFill="1" applyBorder="1" applyAlignment="1">
      <alignment horizontal="center"/>
    </xf>
    <xf numFmtId="0" fontId="10" fillId="42" borderId="6" xfId="0" applyFont="1" applyFill="1" applyBorder="1" applyAlignment="1">
      <alignment horizontal="center"/>
    </xf>
    <xf numFmtId="0" fontId="39" fillId="136" borderId="4" xfId="0" applyFont="1" applyFill="1" applyBorder="1" applyAlignment="1">
      <alignment horizontal="center" vertical="center"/>
    </xf>
    <xf numFmtId="0" fontId="10" fillId="2" borderId="12" xfId="0" applyFont="1" applyBorder="1" applyAlignment="1"/>
    <xf numFmtId="0" fontId="34" fillId="2" borderId="27" xfId="0" applyFont="1" applyBorder="1" applyAlignment="1">
      <alignment vertical="center"/>
    </xf>
    <xf numFmtId="0" fontId="10" fillId="2" borderId="27" xfId="0" applyFont="1" applyBorder="1" applyAlignment="1"/>
    <xf numFmtId="0" fontId="11" fillId="5" borderId="20" xfId="0" applyFont="1" applyFill="1" applyBorder="1" applyAlignment="1">
      <alignment horizontal="center" vertical="center"/>
    </xf>
    <xf numFmtId="0" fontId="39" fillId="136" borderId="4" xfId="0" applyFont="1" applyFill="1" applyBorder="1" applyAlignment="1">
      <alignment horizontal="center" vertical="center" wrapText="1"/>
    </xf>
    <xf numFmtId="9" fontId="39" fillId="136" borderId="4" xfId="0" applyNumberFormat="1" applyFont="1" applyFill="1" applyBorder="1" applyAlignment="1">
      <alignment horizontal="center" vertical="center" wrapText="1"/>
    </xf>
    <xf numFmtId="0" fontId="10" fillId="81" borderId="12" xfId="0" applyFont="1" applyFill="1" applyBorder="1" applyAlignment="1">
      <alignment vertical="center"/>
    </xf>
    <xf numFmtId="0" fontId="10" fillId="81" borderId="21" xfId="0" applyFont="1" applyFill="1" applyBorder="1" applyAlignment="1">
      <alignment vertical="center"/>
    </xf>
    <xf numFmtId="0" fontId="35" fillId="92" borderId="20" xfId="0" applyFont="1" applyFill="1" applyBorder="1" applyAlignment="1">
      <alignment horizontal="center" vertical="center"/>
    </xf>
    <xf numFmtId="0" fontId="35" fillId="92" borderId="0" xfId="0" applyFont="1" applyFill="1" applyAlignment="1">
      <alignment horizontal="center" vertical="center"/>
    </xf>
    <xf numFmtId="0" fontId="34" fillId="2" borderId="144" xfId="0" applyFont="1" applyBorder="1" applyAlignment="1">
      <alignment horizontal="center" vertical="center" wrapText="1"/>
    </xf>
    <xf numFmtId="0" fontId="34" fillId="2" borderId="127" xfId="0" applyFont="1" applyBorder="1" applyAlignment="1">
      <alignment horizontal="center" vertical="center" wrapText="1"/>
    </xf>
    <xf numFmtId="0" fontId="34" fillId="2" borderId="145" xfId="0" applyFont="1" applyBorder="1" applyAlignment="1">
      <alignment horizontal="center" vertical="center" wrapText="1"/>
    </xf>
    <xf numFmtId="0" fontId="8" fillId="40" borderId="8" xfId="0" applyFont="1" applyFill="1" applyBorder="1" applyAlignment="1">
      <alignment horizontal="center" vertical="center"/>
    </xf>
    <xf numFmtId="0" fontId="10" fillId="2" borderId="7" xfId="0" applyFont="1" applyBorder="1" applyAlignment="1">
      <alignment horizontal="center" vertical="center"/>
    </xf>
    <xf numFmtId="0" fontId="34" fillId="2" borderId="12" xfId="0" applyFont="1" applyBorder="1" applyAlignment="1"/>
    <xf numFmtId="49" fontId="11" fillId="5" borderId="11" xfId="0" applyNumberFormat="1" applyFont="1" applyFill="1" applyBorder="1" applyAlignment="1">
      <alignment horizontal="center"/>
    </xf>
    <xf numFmtId="0" fontId="167" fillId="136" borderId="11" xfId="0" applyFont="1" applyFill="1" applyBorder="1" applyAlignment="1">
      <alignment horizontal="center" vertical="center" wrapText="1"/>
    </xf>
    <xf numFmtId="0" fontId="168" fillId="42" borderId="11" xfId="0" applyFont="1" applyFill="1" applyBorder="1" applyAlignment="1"/>
    <xf numFmtId="0" fontId="168" fillId="42" borderId="6" xfId="0" applyFont="1" applyFill="1" applyBorder="1" applyAlignment="1"/>
    <xf numFmtId="0" fontId="39" fillId="136" borderId="11" xfId="0" applyFont="1" applyFill="1" applyBorder="1" applyAlignment="1">
      <alignment horizontal="center" vertical="center" wrapText="1"/>
    </xf>
    <xf numFmtId="0" fontId="39" fillId="42" borderId="4" xfId="0" applyFont="1" applyFill="1" applyBorder="1" applyAlignment="1">
      <alignment horizontal="center" vertical="center" wrapText="1"/>
    </xf>
    <xf numFmtId="0" fontId="75" fillId="5" borderId="0" xfId="0" applyFont="1" applyFill="1" applyAlignment="1"/>
    <xf numFmtId="0" fontId="34" fillId="25" borderId="4" xfId="0" applyFont="1" applyFill="1" applyBorder="1" applyAlignment="1">
      <alignment horizontal="center" vertical="center"/>
    </xf>
    <xf numFmtId="0" fontId="34" fillId="25" borderId="11" xfId="0" applyFont="1" applyFill="1" applyBorder="1" applyAlignment="1">
      <alignment horizontal="center" vertical="center"/>
    </xf>
    <xf numFmtId="0" fontId="34" fillId="25" borderId="6" xfId="0" applyFont="1" applyFill="1" applyBorder="1" applyAlignment="1">
      <alignment horizontal="center" vertical="center"/>
    </xf>
    <xf numFmtId="0" fontId="39" fillId="25" borderId="11" xfId="0" applyFont="1" applyFill="1" applyBorder="1" applyAlignment="1">
      <alignment horizontal="center" vertical="center" wrapText="1"/>
    </xf>
    <xf numFmtId="0" fontId="34" fillId="25" borderId="8" xfId="0" applyFont="1" applyFill="1" applyBorder="1" applyAlignment="1">
      <alignment horizontal="center" vertical="center"/>
    </xf>
    <xf numFmtId="14" fontId="27" fillId="25" borderId="4" xfId="0" applyNumberFormat="1" applyFont="1" applyFill="1" applyBorder="1" applyAlignment="1">
      <alignment horizontal="center"/>
    </xf>
    <xf numFmtId="14" fontId="10" fillId="2" borderId="11" xfId="0" applyNumberFormat="1" applyFont="1" applyBorder="1" applyAlignment="1">
      <alignment horizontal="center"/>
    </xf>
    <xf numFmtId="14" fontId="10" fillId="2" borderId="6" xfId="0" applyNumberFormat="1" applyFont="1" applyBorder="1" applyAlignment="1">
      <alignment horizontal="center"/>
    </xf>
    <xf numFmtId="0" fontId="75" fillId="5" borderId="0" xfId="0" applyFont="1" applyFill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9" fontId="27" fillId="25" borderId="11" xfId="9" applyFont="1" applyFill="1" applyBorder="1" applyAlignment="1">
      <alignment horizontal="center"/>
    </xf>
    <xf numFmtId="9" fontId="10" fillId="2" borderId="11" xfId="9" applyFont="1" applyFill="1" applyBorder="1" applyAlignment="1"/>
    <xf numFmtId="9" fontId="10" fillId="2" borderId="6" xfId="9" applyFont="1" applyFill="1" applyBorder="1" applyAlignment="1"/>
    <xf numFmtId="2" fontId="34" fillId="27" borderId="4" xfId="0" applyNumberFormat="1" applyFont="1" applyFill="1" applyBorder="1" applyAlignment="1">
      <alignment horizontal="center" vertical="center"/>
    </xf>
    <xf numFmtId="2" fontId="10" fillId="2" borderId="11" xfId="0" applyNumberFormat="1" applyFont="1" applyBorder="1" applyAlignment="1"/>
    <xf numFmtId="2" fontId="10" fillId="2" borderId="6" xfId="0" applyNumberFormat="1" applyFont="1" applyBorder="1" applyAlignment="1"/>
    <xf numFmtId="2" fontId="34" fillId="34" borderId="4" xfId="0" applyNumberFormat="1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43" fontId="34" fillId="99" borderId="5" xfId="12" applyFont="1" applyFill="1" applyBorder="1" applyAlignment="1">
      <alignment horizontal="center"/>
    </xf>
    <xf numFmtId="43" fontId="10" fillId="2" borderId="5" xfId="12" applyFont="1" applyFill="1" applyBorder="1" applyAlignment="1"/>
    <xf numFmtId="43" fontId="34" fillId="25" borderId="96" xfId="12" applyFont="1" applyFill="1" applyBorder="1" applyAlignment="1">
      <alignment horizontal="center"/>
    </xf>
    <xf numFmtId="43" fontId="10" fillId="2" borderId="66" xfId="12" applyFont="1" applyFill="1" applyBorder="1" applyAlignment="1"/>
    <xf numFmtId="43" fontId="34" fillId="25" borderId="66" xfId="12" applyFont="1" applyFill="1" applyBorder="1" applyAlignment="1">
      <alignment horizontal="center"/>
    </xf>
    <xf numFmtId="43" fontId="10" fillId="2" borderId="95" xfId="12" applyFont="1" applyFill="1" applyBorder="1" applyAlignment="1"/>
    <xf numFmtId="0" fontId="32" fillId="14" borderId="4" xfId="0" applyFont="1" applyFill="1" applyBorder="1" applyAlignment="1"/>
    <xf numFmtId="0" fontId="32" fillId="14" borderId="2" xfId="0" applyFont="1" applyFill="1" applyBorder="1" applyAlignment="1"/>
    <xf numFmtId="43" fontId="34" fillId="99" borderId="6" xfId="12" applyFont="1" applyFill="1" applyBorder="1" applyAlignment="1">
      <alignment horizontal="center"/>
    </xf>
    <xf numFmtId="43" fontId="10" fillId="2" borderId="4" xfId="12" applyFont="1" applyFill="1" applyBorder="1" applyAlignment="1"/>
    <xf numFmtId="0" fontId="32" fillId="14" borderId="16" xfId="0" applyFont="1" applyFill="1" applyBorder="1" applyAlignment="1"/>
    <xf numFmtId="0" fontId="86" fillId="40" borderId="2" xfId="0" applyFont="1" applyFill="1" applyBorder="1" applyAlignment="1">
      <alignment horizontal="center" vertical="center"/>
    </xf>
    <xf numFmtId="0" fontId="91" fillId="13" borderId="2" xfId="12" applyNumberFormat="1" applyFont="1" applyFill="1" applyBorder="1" applyAlignment="1">
      <alignment horizontal="center" vertical="center"/>
    </xf>
    <xf numFmtId="0" fontId="35" fillId="39" borderId="66" xfId="0" applyFont="1" applyFill="1" applyBorder="1" applyAlignment="1">
      <alignment horizontal="center"/>
    </xf>
    <xf numFmtId="0" fontId="32" fillId="98" borderId="9" xfId="0" applyFont="1" applyFill="1" applyBorder="1" applyAlignment="1">
      <alignment horizontal="center"/>
    </xf>
    <xf numFmtId="0" fontId="91" fillId="2" borderId="9" xfId="0" applyFont="1" applyBorder="1" applyAlignment="1">
      <alignment horizontal="center"/>
    </xf>
    <xf numFmtId="0" fontId="32" fillId="28" borderId="9" xfId="0" applyFont="1" applyFill="1" applyBorder="1" applyAlignment="1">
      <alignment horizontal="center"/>
    </xf>
    <xf numFmtId="43" fontId="34" fillId="99" borderId="9" xfId="12" applyFont="1" applyFill="1" applyBorder="1" applyAlignment="1">
      <alignment horizontal="center"/>
    </xf>
    <xf numFmtId="43" fontId="10" fillId="2" borderId="9" xfId="12" applyFont="1" applyFill="1" applyBorder="1" applyAlignment="1"/>
    <xf numFmtId="43" fontId="10" fillId="2" borderId="8" xfId="12" applyFont="1" applyFill="1" applyBorder="1" applyAlignment="1"/>
    <xf numFmtId="43" fontId="34" fillId="25" borderId="2" xfId="12" applyFont="1" applyFill="1" applyBorder="1" applyAlignment="1">
      <alignment horizontal="center"/>
    </xf>
    <xf numFmtId="43" fontId="10" fillId="2" borderId="2" xfId="12" applyFont="1" applyFill="1" applyBorder="1" applyAlignment="1"/>
    <xf numFmtId="43" fontId="94" fillId="58" borderId="2" xfId="12" applyFont="1" applyFill="1" applyBorder="1" applyAlignment="1">
      <alignment horizontal="center" vertical="center"/>
    </xf>
    <xf numFmtId="43" fontId="94" fillId="77" borderId="2" xfId="12" applyFont="1" applyFill="1" applyBorder="1" applyAlignment="1">
      <alignment horizontal="center" vertical="center"/>
    </xf>
    <xf numFmtId="43" fontId="80" fillId="77" borderId="2" xfId="12" applyFont="1" applyFill="1" applyBorder="1" applyAlignment="1">
      <alignment horizontal="center" vertical="center"/>
    </xf>
    <xf numFmtId="0" fontId="32" fillId="14" borderId="11" xfId="0" applyFont="1" applyFill="1" applyBorder="1" applyAlignment="1"/>
    <xf numFmtId="14" fontId="34" fillId="97" borderId="66" xfId="0" applyNumberFormat="1" applyFont="1" applyFill="1" applyBorder="1" applyAlignment="1" applyProtection="1">
      <alignment horizontal="center"/>
      <protection locked="0"/>
    </xf>
    <xf numFmtId="0" fontId="34" fillId="97" borderId="66" xfId="0" applyFont="1" applyFill="1" applyBorder="1" applyAlignment="1" applyProtection="1">
      <alignment horizontal="center"/>
      <protection locked="0"/>
    </xf>
    <xf numFmtId="0" fontId="34" fillId="153" borderId="66" xfId="0" applyFont="1" applyFill="1" applyBorder="1" applyAlignment="1" applyProtection="1">
      <alignment horizontal="center"/>
      <protection locked="0"/>
    </xf>
    <xf numFmtId="0" fontId="35" fillId="39" borderId="95" xfId="0" applyFont="1" applyFill="1" applyBorder="1" applyAlignment="1">
      <alignment horizontal="center"/>
    </xf>
    <xf numFmtId="0" fontId="35" fillId="39" borderId="97" xfId="0" applyFont="1" applyFill="1" applyBorder="1" applyAlignment="1">
      <alignment horizontal="center"/>
    </xf>
    <xf numFmtId="0" fontId="35" fillId="39" borderId="96" xfId="0" applyFont="1" applyFill="1" applyBorder="1" applyAlignment="1">
      <alignment horizontal="center"/>
    </xf>
    <xf numFmtId="43" fontId="132" fillId="5" borderId="98" xfId="12" applyFont="1" applyFill="1" applyBorder="1" applyAlignment="1">
      <alignment horizontal="center"/>
    </xf>
    <xf numFmtId="43" fontId="132" fillId="2" borderId="98" xfId="12" applyFont="1" applyFill="1" applyBorder="1" applyAlignment="1">
      <alignment horizontal="center"/>
    </xf>
    <xf numFmtId="43" fontId="34" fillId="99" borderId="10" xfId="12" applyFont="1" applyFill="1" applyBorder="1" applyAlignment="1">
      <alignment horizontal="center"/>
    </xf>
    <xf numFmtId="43" fontId="10" fillId="2" borderId="9" xfId="12" applyFont="1" applyFill="1" applyBorder="1" applyAlignment="1">
      <alignment horizontal="center"/>
    </xf>
    <xf numFmtId="43" fontId="34" fillId="99" borderId="19" xfId="12" applyFont="1" applyFill="1" applyBorder="1" applyAlignment="1">
      <alignment horizontal="center"/>
    </xf>
    <xf numFmtId="43" fontId="10" fillId="2" borderId="19" xfId="12" applyFont="1" applyFill="1" applyBorder="1" applyAlignment="1">
      <alignment horizontal="center"/>
    </xf>
    <xf numFmtId="43" fontId="10" fillId="2" borderId="20" xfId="12" applyFont="1" applyFill="1" applyBorder="1" applyAlignment="1">
      <alignment horizontal="center"/>
    </xf>
    <xf numFmtId="43" fontId="132" fillId="50" borderId="94" xfId="12" applyFont="1" applyFill="1" applyBorder="1" applyAlignment="1">
      <alignment horizontal="center"/>
    </xf>
    <xf numFmtId="43" fontId="132" fillId="50" borderId="93" xfId="12" applyFont="1" applyFill="1" applyBorder="1" applyAlignment="1">
      <alignment horizontal="center"/>
    </xf>
    <xf numFmtId="0" fontId="72" fillId="98" borderId="5" xfId="0" applyFont="1" applyFill="1" applyBorder="1" applyAlignment="1">
      <alignment horizontal="center"/>
    </xf>
    <xf numFmtId="0" fontId="91" fillId="2" borderId="5" xfId="0" applyFont="1" applyBorder="1" applyAlignment="1">
      <alignment horizontal="center"/>
    </xf>
    <xf numFmtId="43" fontId="132" fillId="5" borderId="93" xfId="12" applyFont="1" applyFill="1" applyBorder="1" applyAlignment="1">
      <alignment horizontal="center"/>
    </xf>
    <xf numFmtId="43" fontId="132" fillId="2" borderId="93" xfId="12" applyFont="1" applyFill="1" applyBorder="1" applyAlignment="1">
      <alignment horizontal="center"/>
    </xf>
    <xf numFmtId="43" fontId="80" fillId="135" borderId="2" xfId="12" applyFont="1" applyFill="1" applyBorder="1" applyAlignment="1">
      <alignment horizontal="center" vertical="center"/>
    </xf>
    <xf numFmtId="43" fontId="80" fillId="77" borderId="31" xfId="12" applyFont="1" applyFill="1" applyBorder="1" applyAlignment="1">
      <alignment horizontal="center" vertical="center"/>
    </xf>
    <xf numFmtId="43" fontId="80" fillId="58" borderId="66" xfId="12" applyFont="1" applyFill="1" applyBorder="1" applyAlignment="1">
      <alignment horizontal="center" vertical="center"/>
    </xf>
    <xf numFmtId="43" fontId="80" fillId="58" borderId="95" xfId="12" applyFont="1" applyFill="1" applyBorder="1" applyAlignment="1">
      <alignment horizontal="center" vertical="center"/>
    </xf>
    <xf numFmtId="2" fontId="34" fillId="27" borderId="4" xfId="9" applyNumberFormat="1" applyFont="1" applyFill="1" applyBorder="1" applyAlignment="1">
      <alignment horizontal="center" vertical="center"/>
    </xf>
    <xf numFmtId="2" fontId="10" fillId="2" borderId="11" xfId="9" applyNumberFormat="1" applyFont="1" applyFill="1" applyBorder="1" applyAlignment="1"/>
    <xf numFmtId="2" fontId="10" fillId="2" borderId="6" xfId="9" applyNumberFormat="1" applyFont="1" applyFill="1" applyBorder="1" applyAlignment="1"/>
    <xf numFmtId="2" fontId="34" fillId="27" borderId="4" xfId="8" applyNumberFormat="1" applyFont="1" applyFill="1" applyBorder="1" applyAlignment="1">
      <alignment horizontal="center" vertical="center"/>
    </xf>
    <xf numFmtId="2" fontId="10" fillId="2" borderId="11" xfId="8" applyNumberFormat="1" applyFont="1" applyFill="1" applyBorder="1" applyAlignment="1"/>
    <xf numFmtId="2" fontId="10" fillId="2" borderId="6" xfId="8" applyNumberFormat="1" applyFont="1" applyFill="1" applyBorder="1" applyAlignment="1"/>
    <xf numFmtId="2" fontId="34" fillId="34" borderId="4" xfId="8" applyNumberFormat="1" applyFont="1" applyFill="1" applyBorder="1" applyAlignment="1">
      <alignment horizontal="center" vertical="center"/>
    </xf>
    <xf numFmtId="0" fontId="34" fillId="42" borderId="144" xfId="0" applyFont="1" applyFill="1" applyBorder="1" applyAlignment="1">
      <alignment horizontal="center" vertical="center" wrapText="1"/>
    </xf>
    <xf numFmtId="0" fontId="34" fillId="42" borderId="127" xfId="0" applyFont="1" applyFill="1" applyBorder="1" applyAlignment="1">
      <alignment horizontal="center" vertical="center" wrapText="1"/>
    </xf>
    <xf numFmtId="0" fontId="34" fillId="42" borderId="145" xfId="0" applyFont="1" applyFill="1" applyBorder="1" applyAlignment="1">
      <alignment horizontal="center" vertical="center" wrapText="1"/>
    </xf>
    <xf numFmtId="0" fontId="131" fillId="92" borderId="89" xfId="0" applyFont="1" applyFill="1" applyBorder="1" applyAlignment="1">
      <alignment horizontal="center" vertical="center"/>
    </xf>
    <xf numFmtId="0" fontId="131" fillId="92" borderId="0" xfId="0" applyFont="1" applyFill="1" applyAlignment="1">
      <alignment horizontal="center" vertical="center"/>
    </xf>
    <xf numFmtId="0" fontId="134" fillId="50" borderId="146" xfId="0" applyFont="1" applyFill="1" applyBorder="1" applyAlignment="1">
      <alignment horizontal="center"/>
    </xf>
    <xf numFmtId="43" fontId="133" fillId="152" borderId="2" xfId="12" applyFont="1" applyFill="1" applyBorder="1" applyAlignment="1">
      <alignment horizontal="center"/>
    </xf>
    <xf numFmtId="43" fontId="133" fillId="77" borderId="2" xfId="12" applyFont="1" applyFill="1" applyBorder="1" applyAlignment="1">
      <alignment horizontal="center"/>
    </xf>
    <xf numFmtId="43" fontId="133" fillId="13" borderId="2" xfId="12" applyFont="1" applyFill="1" applyBorder="1" applyAlignment="1">
      <alignment horizontal="center"/>
    </xf>
    <xf numFmtId="43" fontId="132" fillId="2" borderId="98" xfId="12" applyFont="1" applyFill="1" applyBorder="1" applyAlignment="1"/>
    <xf numFmtId="0" fontId="117" fillId="39" borderId="7" xfId="0" applyFont="1" applyFill="1" applyBorder="1" applyAlignment="1">
      <alignment horizontal="center" vertical="center"/>
    </xf>
    <xf numFmtId="0" fontId="118" fillId="2" borderId="7" xfId="0" applyFont="1" applyBorder="1" applyAlignment="1"/>
    <xf numFmtId="0" fontId="118" fillId="2" borderId="10" xfId="0" applyFont="1" applyBorder="1" applyAlignment="1"/>
    <xf numFmtId="0" fontId="11" fillId="5" borderId="12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34" fillId="13" borderId="12" xfId="0" applyFont="1" applyFill="1" applyBorder="1" applyAlignment="1"/>
    <xf numFmtId="0" fontId="10" fillId="13" borderId="12" xfId="0" applyFont="1" applyFill="1" applyBorder="1" applyAlignment="1"/>
    <xf numFmtId="0" fontId="10" fillId="13" borderId="21" xfId="0" applyFont="1" applyFill="1" applyBorder="1" applyAlignment="1"/>
    <xf numFmtId="14" fontId="34" fillId="13" borderId="12" xfId="0" applyNumberFormat="1" applyFont="1" applyFill="1" applyBorder="1" applyAlignment="1"/>
    <xf numFmtId="14" fontId="10" fillId="13" borderId="12" xfId="0" applyNumberFormat="1" applyFont="1" applyFill="1" applyBorder="1" applyAlignment="1"/>
    <xf numFmtId="14" fontId="10" fillId="13" borderId="21" xfId="0" applyNumberFormat="1" applyFont="1" applyFill="1" applyBorder="1" applyAlignment="1"/>
    <xf numFmtId="2" fontId="34" fillId="28" borderId="4" xfId="0" applyNumberFormat="1" applyFont="1" applyFill="1" applyBorder="1" applyAlignment="1">
      <alignment horizontal="center"/>
    </xf>
    <xf numFmtId="0" fontId="34" fillId="13" borderId="12" xfId="0" applyFont="1" applyFill="1" applyBorder="1" applyAlignment="1">
      <alignment horizontal="center"/>
    </xf>
    <xf numFmtId="0" fontId="34" fillId="39" borderId="4" xfId="0" applyFont="1" applyFill="1" applyBorder="1" applyAlignment="1">
      <alignment horizontal="center"/>
    </xf>
    <xf numFmtId="0" fontId="34" fillId="2" borderId="12" xfId="0" applyFont="1" applyBorder="1" applyAlignment="1">
      <alignment horizontal="center"/>
    </xf>
    <xf numFmtId="2" fontId="34" fillId="101" borderId="5" xfId="0" applyNumberFormat="1" applyFont="1" applyFill="1" applyBorder="1" applyAlignment="1">
      <alignment horizontal="center"/>
    </xf>
    <xf numFmtId="2" fontId="10" fillId="13" borderId="5" xfId="0" applyNumberFormat="1" applyFont="1" applyFill="1" applyBorder="1" applyAlignment="1"/>
    <xf numFmtId="2" fontId="34" fillId="27" borderId="11" xfId="0" applyNumberFormat="1" applyFont="1" applyFill="1" applyBorder="1" applyAlignment="1">
      <alignment horizontal="center"/>
    </xf>
    <xf numFmtId="2" fontId="34" fillId="14" borderId="4" xfId="0" applyNumberFormat="1" applyFont="1" applyFill="1" applyBorder="1" applyAlignment="1">
      <alignment horizontal="center"/>
    </xf>
    <xf numFmtId="0" fontId="34" fillId="13" borderId="0" xfId="0" applyFont="1" applyFill="1" applyAlignment="1">
      <alignment horizontal="center"/>
    </xf>
    <xf numFmtId="0" fontId="34" fillId="13" borderId="5" xfId="0" applyFont="1" applyFill="1" applyBorder="1" applyAlignment="1"/>
    <xf numFmtId="0" fontId="10" fillId="13" borderId="5" xfId="0" applyFont="1" applyFill="1" applyBorder="1" applyAlignment="1"/>
    <xf numFmtId="0" fontId="10" fillId="13" borderId="9" xfId="0" applyFont="1" applyFill="1" applyBorder="1" applyAlignment="1"/>
    <xf numFmtId="0" fontId="34" fillId="13" borderId="0" xfId="0" applyFont="1" applyFill="1" applyAlignment="1"/>
    <xf numFmtId="0" fontId="10" fillId="13" borderId="27" xfId="0" applyFont="1" applyFill="1" applyBorder="1" applyAlignment="1"/>
    <xf numFmtId="14" fontId="10" fillId="13" borderId="27" xfId="0" applyNumberFormat="1" applyFont="1" applyFill="1" applyBorder="1" applyAlignment="1"/>
    <xf numFmtId="14" fontId="34" fillId="13" borderId="0" xfId="0" applyNumberFormat="1" applyFont="1" applyFill="1" applyAlignment="1"/>
    <xf numFmtId="14" fontId="10" fillId="13" borderId="0" xfId="0" applyNumberFormat="1" applyFont="1" applyFill="1" applyAlignment="1"/>
    <xf numFmtId="2" fontId="34" fillId="28" borderId="8" xfId="0" applyNumberFormat="1" applyFont="1" applyFill="1" applyBorder="1" applyAlignment="1">
      <alignment horizontal="center"/>
    </xf>
    <xf numFmtId="2" fontId="10" fillId="2" borderId="7" xfId="0" applyNumberFormat="1" applyFont="1" applyBorder="1" applyAlignment="1"/>
    <xf numFmtId="2" fontId="10" fillId="2" borderId="10" xfId="0" applyNumberFormat="1" applyFont="1" applyBorder="1" applyAlignment="1"/>
    <xf numFmtId="2" fontId="34" fillId="27" borderId="7" xfId="0" applyNumberFormat="1" applyFont="1" applyFill="1" applyBorder="1" applyAlignment="1">
      <alignment horizontal="center"/>
    </xf>
    <xf numFmtId="0" fontId="10" fillId="13" borderId="0" xfId="0" applyFont="1" applyFill="1" applyAlignment="1"/>
    <xf numFmtId="0" fontId="10" fillId="74" borderId="5" xfId="0" applyFont="1" applyFill="1" applyBorder="1" applyAlignment="1">
      <alignment horizontal="center"/>
    </xf>
    <xf numFmtId="2" fontId="34" fillId="74" borderId="26" xfId="0" applyNumberFormat="1" applyFont="1" applyFill="1" applyBorder="1" applyAlignment="1">
      <alignment horizontal="center"/>
    </xf>
    <xf numFmtId="2" fontId="10" fillId="74" borderId="26" xfId="0" applyNumberFormat="1" applyFont="1" applyFill="1" applyBorder="1" applyAlignment="1"/>
    <xf numFmtId="2" fontId="34" fillId="74" borderId="9" xfId="0" applyNumberFormat="1" applyFont="1" applyFill="1" applyBorder="1" applyAlignment="1">
      <alignment horizontal="center"/>
    </xf>
    <xf numFmtId="2" fontId="10" fillId="74" borderId="9" xfId="0" applyNumberFormat="1" applyFont="1" applyFill="1" applyBorder="1" applyAlignment="1"/>
    <xf numFmtId="2" fontId="10" fillId="74" borderId="5" xfId="0" applyNumberFormat="1" applyFont="1" applyFill="1" applyBorder="1" applyAlignment="1"/>
    <xf numFmtId="2" fontId="34" fillId="74" borderId="5" xfId="0" applyNumberFormat="1" applyFont="1" applyFill="1" applyBorder="1" applyAlignment="1">
      <alignment horizontal="center"/>
    </xf>
    <xf numFmtId="0" fontId="15" fillId="76" borderId="11" xfId="0" applyFont="1" applyFill="1" applyBorder="1" applyAlignment="1">
      <alignment horizontal="center"/>
    </xf>
    <xf numFmtId="2" fontId="34" fillId="13" borderId="66" xfId="0" applyNumberFormat="1" applyFont="1" applyFill="1" applyBorder="1" applyAlignment="1">
      <alignment horizontal="center"/>
    </xf>
    <xf numFmtId="0" fontId="34" fillId="2" borderId="11" xfId="0" applyFont="1" applyBorder="1" applyAlignment="1">
      <alignment horizontal="left"/>
    </xf>
    <xf numFmtId="0" fontId="34" fillId="2" borderId="12" xfId="0" applyFont="1" applyBorder="1" applyAlignment="1">
      <alignment horizontal="left"/>
    </xf>
    <xf numFmtId="0" fontId="10" fillId="2" borderId="4" xfId="0" applyFont="1" applyBorder="1" applyAlignment="1">
      <alignment horizontal="center"/>
    </xf>
    <xf numFmtId="0" fontId="11" fillId="40" borderId="12" xfId="0" applyFont="1" applyFill="1" applyBorder="1" applyAlignment="1">
      <alignment horizontal="center" vertical="center"/>
    </xf>
    <xf numFmtId="0" fontId="89" fillId="76" borderId="11" xfId="0" applyFont="1" applyFill="1" applyBorder="1" applyAlignment="1">
      <alignment horizontal="center"/>
    </xf>
    <xf numFmtId="0" fontId="89" fillId="76" borderId="6" xfId="0" applyFont="1" applyFill="1" applyBorder="1" applyAlignment="1">
      <alignment horizontal="center"/>
    </xf>
    <xf numFmtId="2" fontId="13" fillId="73" borderId="4" xfId="0" applyNumberFormat="1" applyFont="1" applyFill="1" applyBorder="1" applyAlignment="1">
      <alignment horizontal="center" vertical="center"/>
    </xf>
    <xf numFmtId="2" fontId="13" fillId="73" borderId="11" xfId="0" applyNumberFormat="1" applyFont="1" applyFill="1" applyBorder="1" applyAlignment="1">
      <alignment horizontal="center" vertical="center"/>
    </xf>
    <xf numFmtId="2" fontId="13" fillId="73" borderId="6" xfId="0" applyNumberFormat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24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 wrapText="1"/>
    </xf>
    <xf numFmtId="0" fontId="24" fillId="2" borderId="12" xfId="0" applyFont="1" applyBorder="1" applyAlignment="1">
      <alignment horizontal="center"/>
    </xf>
    <xf numFmtId="0" fontId="24" fillId="2" borderId="4" xfId="0" applyFont="1" applyBorder="1" applyAlignment="1">
      <alignment horizontal="center"/>
    </xf>
    <xf numFmtId="169" fontId="24" fillId="2" borderId="12" xfId="0" applyNumberFormat="1" applyFont="1" applyBorder="1" applyAlignment="1">
      <alignment horizontal="center"/>
    </xf>
    <xf numFmtId="0" fontId="24" fillId="2" borderId="4" xfId="0" applyFont="1" applyBorder="1" applyAlignment="1"/>
    <xf numFmtId="0" fontId="24" fillId="2" borderId="12" xfId="0" applyFont="1" applyBorder="1" applyAlignment="1"/>
    <xf numFmtId="0" fontId="14" fillId="2" borderId="4" xfId="0" applyFont="1" applyBorder="1" applyAlignment="1"/>
    <xf numFmtId="0" fontId="14" fillId="2" borderId="4" xfId="0" applyFont="1" applyBorder="1" applyAlignment="1">
      <alignment horizontal="center"/>
    </xf>
    <xf numFmtId="0" fontId="26" fillId="2" borderId="4" xfId="0" applyFont="1" applyBorder="1" applyAlignment="1"/>
    <xf numFmtId="0" fontId="26" fillId="2" borderId="4" xfId="0" applyFont="1" applyBorder="1" applyAlignment="1">
      <alignment horizontal="center"/>
    </xf>
    <xf numFmtId="0" fontId="24" fillId="2" borderId="4" xfId="0" applyFont="1" applyBorder="1" applyAlignment="1">
      <alignment horizontal="left"/>
    </xf>
    <xf numFmtId="0" fontId="27" fillId="2" borderId="4" xfId="0" applyFont="1" applyBorder="1" applyAlignment="1"/>
    <xf numFmtId="0" fontId="170" fillId="2" borderId="0" xfId="0" applyFont="1" applyAlignment="1"/>
  </cellXfs>
  <cellStyles count="15">
    <cellStyle name="Custo" xfId="3" xr:uid="{00000000-0005-0000-0000-000000000000}"/>
    <cellStyle name="Entrada" xfId="5" builtinId="20" customBuiltin="1"/>
    <cellStyle name="Hiperlink" xfId="14" builtinId="8"/>
    <cellStyle name="Hyperlink" xfId="13" xr:uid="{00000000-000B-0000-0000-000008000000}"/>
    <cellStyle name="Litros" xfId="6" xr:uid="{00000000-0005-0000-0000-000002000000}"/>
    <cellStyle name="Moeda" xfId="8" builtinId="4"/>
    <cellStyle name="Normal" xfId="0" builtinId="0" customBuiltin="1"/>
    <cellStyle name="Normal 2" xfId="11" xr:uid="{00000000-0005-0000-0000-000005000000}"/>
    <cellStyle name="Odom" xfId="2" xr:uid="{00000000-0005-0000-0000-000006000000}"/>
    <cellStyle name="Porcentagem" xfId="9" builtinId="5"/>
    <cellStyle name="Título 1" xfId="4" builtinId="16" customBuiltin="1"/>
    <cellStyle name="Título 2" xfId="1" builtinId="17" customBuiltin="1"/>
    <cellStyle name="Título 3" xfId="7" builtinId="18" customBuiltin="1"/>
    <cellStyle name="Vírgula" xfId="12" builtinId="3"/>
    <cellStyle name="Vírgula 2" xfId="10" xr:uid="{00000000-0005-0000-0000-00000B000000}"/>
  </cellStyles>
  <dxfs count="428">
    <dxf>
      <font>
        <color theme="0"/>
      </font>
    </dxf>
    <dxf>
      <font>
        <b/>
        <color rgb="FFE7E6E6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3300"/>
        </left>
        <right/>
        <top style="thin">
          <color rgb="FFFF3300"/>
        </top>
        <bottom style="thin">
          <color rgb="FFFF3300"/>
        </bottom>
      </border>
    </dxf>
    <dxf>
      <font>
        <b/>
        <color rgb="FFE7E6E6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3300"/>
        </left>
        <right style="thin">
          <color rgb="FFFF3300"/>
        </right>
        <top style="thin">
          <color rgb="FFFF3300"/>
        </top>
        <bottom style="thin">
          <color rgb="FFFF3300"/>
        </bottom>
      </border>
    </dxf>
    <dxf>
      <font>
        <b/>
        <color rgb="FFE7E6E6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3300"/>
        </left>
        <right style="thin">
          <color rgb="FFFF3300"/>
        </right>
        <top style="thin">
          <color rgb="FFFF3300"/>
        </top>
        <bottom style="thin">
          <color rgb="FFFF3300"/>
        </bottom>
      </border>
    </dxf>
    <dxf>
      <font>
        <b/>
        <color rgb="FFE7E6E6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FF3300"/>
        </right>
        <top style="thin">
          <color rgb="FFFF3300"/>
        </top>
        <bottom style="thin">
          <color rgb="FFFF3300"/>
        </bottom>
      </border>
    </dxf>
    <dxf>
      <border>
        <top style="thin">
          <color rgb="FFFF3300"/>
        </top>
      </border>
    </dxf>
    <dxf>
      <border diagonalUp="0" diagonalDown="0">
        <left style="thin">
          <color rgb="FFFF3300"/>
        </left>
        <right style="thin">
          <color rgb="FFFF3300"/>
        </right>
        <top style="thin">
          <color rgb="FFFF3300"/>
        </top>
        <bottom style="thin">
          <color rgb="FFFF3300"/>
        </bottom>
      </border>
    </dxf>
    <dxf>
      <font>
        <b/>
        <color rgb="FFE7E6E6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FF3300"/>
        </bottom>
      </border>
    </dxf>
    <dxf>
      <font>
        <b/>
        <color rgb="FFE7E6E6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3300"/>
        </left>
        <right style="thin">
          <color rgb="FFFF3300"/>
        </right>
        <top/>
        <bottom/>
      </border>
    </dxf>
    <dxf>
      <font>
        <color theme="7" tint="0.39994506668294322"/>
      </font>
    </dxf>
    <dxf>
      <font>
        <color theme="8" tint="0.39994506668294322"/>
      </font>
    </dxf>
    <dxf>
      <font>
        <color theme="6" tint="0.79998168889431442"/>
      </font>
    </dxf>
    <dxf>
      <font>
        <color theme="6" tint="0.59996337778862885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8" tint="0.39994506668294322"/>
      </font>
    </dxf>
    <dxf>
      <font>
        <color theme="6" tint="0.79998168889431442"/>
      </font>
    </dxf>
    <dxf>
      <font>
        <color theme="6" tint="0.59996337778862885"/>
      </font>
    </dxf>
    <dxf>
      <font>
        <color theme="7" tint="0.79998168889431442"/>
      </font>
    </dxf>
    <dxf>
      <font>
        <color theme="7" tint="0.59996337778862885"/>
      </font>
    </dxf>
    <dxf>
      <font>
        <color theme="8" tint="0.39994506668294322"/>
      </font>
    </dxf>
    <dxf>
      <font>
        <color theme="6" tint="0.79998168889431442"/>
      </font>
    </dxf>
    <dxf>
      <font>
        <color theme="6" tint="0.59996337778862885"/>
      </font>
    </dxf>
    <dxf>
      <font>
        <color theme="7" tint="0.79998168889431442"/>
      </font>
    </dxf>
    <dxf>
      <font>
        <color theme="7" tint="0.59996337778862885"/>
      </font>
    </dxf>
    <dxf>
      <font>
        <color theme="8" tint="0.39994506668294322"/>
      </font>
    </dxf>
    <dxf>
      <font>
        <color theme="6" tint="0.79998168889431442"/>
      </font>
    </dxf>
    <dxf>
      <font>
        <color theme="6" tint="0.59996337778862885"/>
      </font>
    </dxf>
    <dxf>
      <font>
        <color theme="7" tint="0.79998168889431442"/>
      </font>
    </dxf>
    <dxf>
      <font>
        <color theme="7" tint="0.59996337778862885"/>
      </font>
    </dxf>
    <dxf>
      <font>
        <color theme="8" tint="0.39994506668294322"/>
      </font>
    </dxf>
    <dxf>
      <font>
        <color theme="6" tint="0.79998168889431442"/>
      </font>
    </dxf>
    <dxf>
      <font>
        <color theme="6" tint="0.59996337778862885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7999816888943144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6"/>
      </font>
    </dxf>
    <dxf>
      <font>
        <color theme="0"/>
      </font>
    </dxf>
    <dxf>
      <font>
        <color theme="6"/>
      </font>
    </dxf>
    <dxf>
      <font>
        <color theme="0"/>
      </font>
    </dxf>
    <dxf>
      <font>
        <color theme="6" tint="0.79998168889431442"/>
      </font>
    </dxf>
    <dxf>
      <font>
        <color theme="5" tint="0.59996337778862885"/>
      </font>
    </dxf>
    <dxf>
      <font>
        <color theme="0" tint="-0.499984740745262"/>
      </font>
    </dxf>
    <dxf>
      <font>
        <color theme="0" tint="-0.24994659260841701"/>
      </font>
    </dxf>
    <dxf>
      <font>
        <color theme="2" tint="-9.9948118533890809E-2"/>
      </font>
    </dxf>
    <dxf>
      <font>
        <color theme="0" tint="-0.499984740745262"/>
      </font>
    </dxf>
    <dxf>
      <font>
        <color theme="0" tint="-0.24994659260841701"/>
      </font>
    </dxf>
    <dxf>
      <font>
        <color theme="2" tint="-9.9948118533890809E-2"/>
      </font>
    </dxf>
    <dxf>
      <font>
        <color theme="0" tint="-0.499984740745262"/>
      </font>
    </dxf>
    <dxf>
      <font>
        <color theme="0" tint="-0.24994659260841701"/>
      </font>
    </dxf>
    <dxf>
      <font>
        <color theme="2" tint="-9.9948118533890809E-2"/>
      </font>
    </dxf>
    <dxf>
      <font>
        <color theme="0" tint="-0.499984740745262"/>
      </font>
    </dxf>
    <dxf>
      <font>
        <color theme="0" tint="-0.24994659260841701"/>
      </font>
    </dxf>
    <dxf>
      <font>
        <color theme="2" tint="-9.9948118533890809E-2"/>
      </font>
    </dxf>
    <dxf>
      <font>
        <color theme="0" tint="-0.499984740745262"/>
      </font>
    </dxf>
    <dxf>
      <font>
        <color theme="0" tint="-0.24994659260841701"/>
      </font>
    </dxf>
    <dxf>
      <font>
        <color theme="2" tint="-9.9948118533890809E-2"/>
      </font>
    </dxf>
    <dxf>
      <font>
        <color theme="5" tint="0.59996337778862885"/>
      </font>
    </dxf>
    <dxf>
      <fill>
        <patternFill patternType="solid">
          <fgColor rgb="FFB7E1CD"/>
          <bgColor rgb="FFB7E1CD"/>
        </patternFill>
      </fill>
    </dxf>
    <dxf>
      <font>
        <sz val="8"/>
        <color theme="1"/>
      </font>
      <numFmt numFmtId="0" formatCode="General"/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z val="8"/>
        <color rgb="FF000000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indent="0" justifyLastLine="0" shrinkToFit="0" readingOrder="0"/>
    </dxf>
    <dxf>
      <border outline="0">
        <bottom style="thin">
          <color theme="0"/>
        </bottom>
      </border>
    </dxf>
    <dxf>
      <alignment horizontal="center" textRotation="0" indent="0" justifyLastLine="0" shrinkToFit="0" readingOrder="0"/>
    </dxf>
    <dxf>
      <font>
        <sz val="8"/>
        <color theme="1"/>
      </font>
      <numFmt numFmtId="0" formatCode="General"/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z val="8"/>
        <color rgb="FF000000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indent="0" justifyLastLine="0" shrinkToFit="0" readingOrder="0"/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textRotation="0" indent="0" justifyLastLine="0" shrinkToFit="0" readingOrder="0"/>
    </dxf>
    <dxf>
      <font>
        <sz val="8"/>
        <color theme="1"/>
      </font>
      <numFmt numFmtId="0" formatCode="General"/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z val="8"/>
        <color rgb="FF000000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sz val="8"/>
        <color theme="1"/>
      </font>
      <numFmt numFmtId="0" formatCode="General"/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z val="8"/>
        <color rgb="FF000000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indent="0" justifyLastLine="0" shrinkToFit="0" readingOrder="0"/>
    </dxf>
    <dxf>
      <border outline="0">
        <right style="thin">
          <color theme="0"/>
        </right>
        <bottom style="thin">
          <color theme="0"/>
        </bottom>
      </border>
    </dxf>
    <dxf>
      <alignment horizontal="center" textRotation="0" indent="0" justifyLastLine="0" shrinkToFit="0" readingOrder="0"/>
    </dxf>
    <dxf>
      <font>
        <sz val="8"/>
        <color theme="1"/>
      </font>
      <numFmt numFmtId="0" formatCode="General"/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sz val="8"/>
        <color rgb="FF000000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indent="0" justifyLastLine="0" shrinkToFit="0" readingOrder="0"/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theme="6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rgb="FFB4C6E7"/>
      </font>
      <fill>
        <patternFill patternType="solid">
          <bgColor rgb="FFB4C6E7"/>
        </patternFill>
      </fill>
    </dxf>
    <dxf>
      <font>
        <color theme="6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6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6" tint="0.7999816888943144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color theme="6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6" tint="0.39994506668294322"/>
      </font>
    </dxf>
    <dxf>
      <font>
        <color theme="6"/>
      </font>
    </dxf>
    <dxf>
      <font>
        <color theme="0" tint="-4.9989318521683403E-2"/>
      </font>
    </dxf>
    <dxf>
      <font>
        <color theme="6" tint="0.39994506668294322"/>
      </font>
    </dxf>
    <dxf>
      <font>
        <color theme="6"/>
      </font>
    </dxf>
    <dxf>
      <font>
        <color theme="0" tint="-4.9989318521683403E-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ont>
        <color theme="4"/>
      </font>
    </dxf>
    <dxf>
      <border>
        <horizontal style="thin">
          <color theme="5"/>
        </horizontal>
      </border>
    </dxf>
  </dxfs>
  <tableStyles count="13" defaultTableStyle="Diário de Bordo do Automóvel" defaultPivotStyle="PivotStyleLight16">
    <tableStyle name="Diário de Bordo do Automóvel" pivot="0" count="2" xr9:uid="{00000000-0011-0000-FFFF-FFFF00000000}">
      <tableStyleElement type="wholeTable" dxfId="427"/>
      <tableStyleElement type="headerRow" dxfId="426"/>
    </tableStyle>
    <tableStyle name="Transporte Terrestre-style" pivot="0" count="2" xr9:uid="{00000000-0011-0000-FFFF-FFFF01000000}">
      <tableStyleElement type="firstRowStripe" dxfId="425"/>
      <tableStyleElement type="secondRowStripe" dxfId="424"/>
    </tableStyle>
    <tableStyle name="Transporte Terrestre-style 10" pivot="0" count="2" xr9:uid="{00000000-0011-0000-FFFF-FFFF02000000}">
      <tableStyleElement type="firstRowStripe" dxfId="423"/>
      <tableStyleElement type="secondRowStripe" dxfId="422"/>
    </tableStyle>
    <tableStyle name="Transporte Terrestre-style 11" pivot="0" count="2" xr9:uid="{00000000-0011-0000-FFFF-FFFF03000000}">
      <tableStyleElement type="firstRowStripe" dxfId="421"/>
      <tableStyleElement type="secondRowStripe" dxfId="420"/>
    </tableStyle>
    <tableStyle name="Transporte Terrestre-style 12" pivot="0" count="2" xr9:uid="{00000000-0011-0000-FFFF-FFFF04000000}">
      <tableStyleElement type="firstRowStripe" dxfId="419"/>
      <tableStyleElement type="secondRowStripe" dxfId="418"/>
    </tableStyle>
    <tableStyle name="Transporte Terrestre-style 2" pivot="0" count="2" xr9:uid="{00000000-0011-0000-FFFF-FFFF05000000}">
      <tableStyleElement type="firstRowStripe" dxfId="417"/>
      <tableStyleElement type="secondRowStripe" dxfId="416"/>
    </tableStyle>
    <tableStyle name="Transporte Terrestre-style 3" pivot="0" count="2" xr9:uid="{00000000-0011-0000-FFFF-FFFF06000000}">
      <tableStyleElement type="firstRowStripe" dxfId="415"/>
      <tableStyleElement type="secondRowStripe" dxfId="414"/>
    </tableStyle>
    <tableStyle name="Transporte Terrestre-style 4" pivot="0" count="2" xr9:uid="{00000000-0011-0000-FFFF-FFFF07000000}">
      <tableStyleElement type="firstRowStripe" dxfId="413"/>
      <tableStyleElement type="secondRowStripe" dxfId="412"/>
    </tableStyle>
    <tableStyle name="Transporte Terrestre-style 5" pivot="0" count="2" xr9:uid="{00000000-0011-0000-FFFF-FFFF08000000}">
      <tableStyleElement type="firstRowStripe" dxfId="411"/>
      <tableStyleElement type="secondRowStripe" dxfId="410"/>
    </tableStyle>
    <tableStyle name="Transporte Terrestre-style 6" pivot="0" count="2" xr9:uid="{00000000-0011-0000-FFFF-FFFF09000000}">
      <tableStyleElement type="firstRowStripe" dxfId="409"/>
      <tableStyleElement type="secondRowStripe" dxfId="408"/>
    </tableStyle>
    <tableStyle name="Transporte Terrestre-style 7" pivot="0" count="2" xr9:uid="{00000000-0011-0000-FFFF-FFFF0A000000}">
      <tableStyleElement type="firstRowStripe" dxfId="407"/>
      <tableStyleElement type="secondRowStripe" dxfId="406"/>
    </tableStyle>
    <tableStyle name="Transporte Terrestre-style 8" pivot="0" count="2" xr9:uid="{00000000-0011-0000-FFFF-FFFF0B000000}">
      <tableStyleElement type="firstRowStripe" dxfId="405"/>
      <tableStyleElement type="secondRowStripe" dxfId="404"/>
    </tableStyle>
    <tableStyle name="Transporte Terrestre-style 9" pivot="0" count="2" xr9:uid="{00000000-0011-0000-FFFF-FFFF0C000000}">
      <tableStyleElement type="firstRowStripe" dxfId="403"/>
      <tableStyleElement type="secondRowStripe" dxfId="402"/>
    </tableStyle>
  </tableStyles>
  <colors>
    <mruColors>
      <color rgb="FFFF3300"/>
      <color rgb="FFFFFF66"/>
      <color rgb="FFFA9CF3"/>
      <color rgb="FFF868EE"/>
      <color rgb="FFFDD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jpg"/><Relationship Id="rId6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101330</xdr:colOff>
      <xdr:row>27</xdr:row>
      <xdr:rowOff>0</xdr:rowOff>
    </xdr:from>
    <xdr:ext cx="0" cy="84416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9455" y="5219700"/>
          <a:ext cx="0" cy="844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oneCellAnchor>
  <xdr:oneCellAnchor>
    <xdr:from>
      <xdr:col>1</xdr:col>
      <xdr:colOff>101330</xdr:colOff>
      <xdr:row>32</xdr:row>
      <xdr:rowOff>0</xdr:rowOff>
    </xdr:from>
    <xdr:ext cx="0" cy="844160"/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9455" y="6734175"/>
          <a:ext cx="0" cy="844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oneCellAnchor>
  <xdr:twoCellAnchor editAs="oneCell">
    <xdr:from>
      <xdr:col>1</xdr:col>
      <xdr:colOff>781050</xdr:colOff>
      <xdr:row>0</xdr:row>
      <xdr:rowOff>76200</xdr:rowOff>
    </xdr:from>
    <xdr:to>
      <xdr:col>1</xdr:col>
      <xdr:colOff>1704975</xdr:colOff>
      <xdr:row>0</xdr:row>
      <xdr:rowOff>590550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F67C8E-5CAB-855D-79D2-B0E1CFD1BE14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76200"/>
          <a:ext cx="923925" cy="5143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123825</xdr:colOff>
      <xdr:row>1</xdr:row>
      <xdr:rowOff>123826</xdr:rowOff>
    </xdr:from>
    <xdr:ext cx="1047750" cy="495300"/>
    <xdr:pic>
      <xdr:nvPicPr>
        <xdr:cNvPr id="2" name="image34.pn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95950" y="323851"/>
          <a:ext cx="1047750" cy="495300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70</xdr:col>
      <xdr:colOff>449580</xdr:colOff>
      <xdr:row>1</xdr:row>
      <xdr:rowOff>1</xdr:rowOff>
    </xdr:from>
    <xdr:ext cx="466725" cy="537209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35255" y="533401"/>
          <a:ext cx="466725" cy="537209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70</xdr:col>
      <xdr:colOff>285750</xdr:colOff>
      <xdr:row>2</xdr:row>
      <xdr:rowOff>7620</xdr:rowOff>
    </xdr:from>
    <xdr:to>
      <xdr:col>70</xdr:col>
      <xdr:colOff>1333500</xdr:colOff>
      <xdr:row>3</xdr:row>
      <xdr:rowOff>1905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400-000004000000}"/>
            </a:ext>
            <a:ext uri="{147F2762-F138-4A5C-976F-8EAC2B608ADB}">
              <a16:predDERef xmlns:a16="http://schemas.microsoft.com/office/drawing/2014/main" pre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71425" y="1303020"/>
          <a:ext cx="1047750" cy="527685"/>
        </a:xfrm>
        <a:prstGeom prst="rect">
          <a:avLst/>
        </a:prstGeom>
      </xdr:spPr>
    </xdr:pic>
    <xdr:clientData/>
  </xdr:twoCellAnchor>
  <xdr:twoCellAnchor editAs="oneCell">
    <xdr:from>
      <xdr:col>70</xdr:col>
      <xdr:colOff>523875</xdr:colOff>
      <xdr:row>2</xdr:row>
      <xdr:rowOff>501015</xdr:rowOff>
    </xdr:from>
    <xdr:to>
      <xdr:col>70</xdr:col>
      <xdr:colOff>1125855</xdr:colOff>
      <xdr:row>4</xdr:row>
      <xdr:rowOff>38415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400-000005000000}"/>
            </a:ext>
            <a:ext uri="{147F2762-F138-4A5C-976F-8EAC2B608ADB}">
              <a16:predDERef xmlns:a16="http://schemas.microsoft.com/office/drawing/2014/main" pred="{A13408E8-AEED-6453-2E78-0867121E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309550" y="1796415"/>
          <a:ext cx="611505" cy="651825"/>
        </a:xfrm>
        <a:prstGeom prst="rect">
          <a:avLst/>
        </a:prstGeom>
      </xdr:spPr>
    </xdr:pic>
    <xdr:clientData/>
  </xdr:twoCellAnchor>
  <xdr:twoCellAnchor editAs="oneCell">
    <xdr:from>
      <xdr:col>70</xdr:col>
      <xdr:colOff>377191</xdr:colOff>
      <xdr:row>4</xdr:row>
      <xdr:rowOff>148591</xdr:rowOff>
    </xdr:from>
    <xdr:to>
      <xdr:col>70</xdr:col>
      <xdr:colOff>1447801</xdr:colOff>
      <xdr:row>4</xdr:row>
      <xdr:rowOff>570877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400-000006000000}"/>
            </a:ext>
            <a:ext uri="{147F2762-F138-4A5C-976F-8EAC2B608ADB}">
              <a16:predDERef xmlns:a16="http://schemas.microsoft.com/office/drawing/2014/main" pred="{A3C073D2-8D6B-8582-F6B4-492CFD3D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62866" y="2558416"/>
          <a:ext cx="1070610" cy="422286"/>
        </a:xfrm>
        <a:prstGeom prst="rect">
          <a:avLst/>
        </a:prstGeom>
      </xdr:spPr>
    </xdr:pic>
    <xdr:clientData/>
  </xdr:twoCellAnchor>
  <xdr:twoCellAnchor editAs="oneCell">
    <xdr:from>
      <xdr:col>70</xdr:col>
      <xdr:colOff>514350</xdr:colOff>
      <xdr:row>5</xdr:row>
      <xdr:rowOff>11430</xdr:rowOff>
    </xdr:from>
    <xdr:to>
      <xdr:col>70</xdr:col>
      <xdr:colOff>1181100</xdr:colOff>
      <xdr:row>6</xdr:row>
      <xdr:rowOff>95726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1400-000007000000}"/>
            </a:ext>
            <a:ext uri="{147F2762-F138-4A5C-976F-8EAC2B608ADB}">
              <a16:predDERef xmlns:a16="http://schemas.microsoft.com/office/drawing/2014/main" pred="{70C93A41-EA86-1375-424B-BED8CE7E2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00025" y="3145155"/>
          <a:ext cx="666750" cy="703421"/>
        </a:xfrm>
        <a:prstGeom prst="rect">
          <a:avLst/>
        </a:prstGeom>
      </xdr:spPr>
    </xdr:pic>
    <xdr:clientData/>
  </xdr:twoCellAnchor>
  <xdr:oneCellAnchor>
    <xdr:from>
      <xdr:col>70</xdr:col>
      <xdr:colOff>323849</xdr:colOff>
      <xdr:row>0</xdr:row>
      <xdr:rowOff>64770</xdr:rowOff>
    </xdr:from>
    <xdr:ext cx="878205" cy="407670"/>
    <xdr:pic>
      <xdr:nvPicPr>
        <xdr:cNvPr id="8" name="image33.png">
          <a:extLst>
            <a:ext uri="{FF2B5EF4-FFF2-40B4-BE49-F238E27FC236}">
              <a16:creationId xmlns:a16="http://schemas.microsoft.com/office/drawing/2014/main" id="{00000000-0008-0000-1400-000008000000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9524" y="64770"/>
          <a:ext cx="878205" cy="40767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15</xdr:row>
      <xdr:rowOff>133350</xdr:rowOff>
    </xdr:from>
    <xdr:to>
      <xdr:col>22</xdr:col>
      <xdr:colOff>0</xdr:colOff>
      <xdr:row>17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019426" y="3133725"/>
          <a:ext cx="26936699" cy="3143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75000"/>
              </a:schemeClr>
            </a:gs>
            <a:gs pos="50000">
              <a:srgbClr val="0070C0"/>
            </a:gs>
            <a:gs pos="100000">
              <a:schemeClr val="accent1">
                <a:lumMod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28575</xdr:colOff>
      <xdr:row>0</xdr:row>
      <xdr:rowOff>152400</xdr:rowOff>
    </xdr:from>
    <xdr:to>
      <xdr:col>21</xdr:col>
      <xdr:colOff>1676399</xdr:colOff>
      <xdr:row>2</xdr:row>
      <xdr:rowOff>66675</xdr:rowOff>
    </xdr:to>
    <xdr:sp macro="" textlink="">
      <xdr:nvSpPr>
        <xdr:cNvPr id="6" name="Retângulo de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028950" y="152400"/>
          <a:ext cx="27031949" cy="3143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75000"/>
              </a:schemeClr>
            </a:gs>
            <a:gs pos="50000">
              <a:srgbClr val="0070C0"/>
            </a:gs>
            <a:gs pos="100000">
              <a:schemeClr val="accent1">
                <a:lumMod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714375</xdr:colOff>
      <xdr:row>4</xdr:row>
      <xdr:rowOff>95250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714375" y="89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101330</xdr:colOff>
      <xdr:row>41</xdr:row>
      <xdr:rowOff>119224</xdr:rowOff>
    </xdr:from>
    <xdr:to>
      <xdr:col>3</xdr:col>
      <xdr:colOff>105140</xdr:colOff>
      <xdr:row>45</xdr:row>
      <xdr:rowOff>125184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9455" y="6167599"/>
          <a:ext cx="0" cy="844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  <xdr:twoCellAnchor>
    <xdr:from>
      <xdr:col>6</xdr:col>
      <xdr:colOff>790576</xdr:colOff>
      <xdr:row>0</xdr:row>
      <xdr:rowOff>152400</xdr:rowOff>
    </xdr:from>
    <xdr:to>
      <xdr:col>8</xdr:col>
      <xdr:colOff>857250</xdr:colOff>
      <xdr:row>2</xdr:row>
      <xdr:rowOff>57150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6524626" y="152400"/>
          <a:ext cx="2000249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ANÁLISE</a:t>
          </a:r>
          <a:r>
            <a:rPr lang="pt-BR" sz="1600" b="1" baseline="0">
              <a:solidFill>
                <a:schemeClr val="bg1"/>
              </a:solidFill>
            </a:rPr>
            <a:t> DOS HOTÉIS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895351</xdr:colOff>
      <xdr:row>15</xdr:row>
      <xdr:rowOff>123825</xdr:rowOff>
    </xdr:from>
    <xdr:to>
      <xdr:col>8</xdr:col>
      <xdr:colOff>962025</xdr:colOff>
      <xdr:row>17</xdr:row>
      <xdr:rowOff>28575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7610476" y="3124200"/>
          <a:ext cx="2085974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COMPARATIVO</a:t>
          </a:r>
          <a:r>
            <a:rPr lang="pt-BR" sz="1600" b="1" baseline="0">
              <a:solidFill>
                <a:schemeClr val="bg1"/>
              </a:solidFill>
            </a:rPr>
            <a:t> HOTEL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38100</xdr:colOff>
      <xdr:row>35</xdr:row>
      <xdr:rowOff>28575</xdr:rowOff>
    </xdr:from>
    <xdr:to>
      <xdr:col>22</xdr:col>
      <xdr:colOff>209550</xdr:colOff>
      <xdr:row>36</xdr:row>
      <xdr:rowOff>142875</xdr:rowOff>
    </xdr:to>
    <xdr:sp macro="" textlink="">
      <xdr:nvSpPr>
        <xdr:cNvPr id="17" name="Retângulo de cantos arredondados 16">
          <a:extLst>
            <a:ext uri="{FF2B5EF4-FFF2-40B4-BE49-F238E27FC236}">
              <a16:creationId xmlns:a16="http://schemas.microsoft.com/office/drawing/2014/main" id="{00000000-0008-0000-0200-000011000000}"/>
            </a:ext>
            <a:ext uri="{147F2762-F138-4A5C-976F-8EAC2B608ADB}">
              <a16:predDERef xmlns:a16="http://schemas.microsoft.com/office/drawing/2014/main" pred="{00000000-0008-0000-0100-00000F000000}"/>
            </a:ext>
          </a:extLst>
        </xdr:cNvPr>
        <xdr:cNvSpPr/>
      </xdr:nvSpPr>
      <xdr:spPr>
        <a:xfrm>
          <a:off x="2276475" y="7305675"/>
          <a:ext cx="22488525" cy="3143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75000"/>
              </a:schemeClr>
            </a:gs>
            <a:gs pos="50000">
              <a:srgbClr val="0070C0"/>
            </a:gs>
            <a:gs pos="100000">
              <a:schemeClr val="accent1">
                <a:lumMod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619125</xdr:colOff>
      <xdr:row>34</xdr:row>
      <xdr:rowOff>190500</xdr:rowOff>
    </xdr:from>
    <xdr:to>
      <xdr:col>8</xdr:col>
      <xdr:colOff>1019174</xdr:colOff>
      <xdr:row>37</xdr:row>
      <xdr:rowOff>95250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  <a:ext uri="{147F2762-F138-4A5C-976F-8EAC2B608ADB}">
              <a16:predDERef xmlns:a16="http://schemas.microsoft.com/office/drawing/2014/main" pred="{00000000-0008-0000-0100-000011000000}"/>
            </a:ext>
          </a:extLst>
        </xdr:cNvPr>
        <xdr:cNvSpPr txBox="1"/>
      </xdr:nvSpPr>
      <xdr:spPr>
        <a:xfrm>
          <a:off x="7181850" y="7267575"/>
          <a:ext cx="2724149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</a:rPr>
            <a:t>COMPARATIVO</a:t>
          </a:r>
          <a:r>
            <a:rPr lang="pt-BR" sz="1600" b="1" baseline="0">
              <a:solidFill>
                <a:schemeClr val="bg1"/>
              </a:solidFill>
            </a:rPr>
            <a:t> TRANSPORTE TERRESTRE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101330</xdr:colOff>
      <xdr:row>49</xdr:row>
      <xdr:rowOff>119224</xdr:rowOff>
    </xdr:from>
    <xdr:to>
      <xdr:col>3</xdr:col>
      <xdr:colOff>105140</xdr:colOff>
      <xdr:row>53</xdr:row>
      <xdr:rowOff>163284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3530" y="8386924"/>
          <a:ext cx="3810" cy="806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  <xdr:twoCellAnchor editAs="oneCell">
    <xdr:from>
      <xdr:col>3</xdr:col>
      <xdr:colOff>101330</xdr:colOff>
      <xdr:row>57</xdr:row>
      <xdr:rowOff>119224</xdr:rowOff>
    </xdr:from>
    <xdr:to>
      <xdr:col>3</xdr:col>
      <xdr:colOff>105140</xdr:colOff>
      <xdr:row>61</xdr:row>
      <xdr:rowOff>163284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381CB76E-7212-4E1F-AEFA-458D75B10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3530" y="8386924"/>
          <a:ext cx="3810" cy="806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  <xdr:twoCellAnchor editAs="oneCell">
    <xdr:from>
      <xdr:col>3</xdr:col>
      <xdr:colOff>101330</xdr:colOff>
      <xdr:row>66</xdr:row>
      <xdr:rowOff>119224</xdr:rowOff>
    </xdr:from>
    <xdr:to>
      <xdr:col>3</xdr:col>
      <xdr:colOff>105140</xdr:colOff>
      <xdr:row>70</xdr:row>
      <xdr:rowOff>163284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5375737C-7157-4039-9C1B-C7045B815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3530" y="8739349"/>
          <a:ext cx="3810" cy="806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  <xdr:twoCellAnchor editAs="oneCell">
    <xdr:from>
      <xdr:col>3</xdr:col>
      <xdr:colOff>101330</xdr:colOff>
      <xdr:row>74</xdr:row>
      <xdr:rowOff>119224</xdr:rowOff>
    </xdr:from>
    <xdr:to>
      <xdr:col>3</xdr:col>
      <xdr:colOff>105140</xdr:colOff>
      <xdr:row>78</xdr:row>
      <xdr:rowOff>163284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58A7A5C7-619A-41F2-8BE2-4D6075DAF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3530" y="10320499"/>
          <a:ext cx="3810" cy="806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  <xdr:twoCellAnchor editAs="oneCell">
    <xdr:from>
      <xdr:col>3</xdr:col>
      <xdr:colOff>101330</xdr:colOff>
      <xdr:row>82</xdr:row>
      <xdr:rowOff>119224</xdr:rowOff>
    </xdr:from>
    <xdr:to>
      <xdr:col>3</xdr:col>
      <xdr:colOff>105140</xdr:colOff>
      <xdr:row>86</xdr:row>
      <xdr:rowOff>163284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AC764F0F-1F5C-4EBE-ACF4-62EA4B72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3530" y="11854024"/>
          <a:ext cx="3810" cy="806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  <a:scene3d>
          <a:camera prst="orthographicFront"/>
          <a:lightRig rig="threePt" dir="t"/>
        </a:scene3d>
        <a:sp3d>
          <a:bevelT w="152400" h="50800" prst="softRound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240030</xdr:colOff>
      <xdr:row>0</xdr:row>
      <xdr:rowOff>112395</xdr:rowOff>
    </xdr:from>
    <xdr:to>
      <xdr:col>5</xdr:col>
      <xdr:colOff>74295</xdr:colOff>
      <xdr:row>2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800-000007000000}"/>
            </a:ext>
            <a:ext uri="{147F2762-F138-4A5C-976F-8EAC2B608ADB}">
              <a16:predDERef xmlns:a16="http://schemas.microsoft.com/office/drawing/2014/main" pre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8130" y="112395"/>
          <a:ext cx="1139190" cy="571500"/>
        </a:xfrm>
        <a:prstGeom prst="rect">
          <a:avLst/>
        </a:prstGeom>
        <a:noFill/>
      </xdr:spPr>
    </xdr:pic>
    <xdr:clientData/>
  </xdr:twoCellAnchor>
  <xdr:oneCellAnchor>
    <xdr:from>
      <xdr:col>40</xdr:col>
      <xdr:colOff>721995</xdr:colOff>
      <xdr:row>107</xdr:row>
      <xdr:rowOff>38100</xdr:rowOff>
    </xdr:from>
    <xdr:ext cx="769620" cy="407670"/>
    <xdr:pic>
      <xdr:nvPicPr>
        <xdr:cNvPr id="2" name="image33.png">
          <a:extLst>
            <a:ext uri="{FF2B5EF4-FFF2-40B4-BE49-F238E27FC236}">
              <a16:creationId xmlns:a16="http://schemas.microsoft.com/office/drawing/2014/main" id="{3D7D5D81-1A68-4EBB-B360-AE0C34BD6C3E}"/>
            </a:ext>
            <a:ext uri="{147F2762-F138-4A5C-976F-8EAC2B608ADB}">
              <a16:predDERef xmlns:a16="http://schemas.microsoft.com/office/drawing/2014/main" pre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61195" y="21878925"/>
          <a:ext cx="769620" cy="40767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171449</xdr:rowOff>
    </xdr:from>
    <xdr:ext cx="695325" cy="409575"/>
    <xdr:pic>
      <xdr:nvPicPr>
        <xdr:cNvPr id="2" name="image18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49"/>
          <a:ext cx="69532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0</xdr:row>
      <xdr:rowOff>57150</xdr:rowOff>
    </xdr:from>
    <xdr:ext cx="361950" cy="552450"/>
    <xdr:pic>
      <xdr:nvPicPr>
        <xdr:cNvPr id="3" name="image17.jpg">
          <a:extLst>
            <a:ext uri="{FF2B5EF4-FFF2-40B4-BE49-F238E27FC236}">
              <a16:creationId xmlns:a16="http://schemas.microsoft.com/office/drawing/2014/main" id="{00000000-0008-0000-0900-000003000000}"/>
            </a:ext>
            <a:ext uri="{147F2762-F138-4A5C-976F-8EAC2B608ADB}">
              <a16:predDERef xmlns:a16="http://schemas.microsoft.com/office/drawing/2014/main" pred="{28E512BA-4BF8-41EA-8708-2ACF949D569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34225" y="57150"/>
          <a:ext cx="361950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102</xdr:row>
      <xdr:rowOff>171450</xdr:rowOff>
    </xdr:from>
    <xdr:ext cx="533400" cy="247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0900-000004000000}"/>
            </a:ext>
            <a:ext uri="{147F2762-F138-4A5C-976F-8EAC2B608ADB}">
              <a16:predDERef xmlns:a16="http://schemas.microsoft.com/office/drawing/2014/main" pred="{CCEEB66B-CEA1-4CE6-844D-CF3A84FF3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" y="20107275"/>
          <a:ext cx="533400" cy="2476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171449</xdr:rowOff>
    </xdr:from>
    <xdr:ext cx="695325" cy="409575"/>
    <xdr:pic>
      <xdr:nvPicPr>
        <xdr:cNvPr id="2" name="image18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49"/>
          <a:ext cx="69532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502920</xdr:colOff>
      <xdr:row>81</xdr:row>
      <xdr:rowOff>133350</xdr:rowOff>
    </xdr:from>
    <xdr:ext cx="769620" cy="407670"/>
    <xdr:pic>
      <xdr:nvPicPr>
        <xdr:cNvPr id="5" name="image33.png">
          <a:extLst>
            <a:ext uri="{FF2B5EF4-FFF2-40B4-BE49-F238E27FC236}">
              <a16:creationId xmlns:a16="http://schemas.microsoft.com/office/drawing/2014/main" id="{00000000-0008-0000-0A00-000005000000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0570" y="20535900"/>
          <a:ext cx="769620" cy="40767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323850</xdr:colOff>
      <xdr:row>0</xdr:row>
      <xdr:rowOff>38100</xdr:rowOff>
    </xdr:from>
    <xdr:to>
      <xdr:col>11</xdr:col>
      <xdr:colOff>773430</xdr:colOff>
      <xdr:row>2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3A9B62-8DDC-ED8C-42A5-BC393939D444}"/>
            </a:ext>
            <a:ext uri="{147F2762-F138-4A5C-976F-8EAC2B608ADB}">
              <a16:predDERef xmlns:a16="http://schemas.microsoft.com/office/drawing/2014/main" pre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5" y="38100"/>
          <a:ext cx="447675" cy="54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171449</xdr:rowOff>
    </xdr:from>
    <xdr:ext cx="695325" cy="409575"/>
    <xdr:pic>
      <xdr:nvPicPr>
        <xdr:cNvPr id="2" name="image18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5259"/>
          <a:ext cx="69532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0</xdr:row>
      <xdr:rowOff>57150</xdr:rowOff>
    </xdr:from>
    <xdr:ext cx="361950" cy="552450"/>
    <xdr:pic>
      <xdr:nvPicPr>
        <xdr:cNvPr id="3" name="image17.jpg">
          <a:extLst>
            <a:ext uri="{FF2B5EF4-FFF2-40B4-BE49-F238E27FC236}">
              <a16:creationId xmlns:a16="http://schemas.microsoft.com/office/drawing/2014/main" id="{00000000-0008-0000-0B00-000003000000}"/>
            </a:ext>
            <a:ext uri="{147F2762-F138-4A5C-976F-8EAC2B608ADB}">
              <a16:predDERef xmlns:a16="http://schemas.microsoft.com/office/drawing/2014/main" pre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30415" y="53340"/>
          <a:ext cx="361950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102</xdr:row>
      <xdr:rowOff>171450</xdr:rowOff>
    </xdr:from>
    <xdr:ext cx="533400" cy="247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0B00-000004000000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5780" y="20979765"/>
          <a:ext cx="533400" cy="2476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196850</xdr:colOff>
      <xdr:row>1</xdr:row>
      <xdr:rowOff>82550</xdr:rowOff>
    </xdr:from>
    <xdr:ext cx="848360" cy="27051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11800" y="762000"/>
          <a:ext cx="848360" cy="27051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</xdr:colOff>
      <xdr:row>1</xdr:row>
      <xdr:rowOff>57150</xdr:rowOff>
    </xdr:from>
    <xdr:ext cx="721360" cy="27305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" y="736600"/>
          <a:ext cx="721360" cy="2730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88900</xdr:colOff>
      <xdr:row>32</xdr:row>
      <xdr:rowOff>85725</xdr:rowOff>
    </xdr:from>
    <xdr:ext cx="676275" cy="333375"/>
    <xdr:pic>
      <xdr:nvPicPr>
        <xdr:cNvPr id="7" name="image4.png" title="Imagem">
          <a:extLst>
            <a:ext uri="{FF2B5EF4-FFF2-40B4-BE49-F238E27FC236}">
              <a16:creationId xmlns:a16="http://schemas.microsoft.com/office/drawing/2014/main" id="{00000000-0008-0000-0D00-000007000000}"/>
            </a:ext>
            <a:ext uri="{147F2762-F138-4A5C-976F-8EAC2B608ADB}">
              <a16:predDERef xmlns:a16="http://schemas.microsoft.com/office/drawing/2014/main" pre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900" y="5848350"/>
          <a:ext cx="676275" cy="3333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146685</xdr:colOff>
      <xdr:row>0</xdr:row>
      <xdr:rowOff>140970</xdr:rowOff>
    </xdr:from>
    <xdr:ext cx="988695" cy="49911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3965" y="140970"/>
          <a:ext cx="988695" cy="49911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104774</xdr:colOff>
      <xdr:row>46</xdr:row>
      <xdr:rowOff>114299</xdr:rowOff>
    </xdr:from>
    <xdr:ext cx="1038225" cy="561975"/>
    <xdr:pic>
      <xdr:nvPicPr>
        <xdr:cNvPr id="5" name="image33.png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4" y="9639299"/>
          <a:ext cx="1038225" cy="5619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710565</xdr:colOff>
      <xdr:row>0</xdr:row>
      <xdr:rowOff>125730</xdr:rowOff>
    </xdr:from>
    <xdr:ext cx="478155" cy="621029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06565" y="125730"/>
          <a:ext cx="478155" cy="621029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617220</xdr:colOff>
      <xdr:row>42</xdr:row>
      <xdr:rowOff>190500</xdr:rowOff>
    </xdr:from>
    <xdr:ext cx="769620" cy="407670"/>
    <xdr:pic>
      <xdr:nvPicPr>
        <xdr:cNvPr id="3" name="image33.pn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" y="6103620"/>
          <a:ext cx="769620" cy="40767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0</xdr:row>
      <xdr:rowOff>171449</xdr:rowOff>
    </xdr:from>
    <xdr:ext cx="695325" cy="409575"/>
    <xdr:pic>
      <xdr:nvPicPr>
        <xdr:cNvPr id="5" name="image18.png">
          <a:extLst>
            <a:ext uri="{FF2B5EF4-FFF2-40B4-BE49-F238E27FC236}">
              <a16:creationId xmlns:a16="http://schemas.microsoft.com/office/drawing/2014/main" id="{5B611B9E-DE49-4CBB-8C40-50B0E4EC4164}"/>
            </a:ext>
            <a:ext uri="{147F2762-F138-4A5C-976F-8EAC2B608ADB}">
              <a16:predDERef xmlns:a16="http://schemas.microsoft.com/office/drawing/2014/main" pred="{00000000-0008-0000-0E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49"/>
          <a:ext cx="695325" cy="4095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971550</xdr:colOff>
      <xdr:row>0</xdr:row>
      <xdr:rowOff>28575</xdr:rowOff>
    </xdr:from>
    <xdr:to>
      <xdr:col>13</xdr:col>
      <xdr:colOff>419100</xdr:colOff>
      <xdr:row>2</xdr:row>
      <xdr:rowOff>87630</xdr:rowOff>
    </xdr:to>
    <xdr:pic>
      <xdr:nvPicPr>
        <xdr:cNvPr id="7" name="Imagem 2">
          <a:extLst>
            <a:ext uri="{FF2B5EF4-FFF2-40B4-BE49-F238E27FC236}">
              <a16:creationId xmlns:a16="http://schemas.microsoft.com/office/drawing/2014/main" id="{95E1B067-D19A-426C-AD1B-33B5E7932CC0}"/>
            </a:ext>
            <a:ext uri="{147F2762-F138-4A5C-976F-8EAC2B608ADB}">
              <a16:predDERef xmlns:a16="http://schemas.microsoft.com/office/drawing/2014/main" pred="{5B611B9E-DE49-4CBB-8C40-50B0E4EC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4675" y="28575"/>
          <a:ext cx="447675" cy="54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llace Camargo" id="{2F79EE26-68DF-4C5D-A729-B235FF06BF7F}" userId="S::wallace.camargo@4bts.com.br::0f7c4b85-beb6-4693-94a3-69948f80ea0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10" displayName="Table_10" ref="B10:C19" headerRowCount="0" headerRowDxfId="118" dataDxfId="117" totalsRowDxfId="116">
  <tableColumns count="2">
    <tableColumn id="1" xr3:uid="{00000000-0010-0000-0200-000001000000}" name="Column1" dataDxfId="115"/>
    <tableColumn id="2" xr3:uid="{00000000-0010-0000-0200-000002000000}" name="Column2" dataDxfId="114">
      <calculatedColumnFormula>$A$2</calculatedColumnFormula>
    </tableColumn>
  </tableColumns>
  <tableStyleInfo name="Transporte Terrestre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4F05A2-86C5-4BAC-89DD-54AD03AE1DED}" name="Table_1016" displayName="Table_1016" ref="B39:C48" headerRowCount="0" headerRowDxfId="113" totalsRowDxfId="111" tableBorderDxfId="112">
  <tableColumns count="2">
    <tableColumn id="1" xr3:uid="{2F43E287-2F5F-4B14-BFA3-345782321824}" name="Column1" dataDxfId="110"/>
    <tableColumn id="2" xr3:uid="{205DBA57-E150-4A56-BDB2-BC5BAE3A37C5}" name="Column2" dataDxfId="109">
      <calculatedColumnFormula>$A$3</calculatedColumnFormula>
    </tableColumn>
  </tableColumns>
  <tableStyleInfo name="Transporte Terrestre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3EE2239-02D5-41BF-8244-E1B8E4571E68}" name="Table_101624" displayName="Table_101624" ref="B65:C74" headerRowCount="0" headerRowDxfId="108" totalsRowDxfId="106" tableBorderDxfId="107">
  <tableColumns count="2">
    <tableColumn id="1" xr3:uid="{67FF2465-AD09-43F9-A588-06DB55ACF981}" name="Column1" dataDxfId="105"/>
    <tableColumn id="2" xr3:uid="{A21E481F-AD5C-4897-902E-71EBB9A31B97}" name="Column2" dataDxfId="104">
      <calculatedColumnFormula>$A$4</calculatedColumnFormula>
    </tableColumn>
  </tableColumns>
  <tableStyleInfo name="Transporte Terrestre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05C51C-630B-40D9-AD8A-EA9943DC0C8C}" name="Table_1026" displayName="Table_1026" ref="B94:C103" headerRowCount="0" headerRowDxfId="103" totalsRowDxfId="102">
  <tableColumns count="2">
    <tableColumn id="1" xr3:uid="{8CFF717A-8CEC-497B-9069-43EFB44208C3}" name="Column1" dataDxfId="101"/>
    <tableColumn id="2" xr3:uid="{EBC9D0E7-3AC0-4F4B-A85D-5C689E2CDEC4}" name="Column2" dataDxfId="100">
      <calculatedColumnFormula>$K$2</calculatedColumnFormula>
    </tableColumn>
  </tableColumns>
  <tableStyleInfo name="Transporte Terrestr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B0FEC9E-A0BB-4FBB-868A-C2AA74D21FAE}" name="Table_101628" displayName="Table_101628" ref="B119:C128" headerRowCount="0" headerRowDxfId="99" totalsRowDxfId="97" tableBorderDxfId="98">
  <tableColumns count="2">
    <tableColumn id="1" xr3:uid="{A3923FAE-F932-488C-938F-68D5237C15F7}" name="Column1" dataDxfId="96"/>
    <tableColumn id="2" xr3:uid="{1DEC55C6-F7D4-4629-91F9-44881FC1AF8D}" name="Column2" dataDxfId="95">
      <calculatedColumnFormula>$K$3</calculatedColumnFormula>
    </tableColumn>
  </tableColumns>
  <tableStyleInfo name="Transporte Terrestre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BC997-9BEA-46E1-A3BF-AE823874C3CD}" name="Table_10162430" displayName="Table_10162430" ref="B145:C154" headerRowCount="0" headerRowDxfId="94" totalsRowDxfId="92" tableBorderDxfId="93">
  <tableColumns count="2">
    <tableColumn id="1" xr3:uid="{BCF5CE3F-8611-46D7-8F65-2D702DEC14DA}" name="Column1" dataDxfId="91"/>
    <tableColumn id="2" xr3:uid="{DEE4FCC0-EFDC-4AEF-AE27-86E3CC9DB614}" name="Column2" dataDxfId="90">
      <calculatedColumnFormula>$K$4</calculatedColumnFormula>
    </tableColumn>
  </tableColumns>
  <tableStyleInfo name="Transporte Terrestre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EABEB5-9A5F-4986-9598-8046FFBADC5E}" name="Tabela13" displayName="Tabela13" ref="C5:F13" totalsRowShown="0" headerRowDxfId="9" dataDxfId="7" headerRowBorderDxfId="8" tableBorderDxfId="6" totalsRowBorderDxfId="5">
  <autoFilter ref="C5:F13" xr:uid="{B2EABEB5-9A5F-4986-9598-8046FFBADC5E}"/>
  <tableColumns count="4">
    <tableColumn id="2" xr3:uid="{B87C39EA-376A-452A-B514-2B8FF8D86CFC}" name="Veículo2" dataDxfId="4">
      <calculatedColumnFormula>'Proposta Terrestre'!B8</calculatedColumnFormula>
    </tableColumn>
    <tableColumn id="3" xr3:uid="{81917E86-A3A6-4422-BA58-24CF3522199D}" name="Modelo" dataDxfId="3"/>
    <tableColumn id="4" xr3:uid="{1FC722CD-7A0A-47D9-B26D-BCB2555729A2}" name="Fabricação" dataDxfId="2"/>
    <tableColumn id="11" xr3:uid="{050406A6-9560-4040-8A02-F577EFAB9285}" name="Capacidade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hicle Log Book">
      <a:dk1>
        <a:sysClr val="windowText" lastClr="000000"/>
      </a:dk1>
      <a:lt1>
        <a:sysClr val="window" lastClr="FFFFFF"/>
      </a:lt1>
      <a:dk2>
        <a:srgbClr val="252E2C"/>
      </a:dk2>
      <a:lt2>
        <a:srgbClr val="EBEBE7"/>
      </a:lt2>
      <a:accent1>
        <a:srgbClr val="F79E20"/>
      </a:accent1>
      <a:accent2>
        <a:srgbClr val="94B9AE"/>
      </a:accent2>
      <a:accent3>
        <a:srgbClr val="ECC942"/>
      </a:accent3>
      <a:accent4>
        <a:srgbClr val="68B57F"/>
      </a:accent4>
      <a:accent5>
        <a:srgbClr val="E37437"/>
      </a:accent5>
      <a:accent6>
        <a:srgbClr val="8A6870"/>
      </a:accent6>
      <a:hlink>
        <a:srgbClr val="94B9AE"/>
      </a:hlink>
      <a:folHlink>
        <a:srgbClr val="8A6870"/>
      </a:folHlink>
    </a:clrScheme>
    <a:fontScheme name="Vehicle Log Book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11-16T21:00:35.69" personId="{2F79EE26-68DF-4C5D-A729-B235FF06BF7F}" id="{720C9F65-2976-4905-AE4F-4DF1E4DB8F2D}">
    <text>Campo Livre</text>
  </threadedComment>
  <threadedComment ref="G7" dT="2022-11-16T21:02:10.14" personId="{2F79EE26-68DF-4C5D-A729-B235FF06BF7F}" id="{11991DAD-1333-4F50-810F-A408436DA3C4}">
    <text>Inserir campo de data início e fim. Porém o sendo obrigatório apenas o início</text>
  </threadedComment>
  <threadedComment ref="C8" dT="2022-11-16T21:00:12.97" personId="{2F79EE26-68DF-4C5D-A729-B235FF06BF7F}" id="{EE69D92A-7922-4117-A622-9A29FB185E9D}">
    <text>Opção de cadastrar novas empresas</text>
  </threadedComment>
  <threadedComment ref="G8" dT="2022-11-16T21:02:53.02" personId="{2F79EE26-68DF-4C5D-A729-B235FF06BF7F}" id="{28D97E98-0C6F-40DD-B469-08F44A25904A}">
    <text>Possibilidade de cadastrar os CRD</text>
  </threadedComment>
  <threadedComment ref="C9" dT="2022-11-16T21:00:27.78" personId="{2F79EE26-68DF-4C5D-A729-B235FF06BF7F}" id="{58F283FA-FFF0-459B-BB62-36254BE7B3C0}">
    <text>Campo Livre</text>
  </threadedComment>
  <threadedComment ref="G9" dT="2022-11-16T21:03:28.08" personId="{2F79EE26-68DF-4C5D-A729-B235FF06BF7F}" id="{EC782ABF-051D-47BA-BFC2-61D95B3F1FA0}">
    <text>Cadastrar os operadores e só selecionar entre os cadastrados</text>
  </threadedComment>
  <threadedComment ref="C10" dT="2022-11-16T21:00:45.88" personId="{2F79EE26-68DF-4C5D-A729-B235FF06BF7F}" id="{E6F61AB1-1687-4273-80CD-4B54DB49BB86}">
    <text>Campo Livre</text>
  </threadedComment>
  <threadedComment ref="C11" dT="2022-11-16T21:05:29.40" personId="{2F79EE26-68DF-4C5D-A729-B235FF06BF7F}" id="{9F6239A5-3014-4198-BB34-B50455457B64}">
    <text>campo livre</text>
  </threadedComment>
  <threadedComment ref="B14" dT="2022-11-16T21:06:31.09" personId="{2F79EE26-68DF-4C5D-A729-B235FF06BF7F}" id="{AE8FA852-590F-4032-B880-4F74C8222540}">
    <text>Campo Livre</text>
  </threadedComment>
  <threadedComment ref="C14" dT="2022-11-16T21:06:50.23" personId="{2F79EE26-68DF-4C5D-A729-B235FF06BF7F}" id="{39B683EC-2B22-4CF4-B500-435A9DC6C901}">
    <text xml:space="preserve">Campo Livre
</text>
  </threadedComment>
  <threadedComment ref="D14" dT="2022-11-16T21:06:59.29" personId="{2F79EE26-68DF-4C5D-A729-B235FF06BF7F}" id="{63A32753-9BEC-4EE9-A425-5F5D29A4CF3D}">
    <text>Campo Livre</text>
  </threadedComment>
  <threadedComment ref="F14" dT="2022-11-16T21:07:16.74" personId="{2F79EE26-68DF-4C5D-A729-B235FF06BF7F}" id="{FC28F8DE-B37A-4520-BDDC-9EE1B25E176A}">
    <text>Campo Livre</text>
  </threadedComment>
  <threadedComment ref="G14" dT="2022-11-16T21:07:08.93" personId="{2F79EE26-68DF-4C5D-A729-B235FF06BF7F}" id="{DEB5DDEF-E635-4F4F-839E-3671C28C1245}">
    <text xml:space="preserve">Campo livre
</text>
  </threadedComment>
  <threadedComment ref="B21" dT="2022-11-16T21:07:52.78" personId="{2F79EE26-68DF-4C5D-A729-B235FF06BF7F}" id="{AFCD5391-2EDA-4F21-860C-3FAC9E3B2D8D}">
    <text>Campo Livre</text>
  </threadedComment>
  <threadedComment ref="C21" dT="2022-11-16T21:08:29.99" personId="{2F79EE26-68DF-4C5D-A729-B235FF06BF7F}" id="{75DD8355-7AB0-4A55-B6B0-3A03BDB47095}">
    <text>Campo Livre</text>
  </threadedComment>
  <threadedComment ref="D21" dT="2022-11-16T21:08:43.67" personId="{2F79EE26-68DF-4C5D-A729-B235FF06BF7F}" id="{55A61EC5-1CA5-4A38-97BF-362D58B9CD5F}">
    <text>Campo Livre</text>
  </threadedComment>
  <threadedComment ref="F21" dT="2022-11-16T21:10:36.94" personId="{2F79EE26-68DF-4C5D-A729-B235FF06BF7F}" id="{4F61E03D-0342-4078-8FD9-E5E1251B8994}">
    <text>Campo Livre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42" dT="2022-11-19T00:53:34.47" personId="{2F79EE26-68DF-4C5D-A729-B235FF06BF7F}" id="{0040FC9F-D8B2-4946-A5C7-8F10CB3001A6}">
    <text xml:space="preserve">TAXA DE SERVIÇO + TAXA 4BTS
</text>
  </threadedComment>
  <threadedComment ref="AC142" dT="2022-11-19T00:53:48.24" personId="{2F79EE26-68DF-4C5D-A729-B235FF06BF7F}" id="{9E9A98CD-BB8D-45BA-87A4-59BA14FB478D}">
    <text xml:space="preserve">ISS+IVA+IOF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coes@4bts.com.br" TargetMode="External"/><Relationship Id="rId2" Type="http://schemas.openxmlformats.org/officeDocument/2006/relationships/hyperlink" Target="mailto:opera&#231;&#245;es@4bts.com.br" TargetMode="External"/><Relationship Id="rId1" Type="http://schemas.openxmlformats.org/officeDocument/2006/relationships/hyperlink" Target="http://www.4bts.com.br/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4bts.com.br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coes@4bts.com.br" TargetMode="External"/><Relationship Id="rId2" Type="http://schemas.openxmlformats.org/officeDocument/2006/relationships/hyperlink" Target="mailto:opera&#231;&#245;es@4bts.com.br" TargetMode="External"/><Relationship Id="rId1" Type="http://schemas.openxmlformats.org/officeDocument/2006/relationships/hyperlink" Target="http://www.4bts.com.br/" TargetMode="External"/><Relationship Id="rId4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4bts.com.b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4bts.com.br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4bts.com.br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4bts.com.br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A1:O37"/>
  <sheetViews>
    <sheetView tabSelected="1" zoomScaleNormal="100" workbookViewId="0">
      <selection activeCell="A2" sqref="A2:I2"/>
    </sheetView>
  </sheetViews>
  <sheetFormatPr defaultColWidth="0" defaultRowHeight="0" customHeight="1" zeroHeight="1"/>
  <cols>
    <col min="1" max="1" width="3.09765625" style="199" customWidth="1"/>
    <col min="2" max="2" width="27.69921875" style="199" customWidth="1"/>
    <col min="3" max="3" width="8.69921875" style="199" customWidth="1"/>
    <col min="4" max="4" width="15.59765625" style="199" customWidth="1"/>
    <col min="5" max="5" width="2.3984375" style="199" customWidth="1"/>
    <col min="6" max="6" width="21.3984375" style="199" customWidth="1"/>
    <col min="7" max="7" width="12.59765625" style="199" customWidth="1"/>
    <col min="8" max="8" width="33.09765625" style="199" customWidth="1"/>
    <col min="9" max="9" width="4.3984375" style="199" customWidth="1"/>
    <col min="10" max="13" width="0" style="199" hidden="1" customWidth="1"/>
    <col min="14" max="14" width="8" style="199" hidden="1" customWidth="1"/>
    <col min="15" max="15" width="24.19921875" style="199" hidden="1" customWidth="1"/>
    <col min="16" max="16384" width="8" style="199" hidden="1"/>
  </cols>
  <sheetData>
    <row r="1" spans="1:9" ht="52.5" customHeight="1">
      <c r="A1" s="915">
        <v>3</v>
      </c>
      <c r="B1" s="126"/>
      <c r="C1" s="908"/>
      <c r="D1" s="908"/>
      <c r="E1" s="908"/>
      <c r="F1" s="908"/>
      <c r="G1" s="909" t="s">
        <v>0</v>
      </c>
      <c r="H1" s="910"/>
      <c r="I1" s="911"/>
    </row>
    <row r="2" spans="1:9" s="467" customFormat="1" ht="18.75" customHeight="1">
      <c r="A2" s="973" t="s">
        <v>1</v>
      </c>
      <c r="B2" s="973"/>
      <c r="C2" s="973"/>
      <c r="D2" s="973"/>
      <c r="E2" s="973"/>
      <c r="F2" s="973"/>
      <c r="G2" s="973"/>
      <c r="H2" s="973"/>
      <c r="I2" s="973"/>
    </row>
    <row r="3" spans="1:9" ht="18.75" customHeight="1">
      <c r="B3" s="200"/>
      <c r="C3" s="200"/>
      <c r="D3" s="200"/>
      <c r="E3" s="200"/>
      <c r="F3" s="200"/>
      <c r="G3" s="200"/>
      <c r="H3" s="358"/>
      <c r="I3" s="358"/>
    </row>
    <row r="4" spans="1:9" ht="18.75" customHeight="1">
      <c r="B4" s="203" t="s">
        <v>2</v>
      </c>
      <c r="C4" s="200"/>
      <c r="D4" s="974"/>
      <c r="E4" s="974"/>
      <c r="F4" s="974"/>
      <c r="G4" s="974"/>
      <c r="H4" s="974"/>
      <c r="I4" s="201"/>
    </row>
    <row r="5" spans="1:9" ht="18.75" customHeight="1">
      <c r="B5" s="203" t="s">
        <v>3</v>
      </c>
      <c r="C5" s="200"/>
      <c r="D5" s="974"/>
      <c r="E5" s="974"/>
      <c r="F5" s="974"/>
      <c r="G5" s="974"/>
      <c r="H5" s="974"/>
      <c r="I5" s="201"/>
    </row>
    <row r="6" spans="1:9" ht="18.75" customHeight="1">
      <c r="B6" s="200"/>
      <c r="C6" s="200"/>
      <c r="D6" s="200"/>
      <c r="E6" s="200"/>
      <c r="F6" s="200"/>
      <c r="G6" s="200"/>
      <c r="H6" s="201"/>
      <c r="I6" s="201"/>
    </row>
    <row r="7" spans="1:9" ht="17.25" customHeight="1">
      <c r="B7" s="202" t="s">
        <v>4</v>
      </c>
      <c r="C7" s="978"/>
      <c r="D7" s="978"/>
      <c r="E7" s="979"/>
      <c r="F7" s="807" t="s">
        <v>5</v>
      </c>
      <c r="G7" s="982"/>
      <c r="H7" s="983"/>
      <c r="I7" s="201"/>
    </row>
    <row r="8" spans="1:9" ht="17.25" customHeight="1">
      <c r="B8" s="202" t="s">
        <v>6</v>
      </c>
      <c r="C8" s="986"/>
      <c r="D8" s="986"/>
      <c r="E8" s="987"/>
      <c r="F8" s="807" t="s">
        <v>7</v>
      </c>
      <c r="G8" s="984"/>
      <c r="H8" s="985"/>
      <c r="I8" s="201"/>
    </row>
    <row r="9" spans="1:9" ht="16.5" customHeight="1">
      <c r="B9" s="202" t="s">
        <v>9</v>
      </c>
      <c r="C9" s="980"/>
      <c r="D9" s="980"/>
      <c r="E9" s="981"/>
      <c r="F9" s="807" t="s">
        <v>10</v>
      </c>
      <c r="G9" s="976"/>
      <c r="H9" s="977"/>
      <c r="I9" s="201"/>
    </row>
    <row r="10" spans="1:9" ht="17.25" customHeight="1">
      <c r="B10" s="202" t="s">
        <v>12</v>
      </c>
      <c r="C10" s="978"/>
      <c r="D10" s="978"/>
      <c r="E10" s="978"/>
      <c r="F10" s="808" t="s">
        <v>13</v>
      </c>
      <c r="G10" s="975"/>
      <c r="H10" s="975"/>
      <c r="I10" s="201"/>
    </row>
    <row r="11" spans="1:9" ht="17.25" customHeight="1">
      <c r="B11" s="202" t="s">
        <v>15</v>
      </c>
      <c r="C11" s="988"/>
      <c r="D11" s="988"/>
      <c r="E11" s="988"/>
      <c r="F11" s="707" t="s">
        <v>16</v>
      </c>
      <c r="G11" s="975"/>
      <c r="H11" s="975"/>
      <c r="I11" s="201"/>
    </row>
    <row r="12" spans="1:9" ht="17.25" customHeight="1">
      <c r="I12" s="201"/>
    </row>
    <row r="13" spans="1:9" ht="18" customHeight="1">
      <c r="B13" s="917" t="s">
        <v>18</v>
      </c>
      <c r="C13" s="916" t="s">
        <v>19</v>
      </c>
      <c r="D13" s="990" t="s">
        <v>20</v>
      </c>
      <c r="E13" s="990"/>
      <c r="F13" s="916" t="s">
        <v>21</v>
      </c>
      <c r="G13" s="990" t="s">
        <v>22</v>
      </c>
      <c r="H13" s="990"/>
      <c r="I13" s="201"/>
    </row>
    <row r="14" spans="1:9" ht="18" customHeight="1">
      <c r="A14" s="480">
        <v>1</v>
      </c>
      <c r="B14" s="920"/>
      <c r="C14" s="921"/>
      <c r="D14" s="989"/>
      <c r="E14" s="989"/>
      <c r="F14" s="922"/>
      <c r="G14" s="991"/>
      <c r="H14" s="992"/>
      <c r="I14" s="201"/>
    </row>
    <row r="15" spans="1:9" ht="18" customHeight="1">
      <c r="A15" s="480">
        <v>2</v>
      </c>
      <c r="B15" s="920"/>
      <c r="C15" s="921"/>
      <c r="D15" s="989"/>
      <c r="E15" s="989"/>
      <c r="F15" s="922"/>
      <c r="G15" s="991"/>
      <c r="H15" s="992"/>
      <c r="I15" s="201"/>
    </row>
    <row r="16" spans="1:9" ht="18" customHeight="1">
      <c r="A16" s="480">
        <v>3</v>
      </c>
      <c r="B16" s="920"/>
      <c r="C16" s="921"/>
      <c r="D16" s="989"/>
      <c r="E16" s="989"/>
      <c r="F16" s="922"/>
      <c r="G16" s="991"/>
      <c r="H16" s="992"/>
      <c r="I16" s="201"/>
    </row>
    <row r="17" spans="1:9" ht="18" customHeight="1">
      <c r="A17" s="480">
        <v>4</v>
      </c>
      <c r="B17" s="920"/>
      <c r="C17" s="921"/>
      <c r="D17" s="989"/>
      <c r="E17" s="989"/>
      <c r="F17" s="922"/>
      <c r="G17" s="991"/>
      <c r="H17" s="992"/>
      <c r="I17" s="201"/>
    </row>
    <row r="18" spans="1:9" ht="18" customHeight="1">
      <c r="A18" s="480">
        <v>5</v>
      </c>
      <c r="B18" s="920"/>
      <c r="C18" s="921"/>
      <c r="D18" s="989"/>
      <c r="E18" s="989"/>
      <c r="F18" s="922"/>
      <c r="G18" s="991"/>
      <c r="H18" s="992"/>
      <c r="I18" s="201"/>
    </row>
    <row r="19" spans="1:9" ht="18" customHeight="1">
      <c r="A19" s="478"/>
      <c r="B19" s="204"/>
      <c r="C19" s="200"/>
      <c r="D19" s="205"/>
      <c r="E19" s="205"/>
      <c r="F19" s="205"/>
      <c r="G19" s="205"/>
      <c r="H19" s="205"/>
      <c r="I19" s="201"/>
    </row>
    <row r="20" spans="1:9" ht="16.5" customHeight="1">
      <c r="A20" s="478"/>
      <c r="B20" s="917" t="s">
        <v>24</v>
      </c>
      <c r="C20" s="916" t="s">
        <v>19</v>
      </c>
      <c r="D20" s="990" t="s">
        <v>20</v>
      </c>
      <c r="E20" s="990"/>
      <c r="F20" s="916" t="s">
        <v>21</v>
      </c>
      <c r="G20" s="990" t="s">
        <v>22</v>
      </c>
      <c r="H20" s="990"/>
    </row>
    <row r="21" spans="1:9" ht="17.25" customHeight="1">
      <c r="A21" s="481">
        <v>11</v>
      </c>
      <c r="B21" s="920"/>
      <c r="C21" s="921"/>
      <c r="D21" s="989"/>
      <c r="E21" s="989"/>
      <c r="F21" s="922"/>
      <c r="G21" s="991"/>
      <c r="H21" s="992"/>
    </row>
    <row r="22" spans="1:9" ht="17.25" customHeight="1">
      <c r="A22" s="481">
        <v>12</v>
      </c>
      <c r="B22" s="920"/>
      <c r="C22" s="921"/>
      <c r="D22" s="989"/>
      <c r="E22" s="989"/>
      <c r="F22" s="922"/>
      <c r="G22" s="991"/>
      <c r="H22" s="992"/>
    </row>
    <row r="23" spans="1:9" ht="17.25" customHeight="1">
      <c r="A23" s="481">
        <v>13</v>
      </c>
      <c r="B23" s="920"/>
      <c r="C23" s="921"/>
      <c r="D23" s="989"/>
      <c r="E23" s="989"/>
      <c r="F23" s="922"/>
      <c r="G23" s="991"/>
      <c r="H23" s="992"/>
    </row>
    <row r="24" spans="1:9" ht="17.25" customHeight="1">
      <c r="A24" s="481">
        <v>14</v>
      </c>
      <c r="B24" s="920"/>
      <c r="C24" s="921"/>
      <c r="D24" s="989"/>
      <c r="E24" s="989"/>
      <c r="F24" s="922"/>
      <c r="G24" s="991"/>
      <c r="H24" s="992"/>
    </row>
    <row r="25" spans="1:9" ht="17.25" customHeight="1">
      <c r="A25" s="481">
        <v>15</v>
      </c>
      <c r="B25" s="920"/>
      <c r="C25" s="921"/>
      <c r="D25" s="989"/>
      <c r="E25" s="989"/>
      <c r="F25" s="922"/>
      <c r="G25" s="991"/>
      <c r="H25" s="992"/>
    </row>
    <row r="26" spans="1:9" ht="13.8">
      <c r="A26" s="478"/>
      <c r="B26" s="206"/>
      <c r="C26" s="206"/>
      <c r="D26" s="206"/>
      <c r="E26" s="206"/>
      <c r="F26" s="206"/>
      <c r="G26" s="206"/>
      <c r="H26" s="206"/>
    </row>
    <row r="27" spans="1:9" ht="13.95" customHeight="1">
      <c r="A27" s="478"/>
      <c r="B27" s="917" t="s">
        <v>25</v>
      </c>
      <c r="C27" s="916" t="s">
        <v>19</v>
      </c>
      <c r="D27" s="990" t="s">
        <v>20</v>
      </c>
      <c r="E27" s="990"/>
      <c r="F27" s="916" t="s">
        <v>21</v>
      </c>
      <c r="G27" s="990" t="s">
        <v>22</v>
      </c>
      <c r="H27" s="990"/>
    </row>
    <row r="28" spans="1:9" ht="13.95" customHeight="1">
      <c r="A28" s="481">
        <v>1</v>
      </c>
      <c r="B28" s="920"/>
      <c r="C28" s="921"/>
      <c r="D28" s="989"/>
      <c r="E28" s="989"/>
      <c r="F28" s="922"/>
      <c r="G28" s="991"/>
      <c r="H28" s="992"/>
    </row>
    <row r="29" spans="1:9" ht="13.95" customHeight="1">
      <c r="A29" s="481">
        <v>2</v>
      </c>
      <c r="B29" s="920"/>
      <c r="C29" s="921"/>
      <c r="D29" s="989"/>
      <c r="E29" s="989"/>
      <c r="F29" s="922"/>
      <c r="G29" s="991"/>
      <c r="H29" s="992"/>
    </row>
    <row r="30" spans="1:9" ht="13.95" customHeight="1">
      <c r="A30" s="481">
        <v>3</v>
      </c>
      <c r="B30" s="920"/>
      <c r="C30" s="921"/>
      <c r="D30" s="989"/>
      <c r="E30" s="989"/>
      <c r="F30" s="922"/>
      <c r="G30" s="991"/>
      <c r="H30" s="992"/>
    </row>
    <row r="31" spans="1:9" ht="13.8">
      <c r="A31" s="478"/>
    </row>
    <row r="32" spans="1:9" ht="13.95" customHeight="1">
      <c r="A32" s="478"/>
      <c r="B32" s="917" t="s">
        <v>26</v>
      </c>
      <c r="C32" s="916" t="s">
        <v>19</v>
      </c>
      <c r="D32" s="990" t="s">
        <v>20</v>
      </c>
      <c r="E32" s="990"/>
      <c r="F32" s="916" t="s">
        <v>21</v>
      </c>
      <c r="G32" s="990" t="s">
        <v>22</v>
      </c>
      <c r="H32" s="990"/>
    </row>
    <row r="33" spans="1:8" ht="13.95" customHeight="1">
      <c r="A33" s="481">
        <v>11</v>
      </c>
      <c r="B33" s="920"/>
      <c r="C33" s="921"/>
      <c r="D33" s="989"/>
      <c r="E33" s="989"/>
      <c r="F33" s="922"/>
      <c r="G33" s="991"/>
      <c r="H33" s="992"/>
    </row>
    <row r="34" spans="1:8" ht="13.95" customHeight="1">
      <c r="A34" s="481">
        <v>12</v>
      </c>
      <c r="B34" s="920"/>
      <c r="C34" s="921"/>
      <c r="D34" s="989"/>
      <c r="E34" s="989"/>
      <c r="F34" s="922"/>
      <c r="G34" s="991"/>
      <c r="H34" s="992"/>
    </row>
    <row r="35" spans="1:8" ht="13.95" customHeight="1">
      <c r="A35" s="481">
        <v>13</v>
      </c>
      <c r="B35" s="920"/>
      <c r="C35" s="921"/>
      <c r="D35" s="989"/>
      <c r="E35" s="989"/>
      <c r="F35" s="922"/>
      <c r="G35" s="991"/>
      <c r="H35" s="992"/>
    </row>
    <row r="36" spans="1:8" ht="13.8"/>
    <row r="37" spans="1:8" ht="13.8"/>
  </sheetData>
  <mergeCells count="53">
    <mergeCell ref="G34:H34"/>
    <mergeCell ref="D35:E35"/>
    <mergeCell ref="G35:H35"/>
    <mergeCell ref="G30:H30"/>
    <mergeCell ref="D32:E32"/>
    <mergeCell ref="G32:H32"/>
    <mergeCell ref="D33:E33"/>
    <mergeCell ref="G33:H33"/>
    <mergeCell ref="D30:E30"/>
    <mergeCell ref="D34:E34"/>
    <mergeCell ref="G27:H27"/>
    <mergeCell ref="D28:E28"/>
    <mergeCell ref="G28:H28"/>
    <mergeCell ref="D29:E29"/>
    <mergeCell ref="G29:H29"/>
    <mergeCell ref="D27:E27"/>
    <mergeCell ref="D23:E23"/>
    <mergeCell ref="G23:H23"/>
    <mergeCell ref="D24:E24"/>
    <mergeCell ref="G24:H24"/>
    <mergeCell ref="D25:E25"/>
    <mergeCell ref="G25:H25"/>
    <mergeCell ref="D20:E20"/>
    <mergeCell ref="G20:H20"/>
    <mergeCell ref="D21:E21"/>
    <mergeCell ref="G21:H21"/>
    <mergeCell ref="D22:E22"/>
    <mergeCell ref="G22:H22"/>
    <mergeCell ref="D16:E16"/>
    <mergeCell ref="D17:E17"/>
    <mergeCell ref="D18:E18"/>
    <mergeCell ref="G13:H13"/>
    <mergeCell ref="G14:H14"/>
    <mergeCell ref="G15:H15"/>
    <mergeCell ref="G16:H16"/>
    <mergeCell ref="G17:H17"/>
    <mergeCell ref="G18:H18"/>
    <mergeCell ref="D13:E13"/>
    <mergeCell ref="D14:E14"/>
    <mergeCell ref="D15:E15"/>
    <mergeCell ref="A2:I2"/>
    <mergeCell ref="D4:H4"/>
    <mergeCell ref="G11:H11"/>
    <mergeCell ref="G10:H10"/>
    <mergeCell ref="G9:H9"/>
    <mergeCell ref="D5:H5"/>
    <mergeCell ref="C7:E7"/>
    <mergeCell ref="C9:E9"/>
    <mergeCell ref="C10:E10"/>
    <mergeCell ref="G7:H7"/>
    <mergeCell ref="G8:H8"/>
    <mergeCell ref="C8:E8"/>
    <mergeCell ref="C11:E11"/>
  </mergeCells>
  <pageMargins left="0.511811024" right="0.511811024" top="0.78740157499999996" bottom="0.78740157499999996" header="0.31496062000000002" footer="0.31496062000000002"/>
  <pageSetup paperSize="9" scale="78" orientation="portrait" horizontalDpi="4294967295" verticalDpi="4294967295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C50BA0-0C0F-4E35-A8DA-54D496B53035}">
          <x14:formula1>
            <xm:f>DADOS!$BE$4:$BE$20</xm:f>
          </x14:formula1>
          <xm:sqref>G9:H11</xm:sqref>
        </x14:dataValidation>
        <x14:dataValidation type="list" allowBlank="1" showInputMessage="1" showErrorMessage="1" xr:uid="{C2D978F7-BE0E-4BAA-8D2B-9EF865D6F79A}">
          <x14:formula1>
            <xm:f>DADOS!$BR$1:$BR$6</xm:f>
          </x14:formula1>
          <xm:sqref>C8:E8</xm:sqref>
        </x14:dataValidation>
        <x14:dataValidation type="list" allowBlank="1" showInputMessage="1" showErrorMessage="1" xr:uid="{00000000-0002-0000-0000-000002000000}">
          <x14:formula1>
            <xm:f>DADOS!$BM$3:$BM$58</xm:f>
          </x14:formula1>
          <xm:sqref>G8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E41F-A207-4736-9CAD-A58819DB7F33}">
  <sheetPr>
    <tabColor theme="4" tint="0.59999389629810485"/>
    <pageSetUpPr fitToPage="1"/>
  </sheetPr>
  <dimension ref="A1:AAD123"/>
  <sheetViews>
    <sheetView zoomScale="80" zoomScaleNormal="80" workbookViewId="0">
      <selection sqref="A1:XFD1048576"/>
    </sheetView>
  </sheetViews>
  <sheetFormatPr defaultColWidth="8.69921875" defaultRowHeight="15.6"/>
  <cols>
    <col min="1" max="1" width="3.19921875" style="709" customWidth="1"/>
    <col min="2" max="2" width="10.19921875" style="709" customWidth="1"/>
    <col min="3" max="3" width="10.8984375" style="709" customWidth="1"/>
    <col min="4" max="4" width="11.5" style="709" customWidth="1"/>
    <col min="5" max="5" width="11.8984375" style="709" customWidth="1"/>
    <col min="6" max="6" width="6.5" style="709" customWidth="1"/>
    <col min="7" max="7" width="7.19921875" style="709" customWidth="1"/>
    <col min="8" max="8" width="9.19921875" style="709" customWidth="1"/>
    <col min="9" max="9" width="10.19921875" style="709" customWidth="1"/>
    <col min="10" max="10" width="10.3984375" style="709" customWidth="1"/>
    <col min="11" max="11" width="12.5" style="709" customWidth="1"/>
    <col min="12" max="12" width="2.3984375" style="709" customWidth="1"/>
    <col min="13" max="13" width="36" style="709" customWidth="1"/>
    <col min="14" max="16384" width="8.69921875" style="709"/>
  </cols>
  <sheetData>
    <row r="1" spans="2:13">
      <c r="B1" s="95"/>
      <c r="C1" s="81"/>
      <c r="D1" s="81"/>
      <c r="E1" s="81"/>
      <c r="F1" s="81"/>
      <c r="G1" s="81"/>
      <c r="H1" s="81"/>
      <c r="I1" s="81"/>
      <c r="J1" s="706"/>
      <c r="K1" s="1377"/>
    </row>
    <row r="2" spans="2:13" ht="19.8">
      <c r="B2" s="81"/>
      <c r="C2" s="1379">
        <f>'Cadastro Inicial'!D4</f>
        <v>0</v>
      </c>
      <c r="D2" s="1378"/>
      <c r="E2" s="1378"/>
      <c r="F2" s="1378"/>
      <c r="G2" s="1378"/>
      <c r="H2" s="1378"/>
      <c r="I2" s="1378"/>
      <c r="J2" s="1378"/>
      <c r="K2" s="1378"/>
    </row>
    <row r="3" spans="2:13" ht="17.399999999999999">
      <c r="B3" s="719"/>
      <c r="C3" s="81"/>
      <c r="D3" s="91"/>
      <c r="E3" s="91"/>
      <c r="F3" s="1380"/>
      <c r="G3" s="1378"/>
      <c r="H3" s="91"/>
      <c r="I3" s="81"/>
      <c r="J3" s="706"/>
      <c r="K3" s="1378"/>
    </row>
    <row r="4" spans="2:13">
      <c r="B4" s="1381">
        <f>M6</f>
        <v>0</v>
      </c>
      <c r="C4" s="1381"/>
      <c r="D4" s="1381"/>
      <c r="E4" s="1381"/>
      <c r="F4" s="1381"/>
      <c r="G4" s="1381"/>
      <c r="H4" s="1381"/>
      <c r="I4" s="1381"/>
      <c r="J4" s="1381"/>
      <c r="K4" s="1381"/>
    </row>
    <row r="5" spans="2:13" ht="12.75" customHeight="1">
      <c r="B5" s="720"/>
      <c r="C5" s="720"/>
      <c r="D5" s="721"/>
      <c r="E5" s="721"/>
      <c r="F5" s="721"/>
      <c r="G5" s="721"/>
      <c r="H5" s="721"/>
      <c r="I5" s="721"/>
      <c r="J5" s="721"/>
      <c r="K5" s="720"/>
      <c r="M5" s="283" t="s">
        <v>217</v>
      </c>
    </row>
    <row r="6" spans="2:13">
      <c r="B6" s="722"/>
      <c r="C6" s="1382" t="s">
        <v>216</v>
      </c>
      <c r="D6" s="1383"/>
      <c r="E6" s="1383"/>
      <c r="F6" s="1383"/>
      <c r="G6" s="1383"/>
      <c r="H6" s="1383"/>
      <c r="I6" s="1383"/>
      <c r="J6" s="1383"/>
      <c r="K6" s="722"/>
      <c r="M6" s="192">
        <v>0</v>
      </c>
    </row>
    <row r="7" spans="2:13">
      <c r="B7" s="86" t="s">
        <v>259</v>
      </c>
      <c r="C7" s="86" t="s">
        <v>260</v>
      </c>
      <c r="D7" s="86" t="s">
        <v>97</v>
      </c>
      <c r="E7" s="86" t="s">
        <v>261</v>
      </c>
      <c r="F7" s="86" t="s">
        <v>262</v>
      </c>
      <c r="G7" s="86" t="s">
        <v>263</v>
      </c>
      <c r="H7" s="86" t="s">
        <v>240</v>
      </c>
      <c r="I7" s="86" t="s">
        <v>264</v>
      </c>
      <c r="J7" s="86" t="s">
        <v>265</v>
      </c>
      <c r="K7" s="86" t="s">
        <v>61</v>
      </c>
    </row>
    <row r="8" spans="2:13">
      <c r="B8" s="723">
        <f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23">
        <f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24">
        <f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24">
        <f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23">
        <f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23">
        <f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6">
        <f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6">
        <f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6">
        <f t="shared" ref="J8:J22" si="0">H8+I8</f>
        <v>0</v>
      </c>
      <c r="K8" s="726">
        <f t="shared" ref="K8:K22" si="1">J8*G8*F8</f>
        <v>0</v>
      </c>
    </row>
    <row r="9" spans="2:13">
      <c r="B9" s="723">
        <f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23">
        <f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24">
        <f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24">
        <f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23">
        <f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23">
        <f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6">
        <f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6">
        <f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6">
        <f t="shared" si="0"/>
        <v>0</v>
      </c>
      <c r="K9" s="726">
        <f t="shared" si="1"/>
        <v>0</v>
      </c>
    </row>
    <row r="10" spans="2:13">
      <c r="B10" s="723">
        <f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23">
        <f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24">
        <f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24">
        <f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23">
        <f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23">
        <f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6">
        <f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6">
        <f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6">
        <f t="shared" si="0"/>
        <v>0</v>
      </c>
      <c r="K10" s="726">
        <f t="shared" si="1"/>
        <v>0</v>
      </c>
    </row>
    <row r="11" spans="2:13">
      <c r="B11" s="723">
        <f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23">
        <f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24">
        <f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24">
        <f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23">
        <f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23">
        <f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6">
        <f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6">
        <f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6">
        <f t="shared" si="0"/>
        <v>0</v>
      </c>
      <c r="K11" s="726">
        <f t="shared" si="1"/>
        <v>0</v>
      </c>
    </row>
    <row r="12" spans="2:13">
      <c r="B12" s="723">
        <f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23">
        <f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24">
        <f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24">
        <f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23">
        <f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23">
        <f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6">
        <f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6">
        <f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6">
        <f t="shared" si="0"/>
        <v>0</v>
      </c>
      <c r="K12" s="726">
        <f t="shared" si="1"/>
        <v>0</v>
      </c>
    </row>
    <row r="13" spans="2:13">
      <c r="B13" s="723">
        <f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23">
        <f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24">
        <f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24">
        <f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23">
        <f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23">
        <f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6">
        <f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6">
        <f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6">
        <f t="shared" si="0"/>
        <v>0</v>
      </c>
      <c r="K13" s="726">
        <f t="shared" si="1"/>
        <v>0</v>
      </c>
    </row>
    <row r="14" spans="2:13">
      <c r="B14" s="723">
        <f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23">
        <f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24">
        <f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24">
        <f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23">
        <f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23">
        <f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6">
        <f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6">
        <f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6">
        <f t="shared" si="0"/>
        <v>0</v>
      </c>
      <c r="K14" s="726">
        <f t="shared" si="1"/>
        <v>0</v>
      </c>
    </row>
    <row r="15" spans="2:13">
      <c r="B15" s="723">
        <f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23">
        <f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24">
        <f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24">
        <f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23">
        <f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23">
        <f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6">
        <f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6">
        <f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6">
        <f t="shared" si="0"/>
        <v>0</v>
      </c>
      <c r="K15" s="726">
        <f t="shared" si="1"/>
        <v>0</v>
      </c>
    </row>
    <row r="16" spans="2:13">
      <c r="B16" s="723">
        <f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23">
        <f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24">
        <f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24">
        <f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23">
        <f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23">
        <f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6">
        <f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6">
        <f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6">
        <f t="shared" si="0"/>
        <v>0</v>
      </c>
      <c r="K16" s="726">
        <f t="shared" si="1"/>
        <v>0</v>
      </c>
    </row>
    <row r="17" spans="2:11">
      <c r="B17" s="723">
        <f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23">
        <f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24">
        <f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24">
        <f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23">
        <f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23">
        <f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6">
        <f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6">
        <f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6">
        <f t="shared" si="0"/>
        <v>0</v>
      </c>
      <c r="K17" s="726">
        <f t="shared" si="1"/>
        <v>0</v>
      </c>
    </row>
    <row r="18" spans="2:11">
      <c r="B18" s="723">
        <f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23">
        <f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24">
        <f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24">
        <f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23">
        <f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23">
        <f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6">
        <f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6">
        <f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6">
        <f t="shared" si="0"/>
        <v>0</v>
      </c>
      <c r="K18" s="726">
        <f t="shared" si="1"/>
        <v>0</v>
      </c>
    </row>
    <row r="19" spans="2:11">
      <c r="B19" s="723">
        <f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23">
        <f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24">
        <f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24">
        <f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23">
        <f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23">
        <f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6">
        <f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6">
        <f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6">
        <f t="shared" si="0"/>
        <v>0</v>
      </c>
      <c r="K19" s="726">
        <f t="shared" si="1"/>
        <v>0</v>
      </c>
    </row>
    <row r="20" spans="2:11">
      <c r="B20" s="723">
        <f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23">
        <f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24">
        <f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24">
        <f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23">
        <f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23">
        <f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6">
        <f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6">
        <f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6">
        <f t="shared" si="0"/>
        <v>0</v>
      </c>
      <c r="K20" s="726">
        <f t="shared" si="1"/>
        <v>0</v>
      </c>
    </row>
    <row r="21" spans="2:11">
      <c r="B21" s="723">
        <f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23">
        <f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24">
        <f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24">
        <f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23">
        <f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23">
        <f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6">
        <f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6">
        <f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6">
        <f t="shared" si="0"/>
        <v>0</v>
      </c>
      <c r="K21" s="726">
        <f t="shared" si="1"/>
        <v>0</v>
      </c>
    </row>
    <row r="22" spans="2:11">
      <c r="B22" s="723">
        <f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23">
        <f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24">
        <f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24">
        <f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23">
        <f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23">
        <f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6">
        <f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6">
        <f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6">
        <f t="shared" si="0"/>
        <v>0</v>
      </c>
      <c r="K22" s="726">
        <f t="shared" si="1"/>
        <v>0</v>
      </c>
    </row>
    <row r="23" spans="2:11">
      <c r="B23" s="1376" t="s">
        <v>65</v>
      </c>
      <c r="C23" s="1376"/>
      <c r="D23" s="125">
        <f>IF(G23=0,0,AVERAGEIF(J8:J22,"&lt;&gt;0"))</f>
        <v>0</v>
      </c>
      <c r="E23" s="87" t="s">
        <v>266</v>
      </c>
      <c r="F23" s="124"/>
      <c r="G23" s="124">
        <f>(F8*G8)+(F9*G9)+(F10*G10)+(F11*G11)+(F12*G12)+(F13*G13)+(F14*G14)+(F15*G15)+(F16*G16)+(F17*G17)+(F18*G18)+(F19*G19)+(F20*G20)+(F21*G21)+(F22*G22)</f>
        <v>0</v>
      </c>
      <c r="H23" s="87" t="s">
        <v>64</v>
      </c>
      <c r="I23" s="87"/>
      <c r="J23" s="168"/>
      <c r="K23" s="125">
        <f>SUM(K8:K22)</f>
        <v>0</v>
      </c>
    </row>
    <row r="24" spans="2:11" ht="31.95" customHeight="1">
      <c r="B24" s="727" t="s">
        <v>267</v>
      </c>
      <c r="C24" s="1386">
        <f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1387"/>
      <c r="E24" s="1387"/>
      <c r="F24" s="1387"/>
      <c r="G24" s="1387"/>
      <c r="H24" s="1387"/>
      <c r="I24" s="1387"/>
      <c r="J24" s="1387"/>
      <c r="K24" s="1388"/>
    </row>
    <row r="25" spans="2:11" ht="7.5" customHeight="1" thickBot="1">
      <c r="B25" s="1389"/>
      <c r="C25" s="1390"/>
      <c r="D25" s="1390"/>
      <c r="E25" s="1390"/>
      <c r="F25" s="1390"/>
      <c r="G25" s="1390"/>
      <c r="H25" s="1390"/>
      <c r="I25" s="1390"/>
      <c r="J25" s="1390"/>
      <c r="K25" s="1390"/>
    </row>
    <row r="26" spans="2:11" ht="16.2" thickTop="1">
      <c r="B26" s="728"/>
      <c r="C26" s="728"/>
      <c r="D26" s="729"/>
      <c r="E26" s="729"/>
      <c r="F26" s="729"/>
      <c r="G26" s="729"/>
      <c r="H26" s="729"/>
      <c r="I26" s="729"/>
      <c r="J26" s="729"/>
      <c r="K26" s="728"/>
    </row>
    <row r="27" spans="2:11">
      <c r="B27" s="722"/>
      <c r="C27" s="1382" t="s">
        <v>238</v>
      </c>
      <c r="D27" s="1383"/>
      <c r="E27" s="1383"/>
      <c r="F27" s="1383"/>
      <c r="G27" s="1383"/>
      <c r="H27" s="1383"/>
      <c r="I27" s="1383"/>
      <c r="J27" s="1383"/>
      <c r="K27" s="722"/>
    </row>
    <row r="28" spans="2:11">
      <c r="B28" s="88" t="s">
        <v>268</v>
      </c>
      <c r="C28" s="88" t="s">
        <v>156</v>
      </c>
      <c r="D28" s="88" t="s">
        <v>157</v>
      </c>
      <c r="E28" s="88" t="s">
        <v>175</v>
      </c>
      <c r="F28" s="88" t="s">
        <v>262</v>
      </c>
      <c r="G28" s="88" t="s">
        <v>263</v>
      </c>
      <c r="H28" s="730" t="s">
        <v>240</v>
      </c>
      <c r="I28" s="730" t="s">
        <v>264</v>
      </c>
      <c r="J28" s="730" t="s">
        <v>265</v>
      </c>
      <c r="K28" s="730" t="s">
        <v>61</v>
      </c>
    </row>
    <row r="29" spans="2:11" s="710" customFormat="1">
      <c r="B29" s="731">
        <f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31">
        <f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32">
        <f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32">
        <f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31">
        <f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31">
        <f t="shared" ref="G29:G43" si="2">IF(D29=0,0,(E29-D29)+1)</f>
        <v>0</v>
      </c>
      <c r="H29" s="777">
        <f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77">
        <f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77">
        <f t="shared" ref="J29:J43" si="3">H29+I29</f>
        <v>0</v>
      </c>
      <c r="K29" s="777">
        <f t="shared" ref="K29:K43" si="4">J29*G29*F29</f>
        <v>0</v>
      </c>
    </row>
    <row r="30" spans="2:11" s="710" customFormat="1">
      <c r="B30" s="731">
        <f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31">
        <f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32">
        <f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32">
        <f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31">
        <f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31">
        <f t="shared" si="2"/>
        <v>0</v>
      </c>
      <c r="H30" s="777">
        <f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77">
        <f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77">
        <f t="shared" si="3"/>
        <v>0</v>
      </c>
      <c r="K30" s="777">
        <f t="shared" si="4"/>
        <v>0</v>
      </c>
    </row>
    <row r="31" spans="2:11" s="710" customFormat="1">
      <c r="B31" s="731">
        <f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31">
        <f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32">
        <f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32">
        <f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31">
        <f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31">
        <f t="shared" si="2"/>
        <v>0</v>
      </c>
      <c r="H31" s="777">
        <f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77">
        <f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77">
        <f t="shared" si="3"/>
        <v>0</v>
      </c>
      <c r="K31" s="777">
        <f t="shared" si="4"/>
        <v>0</v>
      </c>
    </row>
    <row r="32" spans="2:11" s="710" customFormat="1">
      <c r="B32" s="731">
        <f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31">
        <f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32">
        <f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32">
        <f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31">
        <f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31">
        <f t="shared" si="2"/>
        <v>0</v>
      </c>
      <c r="H32" s="777">
        <f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77">
        <f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77">
        <f t="shared" si="3"/>
        <v>0</v>
      </c>
      <c r="K32" s="777">
        <f t="shared" si="4"/>
        <v>0</v>
      </c>
    </row>
    <row r="33" spans="2:11" s="710" customFormat="1">
      <c r="B33" s="731">
        <f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31">
        <f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32">
        <f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32">
        <f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31">
        <f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31">
        <f t="shared" si="2"/>
        <v>0</v>
      </c>
      <c r="H33" s="777">
        <f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77">
        <f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77">
        <f t="shared" si="3"/>
        <v>0</v>
      </c>
      <c r="K33" s="777">
        <f t="shared" si="4"/>
        <v>0</v>
      </c>
    </row>
    <row r="34" spans="2:11" s="710" customFormat="1">
      <c r="B34" s="731">
        <f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31">
        <f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32">
        <f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32">
        <f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31">
        <f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31">
        <f t="shared" si="2"/>
        <v>0</v>
      </c>
      <c r="H34" s="777">
        <f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77">
        <f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77">
        <f t="shared" si="3"/>
        <v>0</v>
      </c>
      <c r="K34" s="777">
        <f t="shared" si="4"/>
        <v>0</v>
      </c>
    </row>
    <row r="35" spans="2:11" s="710" customFormat="1">
      <c r="B35" s="731">
        <f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31">
        <f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32">
        <f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32">
        <f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31">
        <f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31">
        <f t="shared" si="2"/>
        <v>0</v>
      </c>
      <c r="H35" s="777">
        <f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77">
        <f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77">
        <f t="shared" si="3"/>
        <v>0</v>
      </c>
      <c r="K35" s="777">
        <f t="shared" si="4"/>
        <v>0</v>
      </c>
    </row>
    <row r="36" spans="2:11" s="710" customFormat="1">
      <c r="B36" s="731">
        <f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31">
        <f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32">
        <f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32">
        <f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31">
        <f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31">
        <f t="shared" si="2"/>
        <v>0</v>
      </c>
      <c r="H36" s="777">
        <f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77">
        <f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77">
        <f t="shared" si="3"/>
        <v>0</v>
      </c>
      <c r="K36" s="777">
        <f t="shared" si="4"/>
        <v>0</v>
      </c>
    </row>
    <row r="37" spans="2:11" s="710" customFormat="1">
      <c r="B37" s="731">
        <f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31">
        <f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32">
        <f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32">
        <f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31">
        <f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31">
        <f t="shared" si="2"/>
        <v>0</v>
      </c>
      <c r="H37" s="777">
        <f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77">
        <f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77">
        <f t="shared" si="3"/>
        <v>0</v>
      </c>
      <c r="K37" s="777">
        <f t="shared" si="4"/>
        <v>0</v>
      </c>
    </row>
    <row r="38" spans="2:11" s="710" customFormat="1">
      <c r="B38" s="731">
        <f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31">
        <f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32">
        <f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32">
        <f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31">
        <f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31">
        <f t="shared" si="2"/>
        <v>0</v>
      </c>
      <c r="H38" s="777">
        <f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77">
        <f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77">
        <f t="shared" si="3"/>
        <v>0</v>
      </c>
      <c r="K38" s="777">
        <f t="shared" si="4"/>
        <v>0</v>
      </c>
    </row>
    <row r="39" spans="2:11" s="710" customFormat="1">
      <c r="B39" s="731">
        <f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31">
        <f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32">
        <f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32">
        <f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31">
        <f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31">
        <f t="shared" si="2"/>
        <v>0</v>
      </c>
      <c r="H39" s="777">
        <f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77">
        <f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77">
        <f t="shared" si="3"/>
        <v>0</v>
      </c>
      <c r="K39" s="777">
        <f t="shared" si="4"/>
        <v>0</v>
      </c>
    </row>
    <row r="40" spans="2:11" s="710" customFormat="1">
      <c r="B40" s="731">
        <f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31">
        <f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32">
        <f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32">
        <f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31">
        <f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31">
        <f t="shared" si="2"/>
        <v>0</v>
      </c>
      <c r="H40" s="777">
        <f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77">
        <f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77">
        <f t="shared" si="3"/>
        <v>0</v>
      </c>
      <c r="K40" s="777">
        <f t="shared" si="4"/>
        <v>0</v>
      </c>
    </row>
    <row r="41" spans="2:11" s="710" customFormat="1">
      <c r="B41" s="731">
        <f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31">
        <f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32">
        <f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32">
        <f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31">
        <f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31">
        <f t="shared" si="2"/>
        <v>0</v>
      </c>
      <c r="H41" s="777">
        <f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77">
        <f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77">
        <f t="shared" si="3"/>
        <v>0</v>
      </c>
      <c r="K41" s="777">
        <f t="shared" si="4"/>
        <v>0</v>
      </c>
    </row>
    <row r="42" spans="2:11" s="710" customFormat="1">
      <c r="B42" s="731">
        <f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31">
        <f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32">
        <f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32">
        <f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31">
        <f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31">
        <f t="shared" si="2"/>
        <v>0</v>
      </c>
      <c r="H42" s="777">
        <f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77">
        <f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77">
        <f t="shared" si="3"/>
        <v>0</v>
      </c>
      <c r="K42" s="777">
        <f t="shared" si="4"/>
        <v>0</v>
      </c>
    </row>
    <row r="43" spans="2:11" s="710" customFormat="1">
      <c r="B43" s="731">
        <f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31">
        <f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32">
        <f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32">
        <f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31">
        <f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31">
        <f t="shared" si="2"/>
        <v>0</v>
      </c>
      <c r="H43" s="777">
        <f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77">
        <f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77">
        <f t="shared" si="3"/>
        <v>0</v>
      </c>
      <c r="K43" s="777">
        <f t="shared" si="4"/>
        <v>0</v>
      </c>
    </row>
    <row r="44" spans="2:11">
      <c r="B44" s="87" t="s">
        <v>269</v>
      </c>
      <c r="C44" s="87" t="s">
        <v>270</v>
      </c>
      <c r="D44" s="125">
        <f>IF(G44=0,0,AVERAGEIF(H29:H43,"&lt;&gt;0"))</f>
        <v>0</v>
      </c>
      <c r="E44" s="735"/>
      <c r="F44" s="87"/>
      <c r="G44" s="736">
        <f>(F29*G29)+(F30*G30)+(F31*G31)+(F32*G32)+(F33*G33)+(F34*G34)+(F35*G35)+(F36*G36)+(F37*G37)+(F38*G38)+(F39*G39)+(F40*G40)+(F41*G41)+(F42*G42)+(F43*G43)</f>
        <v>0</v>
      </c>
      <c r="H44" s="87" t="s">
        <v>271</v>
      </c>
      <c r="I44" s="87"/>
      <c r="J44" s="87"/>
      <c r="K44" s="168">
        <f>SUM(K29:K43)</f>
        <v>0</v>
      </c>
    </row>
    <row r="45" spans="2:11" ht="30.6" customHeight="1">
      <c r="B45" s="727" t="s">
        <v>267</v>
      </c>
      <c r="C45" s="1386">
        <f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1387"/>
      <c r="E45" s="1387"/>
      <c r="F45" s="1387"/>
      <c r="G45" s="1387"/>
      <c r="H45" s="1387"/>
      <c r="I45" s="1387"/>
      <c r="J45" s="1387"/>
      <c r="K45" s="1388"/>
    </row>
    <row r="46" spans="2:11" ht="7.5" customHeight="1" thickBot="1">
      <c r="B46" s="1391"/>
      <c r="C46" s="1392"/>
      <c r="D46" s="1392"/>
      <c r="E46" s="1392"/>
      <c r="F46" s="1392"/>
      <c r="G46" s="1392"/>
      <c r="H46" s="1392"/>
      <c r="I46" s="1392"/>
      <c r="J46" s="1392"/>
      <c r="K46" s="1392"/>
    </row>
    <row r="47" spans="2:11" ht="14.25" customHeight="1" thickTop="1">
      <c r="B47" s="737"/>
      <c r="C47" s="738"/>
      <c r="D47" s="738"/>
      <c r="E47" s="738"/>
      <c r="F47" s="738"/>
      <c r="G47" s="738"/>
      <c r="H47" s="738"/>
      <c r="I47" s="738"/>
      <c r="J47" s="738"/>
      <c r="K47" s="738"/>
    </row>
    <row r="48" spans="2:11">
      <c r="B48" s="739"/>
      <c r="C48" s="1393" t="s">
        <v>272</v>
      </c>
      <c r="D48" s="1385"/>
      <c r="E48" s="1385"/>
      <c r="F48" s="1385"/>
      <c r="G48" s="1385"/>
      <c r="H48" s="1385"/>
      <c r="I48" s="1385"/>
      <c r="J48" s="1385"/>
      <c r="K48" s="739"/>
    </row>
    <row r="49" spans="2:11">
      <c r="B49" s="88" t="s">
        <v>273</v>
      </c>
      <c r="C49" s="88" t="s">
        <v>191</v>
      </c>
      <c r="D49" s="88" t="s">
        <v>157</v>
      </c>
      <c r="E49" s="88" t="s">
        <v>175</v>
      </c>
      <c r="F49" s="88" t="s">
        <v>274</v>
      </c>
      <c r="G49" s="88" t="s">
        <v>263</v>
      </c>
      <c r="H49" s="730" t="s">
        <v>240</v>
      </c>
      <c r="I49" s="730" t="s">
        <v>264</v>
      </c>
      <c r="J49" s="730" t="s">
        <v>265</v>
      </c>
      <c r="K49" s="730" t="s">
        <v>61</v>
      </c>
    </row>
    <row r="50" spans="2:11">
      <c r="B50" s="731">
        <f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31">
        <f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40">
        <f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40">
        <f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23">
        <f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23">
        <f t="shared" ref="G50:G64" si="5">IF(D50=0,0,(E50-D50)+1)</f>
        <v>0</v>
      </c>
      <c r="H50" s="741">
        <f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41">
        <f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41">
        <f t="shared" ref="J50:J64" si="6">H50+I50</f>
        <v>0</v>
      </c>
      <c r="K50" s="741">
        <f t="shared" ref="K50:K64" si="7">J50*G50</f>
        <v>0</v>
      </c>
    </row>
    <row r="51" spans="2:11">
      <c r="B51" s="731">
        <f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31">
        <f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40">
        <f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40">
        <f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23">
        <f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23">
        <f t="shared" si="5"/>
        <v>0</v>
      </c>
      <c r="H51" s="741">
        <f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41">
        <f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41">
        <f t="shared" si="6"/>
        <v>0</v>
      </c>
      <c r="K51" s="741">
        <f t="shared" si="7"/>
        <v>0</v>
      </c>
    </row>
    <row r="52" spans="2:11">
      <c r="B52" s="731">
        <f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31">
        <f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40">
        <f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40">
        <f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23">
        <f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23">
        <f t="shared" si="5"/>
        <v>0</v>
      </c>
      <c r="H52" s="741">
        <f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41">
        <f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41">
        <f t="shared" si="6"/>
        <v>0</v>
      </c>
      <c r="K52" s="741">
        <f t="shared" si="7"/>
        <v>0</v>
      </c>
    </row>
    <row r="53" spans="2:11">
      <c r="B53" s="731">
        <f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31">
        <f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40">
        <f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40">
        <f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23">
        <f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23">
        <f t="shared" si="5"/>
        <v>0</v>
      </c>
      <c r="H53" s="741">
        <f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41">
        <f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41">
        <f t="shared" si="6"/>
        <v>0</v>
      </c>
      <c r="K53" s="741">
        <f t="shared" si="7"/>
        <v>0</v>
      </c>
    </row>
    <row r="54" spans="2:11">
      <c r="B54" s="731">
        <f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31">
        <f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40">
        <f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40">
        <f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23">
        <f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23">
        <f t="shared" si="5"/>
        <v>0</v>
      </c>
      <c r="H54" s="741">
        <f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41">
        <f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41">
        <f t="shared" si="6"/>
        <v>0</v>
      </c>
      <c r="K54" s="741">
        <f t="shared" si="7"/>
        <v>0</v>
      </c>
    </row>
    <row r="55" spans="2:11">
      <c r="B55" s="731">
        <f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31">
        <f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40">
        <f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40">
        <f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23">
        <f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23">
        <f t="shared" si="5"/>
        <v>0</v>
      </c>
      <c r="H55" s="741">
        <f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41">
        <f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41">
        <f t="shared" si="6"/>
        <v>0</v>
      </c>
      <c r="K55" s="741">
        <f t="shared" si="7"/>
        <v>0</v>
      </c>
    </row>
    <row r="56" spans="2:11">
      <c r="B56" s="731">
        <f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31">
        <f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40">
        <f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40">
        <f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23">
        <f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23">
        <f t="shared" si="5"/>
        <v>0</v>
      </c>
      <c r="H56" s="741">
        <f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41">
        <f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41">
        <f t="shared" si="6"/>
        <v>0</v>
      </c>
      <c r="K56" s="741">
        <f t="shared" si="7"/>
        <v>0</v>
      </c>
    </row>
    <row r="57" spans="2:11">
      <c r="B57" s="731">
        <f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31">
        <f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40">
        <f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40">
        <f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23">
        <f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23">
        <f t="shared" si="5"/>
        <v>0</v>
      </c>
      <c r="H57" s="741">
        <f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41">
        <f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41">
        <f t="shared" si="6"/>
        <v>0</v>
      </c>
      <c r="K57" s="741">
        <f t="shared" si="7"/>
        <v>0</v>
      </c>
    </row>
    <row r="58" spans="2:11">
      <c r="B58" s="731">
        <f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31">
        <f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40">
        <f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40">
        <f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23">
        <f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23">
        <f t="shared" si="5"/>
        <v>0</v>
      </c>
      <c r="H58" s="741">
        <f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41">
        <f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41">
        <f t="shared" si="6"/>
        <v>0</v>
      </c>
      <c r="K58" s="741">
        <f t="shared" si="7"/>
        <v>0</v>
      </c>
    </row>
    <row r="59" spans="2:11">
      <c r="B59" s="731">
        <f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31">
        <f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40">
        <f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40">
        <f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23">
        <f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23">
        <f t="shared" si="5"/>
        <v>0</v>
      </c>
      <c r="H59" s="741">
        <f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41">
        <f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41">
        <f t="shared" si="6"/>
        <v>0</v>
      </c>
      <c r="K59" s="741">
        <f t="shared" si="7"/>
        <v>0</v>
      </c>
    </row>
    <row r="60" spans="2:11">
      <c r="B60" s="731">
        <f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31">
        <f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40">
        <f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40">
        <f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23">
        <f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23">
        <f t="shared" si="5"/>
        <v>0</v>
      </c>
      <c r="H60" s="741">
        <f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41">
        <f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41">
        <f t="shared" si="6"/>
        <v>0</v>
      </c>
      <c r="K60" s="741">
        <f t="shared" si="7"/>
        <v>0</v>
      </c>
    </row>
    <row r="61" spans="2:11">
      <c r="B61" s="731">
        <f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31">
        <f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40">
        <f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40">
        <f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23">
        <f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23">
        <f t="shared" si="5"/>
        <v>0</v>
      </c>
      <c r="H61" s="741">
        <f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41">
        <f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41">
        <f t="shared" si="6"/>
        <v>0</v>
      </c>
      <c r="K61" s="741">
        <f t="shared" si="7"/>
        <v>0</v>
      </c>
    </row>
    <row r="62" spans="2:11">
      <c r="B62" s="731">
        <f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31">
        <f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40">
        <f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40">
        <f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23">
        <f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23">
        <f t="shared" si="5"/>
        <v>0</v>
      </c>
      <c r="H62" s="741">
        <f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41">
        <f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41">
        <f t="shared" si="6"/>
        <v>0</v>
      </c>
      <c r="K62" s="741">
        <f t="shared" si="7"/>
        <v>0</v>
      </c>
    </row>
    <row r="63" spans="2:11">
      <c r="B63" s="731">
        <f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31">
        <f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40">
        <f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40">
        <f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23">
        <f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23">
        <f t="shared" si="5"/>
        <v>0</v>
      </c>
      <c r="H63" s="741">
        <f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41">
        <f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41">
        <f t="shared" si="6"/>
        <v>0</v>
      </c>
      <c r="K63" s="741">
        <f t="shared" si="7"/>
        <v>0</v>
      </c>
    </row>
    <row r="64" spans="2:11">
      <c r="B64" s="731">
        <f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31">
        <f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40">
        <f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40">
        <f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23">
        <f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23">
        <f t="shared" si="5"/>
        <v>0</v>
      </c>
      <c r="H64" s="741">
        <f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42">
        <f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41">
        <f t="shared" si="6"/>
        <v>0</v>
      </c>
      <c r="K64" s="741">
        <f t="shared" si="7"/>
        <v>0</v>
      </c>
    </row>
    <row r="65" spans="2:11">
      <c r="B65" s="87" t="s">
        <v>275</v>
      </c>
      <c r="C65" s="87" t="s">
        <v>276</v>
      </c>
      <c r="D65" s="743">
        <f>IF(G65=0,0,AVERAGEIF(H50:H64,"&lt;&gt;0"))</f>
        <v>0</v>
      </c>
      <c r="E65" s="735"/>
      <c r="F65" s="87"/>
      <c r="G65" s="744">
        <f>(F50*G50)+(F51*G51)+(F52*G52)+(F53*G53)+(F54*G54)+(F55*G55)+(F56*G56)+(F57*G57)+(F58*G58)+(F59*G59)+(F60*G60)+(F61*G61)+(F62*G62)+(F63*G63)+(F64*G64)</f>
        <v>0</v>
      </c>
      <c r="H65" s="87" t="s">
        <v>277</v>
      </c>
      <c r="I65" s="87"/>
      <c r="J65" s="87"/>
      <c r="K65" s="168">
        <f>SUM(K50:K64)</f>
        <v>0</v>
      </c>
    </row>
    <row r="66" spans="2:11" ht="28.2" customHeight="1">
      <c r="B66" s="727" t="s">
        <v>267</v>
      </c>
      <c r="C66" s="1386">
        <f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1387"/>
      <c r="E66" s="1387"/>
      <c r="F66" s="1387"/>
      <c r="G66" s="1387"/>
      <c r="H66" s="1387"/>
      <c r="I66" s="1387"/>
      <c r="J66" s="1387"/>
      <c r="K66" s="1388"/>
    </row>
    <row r="67" spans="2:11" ht="7.5" customHeight="1" thickBot="1">
      <c r="B67" s="1389"/>
      <c r="C67" s="1390"/>
      <c r="D67" s="1390"/>
      <c r="E67" s="1390"/>
      <c r="F67" s="1390"/>
      <c r="G67" s="1390"/>
      <c r="H67" s="1390"/>
      <c r="I67" s="1390"/>
      <c r="J67" s="1390"/>
      <c r="K67" s="1390"/>
    </row>
    <row r="68" spans="2:11" ht="16.2" thickTop="1">
      <c r="B68" s="745"/>
      <c r="C68" s="746"/>
      <c r="D68" s="747"/>
      <c r="E68" s="747"/>
      <c r="F68" s="746"/>
      <c r="G68" s="747"/>
      <c r="H68" s="747"/>
      <c r="I68" s="747"/>
      <c r="J68" s="747"/>
      <c r="K68" s="746"/>
    </row>
    <row r="69" spans="2:11">
      <c r="B69" s="739"/>
      <c r="C69" s="1393" t="s">
        <v>56</v>
      </c>
      <c r="D69" s="1385"/>
      <c r="E69" s="1385"/>
      <c r="F69" s="1385"/>
      <c r="G69" s="1385"/>
      <c r="H69" s="1385"/>
      <c r="I69" s="1385"/>
      <c r="J69" s="1385"/>
      <c r="K69" s="739"/>
    </row>
    <row r="70" spans="2:11">
      <c r="B70" s="88" t="s">
        <v>84</v>
      </c>
      <c r="C70" s="88" t="s">
        <v>278</v>
      </c>
      <c r="D70" s="88" t="s">
        <v>279</v>
      </c>
      <c r="E70" s="88" t="s">
        <v>262</v>
      </c>
      <c r="F70" s="88" t="s">
        <v>280</v>
      </c>
      <c r="G70" s="88" t="s">
        <v>219</v>
      </c>
      <c r="H70" s="88" t="s">
        <v>240</v>
      </c>
      <c r="I70" s="88" t="s">
        <v>264</v>
      </c>
      <c r="J70" s="88" t="s">
        <v>281</v>
      </c>
      <c r="K70" s="88" t="s">
        <v>61</v>
      </c>
    </row>
    <row r="71" spans="2:11">
      <c r="B71" s="748">
        <f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748">
        <f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749">
        <f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748">
        <f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748">
        <f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748">
        <f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171">
        <f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171">
        <f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171">
        <f t="shared" ref="J71:J85" si="8">H71+I71</f>
        <v>0</v>
      </c>
      <c r="K71" s="171">
        <f t="shared" ref="K71:K85" si="9">J71*E71*G71</f>
        <v>0</v>
      </c>
    </row>
    <row r="72" spans="2:11">
      <c r="B72" s="748">
        <f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748">
        <f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749">
        <f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748">
        <f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748">
        <f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748">
        <f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171">
        <f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171">
        <f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171">
        <f t="shared" si="8"/>
        <v>0</v>
      </c>
      <c r="K72" s="171">
        <f t="shared" si="9"/>
        <v>0</v>
      </c>
    </row>
    <row r="73" spans="2:11">
      <c r="B73" s="748">
        <f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748">
        <f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749">
        <f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748">
        <f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748">
        <f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748">
        <f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171">
        <f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171">
        <f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171">
        <f t="shared" si="8"/>
        <v>0</v>
      </c>
      <c r="K73" s="171">
        <f t="shared" si="9"/>
        <v>0</v>
      </c>
    </row>
    <row r="74" spans="2:11">
      <c r="B74" s="748">
        <f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748">
        <f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749">
        <f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748">
        <f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748">
        <f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748">
        <f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171">
        <f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171">
        <f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171">
        <f t="shared" si="8"/>
        <v>0</v>
      </c>
      <c r="K74" s="171">
        <f t="shared" si="9"/>
        <v>0</v>
      </c>
    </row>
    <row r="75" spans="2:11">
      <c r="B75" s="748">
        <f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748">
        <f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749">
        <f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748">
        <f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748">
        <f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748">
        <f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171">
        <f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171">
        <f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171">
        <f t="shared" si="8"/>
        <v>0</v>
      </c>
      <c r="K75" s="171">
        <f t="shared" si="9"/>
        <v>0</v>
      </c>
    </row>
    <row r="76" spans="2:11">
      <c r="B76" s="748">
        <f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748">
        <f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749">
        <f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748">
        <f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748">
        <f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748">
        <f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171">
        <f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171">
        <f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171">
        <f t="shared" si="8"/>
        <v>0</v>
      </c>
      <c r="K76" s="171">
        <f t="shared" si="9"/>
        <v>0</v>
      </c>
    </row>
    <row r="77" spans="2:11">
      <c r="B77" s="748">
        <f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748">
        <f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749">
        <f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748">
        <f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748">
        <f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748">
        <f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171">
        <f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171">
        <f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171">
        <f t="shared" si="8"/>
        <v>0</v>
      </c>
      <c r="K77" s="171">
        <f t="shared" si="9"/>
        <v>0</v>
      </c>
    </row>
    <row r="78" spans="2:11">
      <c r="B78" s="748">
        <f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748">
        <f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749">
        <f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748">
        <f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748">
        <f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748">
        <f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171">
        <f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171">
        <f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171">
        <f t="shared" si="8"/>
        <v>0</v>
      </c>
      <c r="K78" s="171">
        <f t="shared" si="9"/>
        <v>0</v>
      </c>
    </row>
    <row r="79" spans="2:11">
      <c r="B79" s="748">
        <f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748">
        <f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749">
        <f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748">
        <f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748">
        <f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748">
        <f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171">
        <f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171">
        <f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171">
        <f t="shared" si="8"/>
        <v>0</v>
      </c>
      <c r="K79" s="171">
        <f t="shared" si="9"/>
        <v>0</v>
      </c>
    </row>
    <row r="80" spans="2:11">
      <c r="B80" s="748">
        <f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748">
        <f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749">
        <f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748">
        <f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748">
        <f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748">
        <f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171">
        <f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171">
        <f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171">
        <f t="shared" si="8"/>
        <v>0</v>
      </c>
      <c r="K80" s="171">
        <f t="shared" si="9"/>
        <v>0</v>
      </c>
    </row>
    <row r="81" spans="2:11">
      <c r="B81" s="748">
        <f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748">
        <f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749">
        <f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748">
        <f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748">
        <f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748">
        <f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171">
        <f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171">
        <f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171">
        <f t="shared" si="8"/>
        <v>0</v>
      </c>
      <c r="K81" s="171">
        <f t="shared" si="9"/>
        <v>0</v>
      </c>
    </row>
    <row r="82" spans="2:11">
      <c r="B82" s="748">
        <f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748">
        <f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749">
        <f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748">
        <f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748">
        <f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748">
        <f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171">
        <f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171">
        <f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171">
        <f t="shared" si="8"/>
        <v>0</v>
      </c>
      <c r="K82" s="171">
        <f t="shared" si="9"/>
        <v>0</v>
      </c>
    </row>
    <row r="83" spans="2:11">
      <c r="B83" s="748">
        <f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748">
        <f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749">
        <f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748">
        <f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748">
        <f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748">
        <f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171">
        <f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171">
        <f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171">
        <f t="shared" si="8"/>
        <v>0</v>
      </c>
      <c r="K83" s="171">
        <f t="shared" si="9"/>
        <v>0</v>
      </c>
    </row>
    <row r="84" spans="2:11">
      <c r="B84" s="748">
        <f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748">
        <f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749">
        <f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748">
        <f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748">
        <f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748">
        <f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171">
        <f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171">
        <f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171">
        <f t="shared" si="8"/>
        <v>0</v>
      </c>
      <c r="K84" s="171">
        <f t="shared" si="9"/>
        <v>0</v>
      </c>
    </row>
    <row r="85" spans="2:11">
      <c r="B85" s="748">
        <f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748">
        <f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749">
        <f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748">
        <f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748">
        <f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748">
        <f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171">
        <f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171">
        <f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171">
        <f t="shared" si="8"/>
        <v>0</v>
      </c>
      <c r="K85" s="171">
        <f t="shared" si="9"/>
        <v>0</v>
      </c>
    </row>
    <row r="86" spans="2:11">
      <c r="B86" s="87" t="s">
        <v>282</v>
      </c>
      <c r="C86" s="87">
        <f>IF(G65=0,0,AVERAGEIF(H71:H85,"&lt;&gt;0"))</f>
        <v>0</v>
      </c>
      <c r="D86" s="87"/>
      <c r="E86" s="87"/>
      <c r="F86" s="750">
        <f>(E71*G71)+(E72*G72)+(E73*G73)+(E74*G74)+(E75*G75)+(E76*G76)+(E77*G77)+(E78*G78)+(E79*G79)+(E80*G80)+(E81*G81)+(E82*G82)+(E83*G83)+(E84*G84)+(E85*G85)</f>
        <v>0</v>
      </c>
      <c r="G86" s="87"/>
      <c r="H86" s="751">
        <f>SUM(H71:H85)</f>
        <v>0</v>
      </c>
      <c r="I86" s="87"/>
      <c r="J86" s="751">
        <f>SUM(J71:J85)</f>
        <v>0</v>
      </c>
      <c r="K86" s="751">
        <f>SUM(K71:K85)</f>
        <v>0</v>
      </c>
    </row>
    <row r="87" spans="2:11" ht="37.200000000000003" customHeight="1">
      <c r="B87" s="727" t="s">
        <v>267</v>
      </c>
      <c r="C87" s="1386">
        <f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1387"/>
      <c r="E87" s="1387"/>
      <c r="F87" s="1387"/>
      <c r="G87" s="1387"/>
      <c r="H87" s="1394"/>
      <c r="I87" s="1387"/>
      <c r="J87" s="1394"/>
      <c r="K87" s="1395"/>
    </row>
    <row r="88" spans="2:11" ht="7.5" customHeight="1" thickBot="1">
      <c r="B88" s="1389"/>
      <c r="C88" s="1390"/>
      <c r="D88" s="1390"/>
      <c r="E88" s="1390"/>
      <c r="F88" s="1390"/>
      <c r="G88" s="1390"/>
      <c r="H88" s="1390"/>
      <c r="I88" s="1390"/>
      <c r="J88" s="1390"/>
      <c r="K88" s="1390"/>
    </row>
    <row r="89" spans="2:11" ht="16.2" thickTop="1">
      <c r="B89" s="728"/>
      <c r="C89" s="752"/>
      <c r="D89" s="174"/>
      <c r="E89" s="174"/>
      <c r="F89" s="174"/>
      <c r="G89" s="729"/>
      <c r="H89" s="753"/>
      <c r="I89" s="728"/>
      <c r="J89" s="728"/>
      <c r="K89" s="728"/>
    </row>
    <row r="90" spans="2:11">
      <c r="B90" s="1384" t="s">
        <v>283</v>
      </c>
      <c r="C90" s="1385"/>
      <c r="D90" s="9"/>
      <c r="E90" s="9"/>
      <c r="F90" s="9"/>
      <c r="G90" s="9"/>
      <c r="H90" s="9"/>
      <c r="I90" s="9"/>
      <c r="J90" s="754" t="s">
        <v>284</v>
      </c>
      <c r="K90" s="755" t="s">
        <v>138</v>
      </c>
    </row>
    <row r="91" spans="2:11">
      <c r="B91" s="1396" t="s">
        <v>285</v>
      </c>
      <c r="C91" s="1397"/>
      <c r="D91" s="1398"/>
      <c r="E91" s="1399" t="s">
        <v>286</v>
      </c>
      <c r="F91" s="1397"/>
      <c r="G91" s="1398"/>
      <c r="H91" s="1400" t="s">
        <v>166</v>
      </c>
      <c r="I91" s="1398"/>
      <c r="J91" s="1400" t="s">
        <v>287</v>
      </c>
      <c r="K91" s="1398"/>
    </row>
    <row r="92" spans="2:11">
      <c r="B92" s="1401" t="s">
        <v>216</v>
      </c>
      <c r="C92" s="1402"/>
      <c r="D92" s="1403"/>
      <c r="E92" s="756" t="s">
        <v>288</v>
      </c>
      <c r="F92" s="757"/>
      <c r="G92" s="758">
        <f>IF(G23=0,0,G23)</f>
        <v>0</v>
      </c>
      <c r="H92" s="1404">
        <f>IF(D23=0,0,D23)</f>
        <v>0</v>
      </c>
      <c r="I92" s="1405"/>
      <c r="J92" s="1406">
        <f>IF(K23=0,0,K23)</f>
        <v>0</v>
      </c>
      <c r="K92" s="1407"/>
    </row>
    <row r="93" spans="2:11">
      <c r="B93" s="1408" t="s">
        <v>238</v>
      </c>
      <c r="C93" s="1409"/>
      <c r="D93" s="1410"/>
      <c r="E93" s="1408" t="s">
        <v>271</v>
      </c>
      <c r="F93" s="1411"/>
      <c r="G93" s="759">
        <f>IF(G44=0,0,G44)</f>
        <v>0</v>
      </c>
      <c r="H93" s="1412">
        <f>IF(D44=0,0,D44)</f>
        <v>0</v>
      </c>
      <c r="I93" s="1413"/>
      <c r="J93" s="1406">
        <f>IF(K44=0,0,K44)</f>
        <v>0</v>
      </c>
      <c r="K93" s="1407"/>
    </row>
    <row r="94" spans="2:11">
      <c r="B94" s="1414" t="s">
        <v>289</v>
      </c>
      <c r="C94" s="1415"/>
      <c r="D94" s="1416"/>
      <c r="E94" s="760" t="s">
        <v>290</v>
      </c>
      <c r="F94" s="761"/>
      <c r="G94" s="762">
        <f>IF(G65=0,0,G65)</f>
        <v>0</v>
      </c>
      <c r="H94" s="1417">
        <f>IF(D65=0,0,D65)</f>
        <v>0</v>
      </c>
      <c r="I94" s="1418"/>
      <c r="J94" s="1406">
        <f>IF(K65=0,0,K65)</f>
        <v>0</v>
      </c>
      <c r="K94" s="1407"/>
    </row>
    <row r="95" spans="2:11">
      <c r="B95" s="1414" t="s">
        <v>56</v>
      </c>
      <c r="C95" s="1415"/>
      <c r="D95" s="1416"/>
      <c r="E95" s="1419" t="s">
        <v>291</v>
      </c>
      <c r="F95" s="1420"/>
      <c r="G95" s="762">
        <f>IF(F86=0,0,F86)</f>
        <v>0</v>
      </c>
      <c r="H95" s="1417">
        <f>IF(C86=0,0,C86)</f>
        <v>0</v>
      </c>
      <c r="I95" s="1418"/>
      <c r="J95" s="1406">
        <f>IF(K86=0,0,K86)</f>
        <v>0</v>
      </c>
      <c r="K95" s="1407"/>
    </row>
    <row r="96" spans="2:11">
      <c r="B96" s="763" t="s">
        <v>292</v>
      </c>
      <c r="C96" s="764">
        <v>0</v>
      </c>
      <c r="D96" s="1421" t="s">
        <v>293</v>
      </c>
      <c r="E96" s="1397"/>
      <c r="F96" s="1398"/>
      <c r="G96" s="765">
        <v>0.1</v>
      </c>
      <c r="H96" s="1421" t="s">
        <v>294</v>
      </c>
      <c r="I96" s="1398"/>
      <c r="J96" s="1421" t="s">
        <v>295</v>
      </c>
      <c r="K96" s="1398"/>
    </row>
    <row r="97" spans="1:706">
      <c r="B97" s="1423">
        <f>(J92+J93+J94+J95)*C96</f>
        <v>0</v>
      </c>
      <c r="C97" s="1424"/>
      <c r="D97" s="1423">
        <f>(J92+J93+J94+J95)*G96</f>
        <v>0</v>
      </c>
      <c r="E97" s="1425"/>
      <c r="F97" s="1425"/>
      <c r="G97" s="1424"/>
      <c r="H97" s="1423">
        <v>1</v>
      </c>
      <c r="I97" s="1424"/>
      <c r="J97" s="1431">
        <f>(J92+J93+J94+B97+D97+J95)*H97</f>
        <v>0</v>
      </c>
      <c r="K97" s="1432"/>
    </row>
    <row r="98" spans="1:706">
      <c r="B98" s="1433"/>
      <c r="C98" s="1378"/>
      <c r="D98" s="766"/>
      <c r="E98" s="766"/>
      <c r="F98" s="766"/>
      <c r="G98" s="766"/>
      <c r="H98" s="766"/>
      <c r="I98" s="766"/>
      <c r="J98" s="767"/>
      <c r="K98" s="767"/>
    </row>
    <row r="99" spans="1:706">
      <c r="B99" s="768"/>
      <c r="C99" s="768"/>
      <c r="D99" s="768"/>
      <c r="E99" s="768"/>
      <c r="F99" s="706"/>
      <c r="G99" s="706"/>
      <c r="H99" s="706"/>
      <c r="I99" s="706"/>
      <c r="J99" s="706"/>
      <c r="K99" s="706"/>
    </row>
    <row r="100" spans="1:706">
      <c r="B100" s="706"/>
      <c r="C100" s="706"/>
      <c r="D100" s="706"/>
      <c r="E100" s="706"/>
      <c r="F100" s="706"/>
      <c r="G100" s="706"/>
      <c r="H100" s="706"/>
      <c r="I100" s="706"/>
      <c r="J100" s="706"/>
      <c r="K100" s="706"/>
    </row>
    <row r="101" spans="1:706">
      <c r="B101" s="706" t="s">
        <v>296</v>
      </c>
      <c r="C101" s="706"/>
      <c r="D101" s="706"/>
      <c r="E101" s="706"/>
      <c r="F101" s="706"/>
      <c r="G101" s="706"/>
      <c r="H101" s="706"/>
      <c r="I101" s="706" t="s">
        <v>297</v>
      </c>
      <c r="J101" s="706"/>
      <c r="K101" s="706"/>
    </row>
    <row r="102" spans="1:706">
      <c r="B102" s="1434" t="s">
        <v>298</v>
      </c>
      <c r="C102" s="1434"/>
      <c r="D102" s="1434"/>
      <c r="E102" s="1434"/>
      <c r="F102" s="1434"/>
      <c r="G102" s="81"/>
      <c r="H102" s="357"/>
      <c r="I102" s="1434" t="s">
        <v>299</v>
      </c>
      <c r="J102" s="1435"/>
      <c r="K102" s="1435"/>
    </row>
    <row r="103" spans="1:706">
      <c r="B103" s="706"/>
      <c r="C103" s="706"/>
      <c r="D103" s="706"/>
      <c r="E103" s="706"/>
      <c r="F103" s="706"/>
      <c r="G103" s="706"/>
      <c r="H103" s="706"/>
      <c r="I103" s="706"/>
      <c r="J103" s="706"/>
      <c r="K103" s="706"/>
    </row>
    <row r="104" spans="1:706">
      <c r="B104" s="1426"/>
      <c r="C104" s="1427" t="s">
        <v>300</v>
      </c>
      <c r="D104" s="1428"/>
      <c r="E104" s="1428"/>
      <c r="F104" s="1428"/>
      <c r="G104" s="92"/>
      <c r="H104" s="1429" t="s">
        <v>256</v>
      </c>
      <c r="I104" s="1429"/>
      <c r="J104" s="1429"/>
      <c r="K104" s="1429"/>
    </row>
    <row r="105" spans="1:706">
      <c r="B105" s="1378"/>
      <c r="C105" s="1427" t="s">
        <v>301</v>
      </c>
      <c r="D105" s="1428"/>
      <c r="E105" s="1428"/>
      <c r="F105" s="1428"/>
      <c r="G105" s="94"/>
      <c r="H105" s="1430" t="s">
        <v>302</v>
      </c>
      <c r="I105" s="1430"/>
      <c r="J105" s="1430"/>
      <c r="K105" s="1430"/>
    </row>
    <row r="106" spans="1:706">
      <c r="B106" s="711"/>
      <c r="C106" s="712"/>
      <c r="D106" s="712"/>
      <c r="E106" s="712"/>
      <c r="F106" s="712"/>
      <c r="G106" s="712"/>
      <c r="H106" s="712"/>
      <c r="I106" s="712"/>
      <c r="J106" s="712"/>
      <c r="K106" s="712"/>
    </row>
    <row r="108" spans="1:706" s="673" customFormat="1" ht="9" customHeight="1">
      <c r="A108" s="709"/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714"/>
      <c r="AB108" s="714"/>
      <c r="AC108" s="714"/>
      <c r="AD108" s="714"/>
      <c r="AE108" s="714"/>
      <c r="AF108" s="714"/>
      <c r="AG108" s="714"/>
      <c r="AH108" s="714"/>
      <c r="AI108" s="714"/>
      <c r="AJ108" s="714"/>
      <c r="AK108" s="714"/>
      <c r="AL108" s="714"/>
      <c r="AM108" s="714"/>
      <c r="AN108" s="714"/>
      <c r="AO108" s="714"/>
      <c r="AP108" s="714"/>
      <c r="AQ108" s="714"/>
      <c r="AR108" s="714"/>
      <c r="AS108" s="714"/>
      <c r="AT108" s="715"/>
      <c r="AU108" s="715"/>
      <c r="AV108" s="715"/>
      <c r="AW108" s="715"/>
      <c r="AX108" s="715"/>
      <c r="AY108" s="715"/>
      <c r="AZ108" s="715"/>
      <c r="BA108" s="715"/>
      <c r="BB108" s="715"/>
      <c r="BC108" s="715"/>
      <c r="BD108" s="715"/>
      <c r="BE108" s="715"/>
      <c r="BF108" s="715"/>
      <c r="BG108" s="715"/>
      <c r="BH108" s="715"/>
      <c r="BI108" s="715"/>
      <c r="BJ108" s="715"/>
      <c r="BK108" s="715"/>
      <c r="BL108" s="715"/>
      <c r="BM108" s="715"/>
      <c r="BN108" s="715"/>
      <c r="BO108" s="715"/>
      <c r="BP108" s="715"/>
      <c r="BQ108" s="715"/>
      <c r="BR108" s="715"/>
      <c r="BS108" s="715"/>
      <c r="BT108" s="715"/>
      <c r="BU108" s="715"/>
      <c r="BV108" s="715"/>
      <c r="BW108" s="715"/>
      <c r="BX108" s="715"/>
      <c r="BY108" s="715"/>
      <c r="BZ108" s="715"/>
      <c r="CA108" s="715"/>
      <c r="CB108" s="715"/>
      <c r="CC108" s="715"/>
      <c r="CD108" s="715"/>
      <c r="CE108" s="715"/>
      <c r="CF108" s="715"/>
      <c r="CG108" s="715"/>
      <c r="CH108" s="715"/>
      <c r="CI108" s="715"/>
      <c r="CJ108" s="715"/>
      <c r="CK108" s="715"/>
      <c r="CL108" s="715"/>
      <c r="CM108" s="715"/>
      <c r="CN108" s="715"/>
      <c r="CO108" s="715"/>
      <c r="CP108" s="715"/>
      <c r="CQ108" s="715"/>
      <c r="CR108" s="715"/>
      <c r="CS108" s="715"/>
      <c r="CT108" s="715"/>
      <c r="CU108" s="715"/>
      <c r="CV108" s="715"/>
      <c r="CW108" s="715"/>
      <c r="CX108" s="715"/>
      <c r="CY108" s="715"/>
      <c r="CZ108" s="715"/>
      <c r="DA108" s="715"/>
      <c r="DB108" s="715"/>
      <c r="DC108" s="715"/>
      <c r="DD108" s="715"/>
      <c r="DE108" s="715"/>
      <c r="DF108" s="715"/>
      <c r="DG108" s="715"/>
      <c r="DH108" s="715"/>
      <c r="DI108" s="715"/>
      <c r="DJ108" s="715"/>
      <c r="DK108" s="715"/>
      <c r="DL108" s="715"/>
      <c r="DM108" s="715"/>
      <c r="DN108" s="715"/>
      <c r="DO108" s="715"/>
      <c r="DP108" s="715"/>
      <c r="DQ108" s="715"/>
      <c r="DR108" s="715"/>
      <c r="DS108" s="715"/>
      <c r="DT108" s="715"/>
      <c r="DU108" s="715"/>
      <c r="DV108" s="715"/>
      <c r="DW108" s="715"/>
      <c r="DX108" s="715"/>
      <c r="DY108" s="715"/>
      <c r="DZ108" s="715"/>
      <c r="EA108" s="715"/>
      <c r="EB108" s="715"/>
      <c r="EC108" s="715"/>
      <c r="ED108" s="715"/>
      <c r="EE108" s="715"/>
      <c r="EF108" s="715"/>
      <c r="EG108" s="715"/>
      <c r="EH108" s="715"/>
      <c r="EI108" s="715"/>
      <c r="EJ108" s="715"/>
      <c r="EK108" s="715"/>
      <c r="EL108" s="715"/>
      <c r="EM108" s="715"/>
      <c r="EN108" s="715"/>
      <c r="EO108" s="715"/>
      <c r="EP108" s="715"/>
      <c r="EQ108" s="715"/>
      <c r="ER108" s="715"/>
      <c r="ES108" s="715"/>
      <c r="ET108" s="715"/>
      <c r="EU108" s="715"/>
      <c r="EV108" s="715"/>
      <c r="EW108" s="715"/>
      <c r="EX108" s="715"/>
      <c r="EY108" s="715"/>
      <c r="EZ108" s="715"/>
      <c r="FA108" s="715"/>
      <c r="FB108" s="715"/>
      <c r="FC108" s="715"/>
      <c r="FD108" s="715"/>
      <c r="FE108" s="715"/>
      <c r="FF108" s="715"/>
      <c r="FG108" s="715"/>
      <c r="FH108" s="715"/>
      <c r="FI108" s="715"/>
      <c r="FJ108" s="715"/>
      <c r="FK108" s="715"/>
      <c r="FL108" s="715"/>
      <c r="FM108" s="715"/>
      <c r="FN108" s="715"/>
      <c r="FO108" s="715"/>
      <c r="FP108" s="715"/>
      <c r="FQ108" s="715"/>
      <c r="FR108" s="715"/>
      <c r="FS108" s="715"/>
      <c r="FT108" s="715"/>
      <c r="FU108" s="715"/>
      <c r="FV108" s="715"/>
      <c r="FW108" s="715"/>
      <c r="FX108" s="715"/>
      <c r="FY108" s="715"/>
      <c r="FZ108" s="715"/>
      <c r="GA108" s="715"/>
      <c r="GB108" s="715"/>
      <c r="GC108" s="715"/>
      <c r="GD108" s="715"/>
      <c r="GE108" s="715"/>
      <c r="GF108" s="715"/>
      <c r="GG108" s="715"/>
      <c r="GH108" s="715"/>
      <c r="GI108" s="715"/>
      <c r="GJ108" s="715"/>
      <c r="GK108" s="715"/>
      <c r="GL108" s="715"/>
      <c r="GM108" s="715"/>
      <c r="GN108" s="715"/>
      <c r="GO108" s="715"/>
      <c r="GP108" s="715"/>
      <c r="GQ108" s="715"/>
      <c r="GR108" s="715"/>
      <c r="GS108" s="715"/>
      <c r="GT108" s="715"/>
      <c r="GU108" s="715"/>
      <c r="GV108" s="715"/>
      <c r="GW108" s="715"/>
      <c r="GX108" s="715"/>
      <c r="GY108" s="715"/>
      <c r="GZ108" s="715"/>
      <c r="HA108" s="715"/>
      <c r="HB108" s="715"/>
      <c r="HC108" s="715"/>
      <c r="HD108" s="715"/>
      <c r="HE108" s="715"/>
      <c r="HF108" s="715"/>
      <c r="HG108" s="715"/>
      <c r="HH108" s="715"/>
      <c r="HI108" s="715"/>
      <c r="HJ108" s="715"/>
      <c r="HK108" s="715"/>
      <c r="HL108" s="715"/>
      <c r="HM108" s="715"/>
      <c r="HN108" s="715"/>
      <c r="HO108" s="715"/>
      <c r="HP108" s="715"/>
      <c r="HQ108" s="715"/>
      <c r="HR108" s="715"/>
      <c r="HS108" s="715"/>
      <c r="HT108" s="715"/>
      <c r="HU108" s="715"/>
      <c r="HV108" s="715"/>
      <c r="HW108" s="715"/>
      <c r="HX108" s="715"/>
      <c r="HY108" s="715"/>
      <c r="HZ108" s="715"/>
      <c r="IA108" s="715"/>
      <c r="IB108" s="715"/>
      <c r="IC108" s="715"/>
      <c r="ID108" s="715"/>
      <c r="IE108" s="715"/>
      <c r="IF108" s="715"/>
      <c r="IG108" s="715"/>
      <c r="IH108" s="715"/>
      <c r="II108" s="715"/>
      <c r="IJ108" s="715"/>
      <c r="IK108" s="715"/>
      <c r="IL108" s="715"/>
      <c r="IM108" s="715"/>
      <c r="IN108" s="715"/>
      <c r="IO108" s="715"/>
      <c r="IP108" s="715"/>
      <c r="IQ108" s="715"/>
      <c r="IR108" s="715"/>
      <c r="IS108" s="715"/>
      <c r="IT108" s="715"/>
      <c r="IU108" s="715"/>
      <c r="IV108" s="715"/>
      <c r="IW108" s="715"/>
      <c r="IX108" s="715"/>
      <c r="IY108" s="715"/>
      <c r="IZ108" s="715"/>
      <c r="JA108" s="715"/>
      <c r="JB108" s="715"/>
      <c r="JC108" s="715"/>
      <c r="JD108" s="715"/>
      <c r="JE108" s="715"/>
      <c r="JF108" s="715"/>
      <c r="JG108" s="715"/>
      <c r="JH108" s="715"/>
      <c r="JI108" s="715"/>
      <c r="JJ108" s="715"/>
      <c r="JK108" s="715"/>
      <c r="JL108" s="715"/>
      <c r="JM108" s="715"/>
      <c r="JN108" s="715"/>
      <c r="JO108" s="715"/>
      <c r="JP108" s="715"/>
      <c r="JQ108" s="715"/>
      <c r="JR108" s="715"/>
      <c r="JS108" s="715"/>
      <c r="JT108" s="715"/>
      <c r="JU108" s="715"/>
      <c r="JV108" s="715"/>
      <c r="JW108" s="715"/>
      <c r="JX108" s="715"/>
      <c r="JY108" s="715"/>
      <c r="JZ108" s="715"/>
      <c r="KA108" s="715"/>
      <c r="KB108" s="715"/>
      <c r="KC108" s="715"/>
      <c r="KD108" s="715"/>
      <c r="KE108" s="715"/>
      <c r="KF108" s="715"/>
      <c r="KG108" s="715"/>
      <c r="KH108" s="715"/>
      <c r="KI108" s="715"/>
      <c r="KJ108" s="715"/>
      <c r="KK108" s="715"/>
      <c r="KL108" s="715"/>
      <c r="KM108" s="715"/>
      <c r="KN108" s="715"/>
      <c r="KO108" s="715"/>
      <c r="KP108" s="715"/>
      <c r="KQ108" s="715"/>
      <c r="KR108" s="715"/>
      <c r="KS108" s="715"/>
      <c r="KT108" s="715"/>
      <c r="KU108" s="715"/>
      <c r="KV108" s="715"/>
      <c r="KW108" s="715"/>
      <c r="KX108" s="715"/>
      <c r="KY108" s="715"/>
      <c r="KZ108" s="715"/>
      <c r="LA108" s="715"/>
      <c r="LB108" s="715"/>
      <c r="LC108" s="715"/>
      <c r="LD108" s="715"/>
      <c r="LE108" s="715"/>
      <c r="LF108" s="715"/>
      <c r="LG108" s="715"/>
      <c r="LH108" s="715"/>
      <c r="LI108" s="715"/>
      <c r="LJ108" s="715"/>
      <c r="LK108" s="715"/>
      <c r="LL108" s="715"/>
      <c r="LM108" s="715"/>
      <c r="LN108" s="715"/>
      <c r="LO108" s="715"/>
      <c r="LP108" s="715"/>
      <c r="LQ108" s="715"/>
      <c r="LR108" s="715"/>
      <c r="LS108" s="715"/>
      <c r="LT108" s="715"/>
      <c r="LU108" s="715"/>
      <c r="LV108" s="715"/>
      <c r="LW108" s="715"/>
      <c r="LX108" s="715"/>
      <c r="LY108" s="715"/>
      <c r="LZ108" s="715"/>
      <c r="MA108" s="715"/>
      <c r="MB108" s="715"/>
      <c r="MC108" s="715"/>
      <c r="MD108" s="715"/>
      <c r="ME108" s="715"/>
      <c r="MF108" s="715"/>
      <c r="MG108" s="715"/>
      <c r="MH108" s="715"/>
      <c r="MI108" s="715"/>
      <c r="MJ108" s="715"/>
      <c r="MK108" s="715"/>
      <c r="ML108" s="715"/>
      <c r="MM108" s="715"/>
      <c r="MN108" s="715"/>
      <c r="MO108" s="715"/>
      <c r="MP108" s="715"/>
      <c r="MQ108" s="715"/>
      <c r="MR108" s="715"/>
      <c r="MS108" s="715"/>
      <c r="MT108" s="715"/>
      <c r="MU108" s="715"/>
      <c r="MV108" s="715"/>
      <c r="MW108" s="715"/>
      <c r="MX108" s="715"/>
      <c r="MY108" s="715"/>
      <c r="MZ108" s="715"/>
      <c r="NA108" s="715"/>
      <c r="NB108" s="715"/>
      <c r="NC108" s="715"/>
      <c r="ND108" s="715"/>
      <c r="NE108" s="715"/>
      <c r="NF108" s="715"/>
      <c r="NG108" s="715"/>
      <c r="NH108" s="715"/>
      <c r="NI108" s="715"/>
      <c r="NJ108" s="715"/>
      <c r="NK108" s="715"/>
      <c r="NL108" s="715"/>
      <c r="NM108" s="715"/>
      <c r="NN108" s="715"/>
      <c r="NO108" s="715"/>
      <c r="NP108" s="715"/>
      <c r="NQ108" s="715"/>
      <c r="NR108" s="715"/>
      <c r="NS108" s="715"/>
      <c r="NT108" s="715"/>
      <c r="NU108" s="715"/>
      <c r="NV108" s="715"/>
      <c r="NW108" s="715"/>
      <c r="NX108" s="715"/>
      <c r="NY108" s="715"/>
      <c r="NZ108" s="715"/>
      <c r="OA108" s="715"/>
      <c r="OB108" s="715"/>
      <c r="OC108" s="715"/>
      <c r="OD108" s="715"/>
      <c r="OE108" s="715"/>
      <c r="OF108" s="715"/>
      <c r="OG108" s="715"/>
      <c r="OH108" s="715"/>
      <c r="OI108" s="715"/>
      <c r="OJ108" s="715"/>
      <c r="OK108" s="715"/>
      <c r="OL108" s="715"/>
      <c r="OM108" s="715"/>
      <c r="ON108" s="715"/>
      <c r="OO108" s="715"/>
      <c r="OP108" s="715"/>
      <c r="OQ108" s="715"/>
      <c r="OR108" s="715"/>
      <c r="OS108" s="715"/>
      <c r="OT108" s="715"/>
      <c r="OU108" s="715"/>
      <c r="OV108" s="715"/>
      <c r="OW108" s="715"/>
      <c r="OX108" s="715"/>
      <c r="OY108" s="715"/>
      <c r="OZ108" s="715"/>
      <c r="PA108" s="715"/>
      <c r="PB108" s="715"/>
      <c r="PC108" s="715"/>
      <c r="PD108" s="715"/>
      <c r="PE108" s="715"/>
      <c r="PF108" s="715"/>
      <c r="PG108" s="715"/>
      <c r="PH108" s="715"/>
      <c r="PI108" s="715"/>
      <c r="PJ108" s="715"/>
      <c r="PK108" s="715"/>
      <c r="PL108" s="715"/>
      <c r="PM108" s="715"/>
      <c r="PN108" s="715"/>
      <c r="PO108" s="715"/>
      <c r="PP108" s="715"/>
      <c r="PQ108" s="715"/>
      <c r="PR108" s="715"/>
      <c r="PS108" s="715"/>
      <c r="PT108" s="715"/>
      <c r="PU108" s="715"/>
      <c r="PV108" s="715"/>
      <c r="PW108" s="715"/>
      <c r="PX108" s="715"/>
      <c r="PY108" s="715"/>
      <c r="PZ108" s="715"/>
      <c r="QA108" s="715"/>
      <c r="QB108" s="715"/>
      <c r="QC108" s="715"/>
      <c r="QD108" s="715"/>
      <c r="QE108" s="715"/>
      <c r="QF108" s="715"/>
      <c r="QG108" s="715"/>
      <c r="QH108" s="715"/>
      <c r="QI108" s="715"/>
      <c r="QJ108" s="715"/>
      <c r="QK108" s="715"/>
      <c r="QL108" s="715"/>
      <c r="QM108" s="715"/>
      <c r="QN108" s="715"/>
      <c r="QO108" s="715"/>
      <c r="QP108" s="715"/>
      <c r="QQ108" s="715"/>
      <c r="QR108" s="715"/>
      <c r="QS108" s="715"/>
      <c r="QT108" s="715"/>
      <c r="QU108" s="715"/>
      <c r="QV108" s="715"/>
      <c r="QW108" s="715"/>
      <c r="QX108" s="715"/>
      <c r="QY108" s="715"/>
      <c r="QZ108" s="715"/>
      <c r="RA108" s="715"/>
      <c r="RB108" s="715"/>
      <c r="RC108" s="715"/>
      <c r="RD108" s="715"/>
      <c r="RE108" s="715"/>
      <c r="RF108" s="715"/>
      <c r="RG108" s="715"/>
      <c r="RH108" s="715"/>
      <c r="RI108" s="715"/>
      <c r="RJ108" s="715"/>
      <c r="RK108" s="715"/>
      <c r="RL108" s="715"/>
      <c r="RM108" s="715"/>
      <c r="RN108" s="715"/>
      <c r="RO108" s="715"/>
      <c r="RP108" s="715"/>
      <c r="RQ108" s="715"/>
      <c r="RR108" s="715"/>
      <c r="RS108" s="715"/>
      <c r="RT108" s="715"/>
      <c r="RU108" s="715"/>
      <c r="RV108" s="715"/>
      <c r="RW108" s="715"/>
      <c r="RX108" s="715"/>
      <c r="RY108" s="715"/>
      <c r="RZ108" s="715"/>
      <c r="SA108" s="715"/>
      <c r="SB108" s="715"/>
      <c r="SC108" s="715"/>
      <c r="SD108" s="715"/>
      <c r="SE108" s="715"/>
      <c r="SF108" s="715"/>
      <c r="SG108" s="715"/>
      <c r="SH108" s="715"/>
      <c r="SI108" s="715"/>
      <c r="SJ108" s="715"/>
      <c r="SK108" s="715"/>
      <c r="SL108" s="715"/>
      <c r="SM108" s="715"/>
      <c r="SN108" s="715"/>
      <c r="SO108" s="715"/>
      <c r="SP108" s="715"/>
      <c r="SQ108" s="715"/>
      <c r="SR108" s="715"/>
      <c r="SS108" s="715"/>
      <c r="ST108" s="715"/>
      <c r="SU108" s="715"/>
      <c r="SV108" s="715"/>
      <c r="SW108" s="715"/>
      <c r="SX108" s="715"/>
      <c r="SY108" s="715"/>
      <c r="SZ108" s="715"/>
      <c r="TA108" s="715"/>
      <c r="TB108" s="715"/>
      <c r="TC108" s="715"/>
      <c r="TD108" s="715"/>
      <c r="TE108" s="715"/>
      <c r="TF108" s="715"/>
      <c r="TG108" s="715"/>
      <c r="TH108" s="715"/>
      <c r="TI108" s="715"/>
      <c r="TJ108" s="715"/>
      <c r="TK108" s="715"/>
      <c r="TL108" s="715"/>
      <c r="TM108" s="715"/>
      <c r="TN108" s="715"/>
      <c r="TO108" s="715"/>
      <c r="TP108" s="715"/>
      <c r="TQ108" s="715"/>
      <c r="TR108" s="715"/>
      <c r="TS108" s="715"/>
      <c r="TT108" s="715"/>
      <c r="TU108" s="715"/>
      <c r="TV108" s="715"/>
      <c r="TW108" s="715"/>
      <c r="TX108" s="715"/>
      <c r="TY108" s="715"/>
      <c r="TZ108" s="715"/>
      <c r="UA108" s="715"/>
      <c r="UB108" s="715"/>
      <c r="UC108" s="715"/>
      <c r="UD108" s="715"/>
      <c r="UE108" s="715"/>
      <c r="UF108" s="715"/>
      <c r="UG108" s="715"/>
      <c r="UH108" s="715"/>
      <c r="UI108" s="715"/>
      <c r="UJ108" s="715"/>
      <c r="UK108" s="715"/>
      <c r="UL108" s="715"/>
      <c r="UM108" s="715"/>
      <c r="UN108" s="715"/>
      <c r="UO108" s="715"/>
      <c r="UP108" s="715"/>
      <c r="UQ108" s="715"/>
      <c r="UR108" s="715"/>
      <c r="US108" s="715"/>
      <c r="UT108" s="715"/>
      <c r="UU108" s="715"/>
      <c r="UV108" s="715"/>
      <c r="UW108" s="715"/>
      <c r="UX108" s="715"/>
      <c r="UY108" s="715"/>
      <c r="UZ108" s="715"/>
      <c r="VA108" s="715"/>
      <c r="VB108" s="715"/>
      <c r="VC108" s="715"/>
      <c r="VD108" s="715"/>
      <c r="VE108" s="715"/>
      <c r="VF108" s="715"/>
      <c r="VG108" s="715"/>
      <c r="VH108" s="715"/>
      <c r="VI108" s="715"/>
      <c r="VJ108" s="715"/>
      <c r="VK108" s="715"/>
      <c r="VL108" s="715"/>
      <c r="VM108" s="715"/>
      <c r="VN108" s="715"/>
      <c r="VO108" s="715"/>
      <c r="VP108" s="715"/>
      <c r="VQ108" s="715"/>
      <c r="VR108" s="715"/>
      <c r="VS108" s="715"/>
      <c r="VT108" s="715"/>
      <c r="VU108" s="715"/>
      <c r="VV108" s="715"/>
      <c r="VW108" s="715"/>
      <c r="VX108" s="715"/>
      <c r="VY108" s="715"/>
      <c r="VZ108" s="715"/>
      <c r="WA108" s="715"/>
      <c r="WB108" s="715"/>
      <c r="WC108" s="715"/>
      <c r="WD108" s="715"/>
      <c r="WE108" s="715"/>
      <c r="WF108" s="715"/>
      <c r="WG108" s="715"/>
      <c r="WH108" s="715"/>
      <c r="WI108" s="715"/>
      <c r="WJ108" s="715"/>
      <c r="WK108" s="715"/>
      <c r="WL108" s="715"/>
      <c r="WM108" s="715"/>
      <c r="WN108" s="715"/>
      <c r="WO108" s="715"/>
      <c r="WP108" s="715"/>
      <c r="WQ108" s="715"/>
      <c r="WR108" s="715"/>
      <c r="WS108" s="715"/>
      <c r="WT108" s="715"/>
      <c r="WU108" s="715"/>
      <c r="WV108" s="715"/>
      <c r="WW108" s="715"/>
      <c r="WX108" s="715"/>
      <c r="WY108" s="715"/>
      <c r="WZ108" s="715"/>
      <c r="XA108" s="715"/>
      <c r="XB108" s="715"/>
      <c r="XC108" s="715"/>
      <c r="XD108" s="715"/>
      <c r="XE108" s="715"/>
      <c r="XF108" s="715"/>
      <c r="XG108" s="715"/>
      <c r="XH108" s="715"/>
      <c r="XI108" s="715"/>
      <c r="XJ108" s="715"/>
      <c r="XK108" s="715"/>
      <c r="XL108" s="715"/>
      <c r="XM108" s="715"/>
      <c r="XN108" s="715"/>
      <c r="XO108" s="715"/>
      <c r="XP108" s="715"/>
      <c r="XQ108" s="715"/>
      <c r="XR108" s="715"/>
      <c r="XS108" s="715"/>
      <c r="XT108" s="715"/>
      <c r="XU108" s="715"/>
      <c r="XV108" s="715"/>
      <c r="XW108" s="715"/>
      <c r="XX108" s="715"/>
      <c r="XY108" s="715"/>
      <c r="XZ108" s="715"/>
      <c r="YA108" s="715"/>
      <c r="YB108" s="715"/>
      <c r="YC108" s="715"/>
      <c r="YD108" s="715"/>
      <c r="YE108" s="715"/>
      <c r="YF108" s="715"/>
      <c r="YG108" s="715"/>
      <c r="YH108" s="715"/>
      <c r="YI108" s="715"/>
      <c r="YJ108" s="715"/>
      <c r="YK108" s="715"/>
      <c r="YL108" s="715"/>
      <c r="YM108" s="715"/>
      <c r="YN108" s="715"/>
      <c r="YO108" s="715"/>
      <c r="YP108" s="715"/>
      <c r="YQ108" s="715"/>
      <c r="YR108" s="715"/>
      <c r="YS108" s="715"/>
      <c r="YT108" s="715"/>
      <c r="YU108" s="715"/>
      <c r="YV108" s="715"/>
      <c r="YW108" s="715"/>
      <c r="YX108" s="715"/>
      <c r="YY108" s="715"/>
      <c r="YZ108" s="715"/>
      <c r="ZA108" s="715"/>
      <c r="ZB108" s="715"/>
      <c r="ZC108" s="715"/>
      <c r="ZD108" s="715"/>
      <c r="ZE108" s="715"/>
      <c r="ZF108" s="715"/>
      <c r="ZG108" s="715"/>
      <c r="ZH108" s="715"/>
      <c r="ZI108" s="715"/>
      <c r="ZJ108" s="715"/>
      <c r="ZK108" s="715"/>
      <c r="ZL108" s="715"/>
      <c r="ZM108" s="715"/>
      <c r="ZN108" s="715"/>
      <c r="ZO108" s="715"/>
      <c r="ZP108" s="715"/>
      <c r="ZQ108" s="715"/>
      <c r="ZR108" s="715"/>
      <c r="ZS108" s="715"/>
      <c r="ZT108" s="715"/>
      <c r="ZU108" s="715"/>
      <c r="ZV108" s="715"/>
      <c r="ZW108" s="715"/>
      <c r="ZX108" s="715"/>
      <c r="ZY108" s="715"/>
      <c r="ZZ108" s="715"/>
      <c r="AAA108" s="715"/>
      <c r="AAB108" s="715"/>
      <c r="AAC108" s="715"/>
      <c r="AAD108" s="715"/>
    </row>
    <row r="109" spans="1:706" s="673" customFormat="1" ht="9" customHeight="1">
      <c r="A109" s="709"/>
      <c r="B109" s="713"/>
      <c r="C109" s="709"/>
      <c r="D109" s="709"/>
      <c r="E109" s="709"/>
      <c r="F109" s="709"/>
      <c r="G109" s="709"/>
      <c r="H109" s="709"/>
      <c r="I109" s="713"/>
      <c r="J109" s="713"/>
      <c r="K109" s="713"/>
      <c r="L109" s="714"/>
      <c r="M109" s="714"/>
      <c r="N109" s="714"/>
      <c r="O109" s="714"/>
      <c r="P109" s="714"/>
      <c r="Q109" s="714"/>
      <c r="R109" s="714"/>
      <c r="S109" s="714"/>
      <c r="T109" s="714"/>
      <c r="U109" s="714"/>
      <c r="V109" s="714"/>
      <c r="W109" s="714"/>
      <c r="X109" s="714"/>
      <c r="Y109" s="714"/>
      <c r="Z109" s="714"/>
      <c r="AA109" s="714"/>
      <c r="AB109" s="714"/>
      <c r="AC109" s="714"/>
      <c r="AD109" s="714"/>
      <c r="AE109" s="714"/>
      <c r="AF109" s="714"/>
      <c r="AG109" s="714"/>
      <c r="AH109" s="714"/>
      <c r="AI109" s="714"/>
      <c r="AJ109" s="714"/>
      <c r="AK109" s="714"/>
      <c r="AL109" s="714"/>
      <c r="AM109" s="714"/>
      <c r="AN109" s="714"/>
      <c r="AO109" s="714"/>
      <c r="AP109" s="714"/>
      <c r="AQ109" s="714"/>
      <c r="AR109" s="714"/>
      <c r="AS109" s="714"/>
      <c r="AT109" s="715"/>
      <c r="AU109" s="715"/>
      <c r="AV109" s="715"/>
      <c r="AW109" s="715"/>
      <c r="AX109" s="715"/>
      <c r="AY109" s="715"/>
      <c r="AZ109" s="715"/>
      <c r="BA109" s="715"/>
      <c r="BB109" s="715"/>
      <c r="BC109" s="715"/>
      <c r="BD109" s="715"/>
      <c r="BE109" s="715"/>
      <c r="BF109" s="715"/>
      <c r="BG109" s="715"/>
      <c r="BH109" s="715"/>
      <c r="BI109" s="715"/>
      <c r="BJ109" s="715"/>
      <c r="BK109" s="715"/>
      <c r="BL109" s="715"/>
      <c r="BM109" s="715"/>
      <c r="BN109" s="715"/>
      <c r="BO109" s="715"/>
      <c r="BP109" s="715"/>
      <c r="BQ109" s="715"/>
      <c r="BR109" s="715"/>
      <c r="BS109" s="715"/>
      <c r="BT109" s="715"/>
      <c r="BU109" s="715"/>
      <c r="BV109" s="715"/>
      <c r="BW109" s="715"/>
      <c r="BX109" s="715"/>
      <c r="BY109" s="715"/>
      <c r="BZ109" s="715"/>
      <c r="CA109" s="715"/>
      <c r="CB109" s="715"/>
      <c r="CC109" s="715"/>
      <c r="CD109" s="715"/>
      <c r="CE109" s="715"/>
      <c r="CF109" s="715"/>
      <c r="CG109" s="715"/>
      <c r="CH109" s="715"/>
      <c r="CI109" s="715"/>
      <c r="CJ109" s="715"/>
      <c r="CK109" s="715"/>
      <c r="CL109" s="715"/>
      <c r="CM109" s="715"/>
      <c r="CN109" s="715"/>
      <c r="CO109" s="715"/>
      <c r="CP109" s="715"/>
      <c r="CQ109" s="715"/>
      <c r="CR109" s="715"/>
      <c r="CS109" s="715"/>
      <c r="CT109" s="715"/>
      <c r="CU109" s="715"/>
      <c r="CV109" s="715"/>
      <c r="CW109" s="715"/>
      <c r="CX109" s="715"/>
      <c r="CY109" s="715"/>
      <c r="CZ109" s="715"/>
      <c r="DA109" s="715"/>
      <c r="DB109" s="715"/>
      <c r="DC109" s="715"/>
      <c r="DD109" s="715"/>
      <c r="DE109" s="715"/>
      <c r="DF109" s="715"/>
      <c r="DG109" s="715"/>
      <c r="DH109" s="715"/>
      <c r="DI109" s="715"/>
      <c r="DJ109" s="715"/>
      <c r="DK109" s="715"/>
      <c r="DL109" s="715"/>
      <c r="DM109" s="715"/>
      <c r="DN109" s="715"/>
      <c r="DO109" s="715"/>
      <c r="DP109" s="715"/>
      <c r="DQ109" s="715"/>
      <c r="DR109" s="715"/>
      <c r="DS109" s="715"/>
      <c r="DT109" s="715"/>
      <c r="DU109" s="715"/>
      <c r="DV109" s="715"/>
      <c r="DW109" s="715"/>
      <c r="DX109" s="715"/>
      <c r="DY109" s="715"/>
      <c r="DZ109" s="715"/>
      <c r="EA109" s="715"/>
      <c r="EB109" s="715"/>
      <c r="EC109" s="715"/>
      <c r="ED109" s="715"/>
      <c r="EE109" s="715"/>
      <c r="EF109" s="715"/>
      <c r="EG109" s="715"/>
      <c r="EH109" s="715"/>
      <c r="EI109" s="715"/>
      <c r="EJ109" s="715"/>
      <c r="EK109" s="715"/>
      <c r="EL109" s="715"/>
      <c r="EM109" s="715"/>
      <c r="EN109" s="715"/>
      <c r="EO109" s="715"/>
      <c r="EP109" s="715"/>
      <c r="EQ109" s="715"/>
      <c r="ER109" s="715"/>
      <c r="ES109" s="715"/>
      <c r="ET109" s="715"/>
      <c r="EU109" s="715"/>
      <c r="EV109" s="715"/>
      <c r="EW109" s="715"/>
      <c r="EX109" s="715"/>
      <c r="EY109" s="715"/>
      <c r="EZ109" s="715"/>
      <c r="FA109" s="715"/>
      <c r="FB109" s="715"/>
      <c r="FC109" s="715"/>
      <c r="FD109" s="715"/>
      <c r="FE109" s="715"/>
      <c r="FF109" s="715"/>
      <c r="FG109" s="715"/>
      <c r="FH109" s="715"/>
      <c r="FI109" s="715"/>
      <c r="FJ109" s="715"/>
      <c r="FK109" s="715"/>
      <c r="FL109" s="715"/>
      <c r="FM109" s="715"/>
      <c r="FN109" s="715"/>
      <c r="FO109" s="715"/>
      <c r="FP109" s="715"/>
      <c r="FQ109" s="715"/>
      <c r="FR109" s="715"/>
      <c r="FS109" s="715"/>
      <c r="FT109" s="715"/>
      <c r="FU109" s="715"/>
      <c r="FV109" s="715"/>
      <c r="FW109" s="715"/>
      <c r="FX109" s="715"/>
      <c r="FY109" s="715"/>
      <c r="FZ109" s="715"/>
      <c r="GA109" s="715"/>
      <c r="GB109" s="715"/>
      <c r="GC109" s="715"/>
      <c r="GD109" s="715"/>
      <c r="GE109" s="715"/>
      <c r="GF109" s="715"/>
      <c r="GG109" s="715"/>
      <c r="GH109" s="715"/>
      <c r="GI109" s="715"/>
      <c r="GJ109" s="715"/>
      <c r="GK109" s="715"/>
      <c r="GL109" s="715"/>
      <c r="GM109" s="715"/>
      <c r="GN109" s="715"/>
      <c r="GO109" s="715"/>
      <c r="GP109" s="715"/>
      <c r="GQ109" s="715"/>
      <c r="GR109" s="715"/>
      <c r="GS109" s="715"/>
      <c r="GT109" s="715"/>
      <c r="GU109" s="715"/>
      <c r="GV109" s="715"/>
      <c r="GW109" s="715"/>
      <c r="GX109" s="715"/>
      <c r="GY109" s="715"/>
      <c r="GZ109" s="715"/>
      <c r="HA109" s="715"/>
      <c r="HB109" s="715"/>
      <c r="HC109" s="715"/>
      <c r="HD109" s="715"/>
      <c r="HE109" s="715"/>
      <c r="HF109" s="715"/>
      <c r="HG109" s="715"/>
      <c r="HH109" s="715"/>
      <c r="HI109" s="715"/>
      <c r="HJ109" s="715"/>
      <c r="HK109" s="715"/>
      <c r="HL109" s="715"/>
      <c r="HM109" s="715"/>
      <c r="HN109" s="715"/>
      <c r="HO109" s="715"/>
      <c r="HP109" s="715"/>
      <c r="HQ109" s="715"/>
      <c r="HR109" s="715"/>
      <c r="HS109" s="715"/>
      <c r="HT109" s="715"/>
      <c r="HU109" s="715"/>
      <c r="HV109" s="715"/>
      <c r="HW109" s="715"/>
      <c r="HX109" s="715"/>
      <c r="HY109" s="715"/>
      <c r="HZ109" s="715"/>
      <c r="IA109" s="715"/>
      <c r="IB109" s="715"/>
      <c r="IC109" s="715"/>
      <c r="ID109" s="715"/>
      <c r="IE109" s="715"/>
      <c r="IF109" s="715"/>
      <c r="IG109" s="715"/>
      <c r="IH109" s="715"/>
      <c r="II109" s="715"/>
      <c r="IJ109" s="715"/>
      <c r="IK109" s="715"/>
      <c r="IL109" s="715"/>
      <c r="IM109" s="715"/>
      <c r="IN109" s="715"/>
      <c r="IO109" s="715"/>
      <c r="IP109" s="715"/>
      <c r="IQ109" s="715"/>
      <c r="IR109" s="715"/>
      <c r="IS109" s="715"/>
      <c r="IT109" s="715"/>
      <c r="IU109" s="715"/>
      <c r="IV109" s="715"/>
      <c r="IW109" s="715"/>
      <c r="IX109" s="715"/>
      <c r="IY109" s="715"/>
      <c r="IZ109" s="715"/>
      <c r="JA109" s="715"/>
      <c r="JB109" s="715"/>
      <c r="JC109" s="715"/>
      <c r="JD109" s="715"/>
      <c r="JE109" s="715"/>
      <c r="JF109" s="715"/>
      <c r="JG109" s="715"/>
      <c r="JH109" s="715"/>
      <c r="JI109" s="715"/>
      <c r="JJ109" s="715"/>
      <c r="JK109" s="715"/>
      <c r="JL109" s="715"/>
      <c r="JM109" s="715"/>
      <c r="JN109" s="715"/>
      <c r="JO109" s="715"/>
      <c r="JP109" s="715"/>
      <c r="JQ109" s="715"/>
      <c r="JR109" s="715"/>
      <c r="JS109" s="715"/>
      <c r="JT109" s="715"/>
      <c r="JU109" s="715"/>
      <c r="JV109" s="715"/>
      <c r="JW109" s="715"/>
      <c r="JX109" s="715"/>
      <c r="JY109" s="715"/>
      <c r="JZ109" s="715"/>
      <c r="KA109" s="715"/>
      <c r="KB109" s="715"/>
      <c r="KC109" s="715"/>
      <c r="KD109" s="715"/>
      <c r="KE109" s="715"/>
      <c r="KF109" s="715"/>
      <c r="KG109" s="715"/>
      <c r="KH109" s="715"/>
      <c r="KI109" s="715"/>
      <c r="KJ109" s="715"/>
      <c r="KK109" s="715"/>
      <c r="KL109" s="715"/>
      <c r="KM109" s="715"/>
      <c r="KN109" s="715"/>
      <c r="KO109" s="715"/>
      <c r="KP109" s="715"/>
      <c r="KQ109" s="715"/>
      <c r="KR109" s="715"/>
      <c r="KS109" s="715"/>
      <c r="KT109" s="715"/>
      <c r="KU109" s="715"/>
      <c r="KV109" s="715"/>
      <c r="KW109" s="715"/>
      <c r="KX109" s="715"/>
      <c r="KY109" s="715"/>
      <c r="KZ109" s="715"/>
      <c r="LA109" s="715"/>
      <c r="LB109" s="715"/>
      <c r="LC109" s="715"/>
      <c r="LD109" s="715"/>
      <c r="LE109" s="715"/>
      <c r="LF109" s="715"/>
      <c r="LG109" s="715"/>
      <c r="LH109" s="715"/>
      <c r="LI109" s="715"/>
      <c r="LJ109" s="715"/>
      <c r="LK109" s="715"/>
      <c r="LL109" s="715"/>
      <c r="LM109" s="715"/>
      <c r="LN109" s="715"/>
      <c r="LO109" s="715"/>
      <c r="LP109" s="715"/>
      <c r="LQ109" s="715"/>
      <c r="LR109" s="715"/>
      <c r="LS109" s="715"/>
      <c r="LT109" s="715"/>
      <c r="LU109" s="715"/>
      <c r="LV109" s="715"/>
      <c r="LW109" s="715"/>
      <c r="LX109" s="715"/>
      <c r="LY109" s="715"/>
      <c r="LZ109" s="715"/>
      <c r="MA109" s="715"/>
      <c r="MB109" s="715"/>
      <c r="MC109" s="715"/>
      <c r="MD109" s="715"/>
      <c r="ME109" s="715"/>
      <c r="MF109" s="715"/>
      <c r="MG109" s="715"/>
      <c r="MH109" s="715"/>
      <c r="MI109" s="715"/>
      <c r="MJ109" s="715"/>
      <c r="MK109" s="715"/>
      <c r="ML109" s="715"/>
      <c r="MM109" s="715"/>
      <c r="MN109" s="715"/>
      <c r="MO109" s="715"/>
      <c r="MP109" s="715"/>
      <c r="MQ109" s="715"/>
      <c r="MR109" s="715"/>
      <c r="MS109" s="715"/>
      <c r="MT109" s="715"/>
      <c r="MU109" s="715"/>
      <c r="MV109" s="715"/>
      <c r="MW109" s="715"/>
      <c r="MX109" s="715"/>
      <c r="MY109" s="715"/>
      <c r="MZ109" s="715"/>
      <c r="NA109" s="715"/>
      <c r="NB109" s="715"/>
      <c r="NC109" s="715"/>
      <c r="ND109" s="715"/>
      <c r="NE109" s="715"/>
      <c r="NF109" s="715"/>
      <c r="NG109" s="715"/>
      <c r="NH109" s="715"/>
      <c r="NI109" s="715"/>
      <c r="NJ109" s="715"/>
      <c r="NK109" s="715"/>
      <c r="NL109" s="715"/>
      <c r="NM109" s="715"/>
      <c r="NN109" s="715"/>
      <c r="NO109" s="715"/>
      <c r="NP109" s="715"/>
      <c r="NQ109" s="715"/>
      <c r="NR109" s="715"/>
      <c r="NS109" s="715"/>
      <c r="NT109" s="715"/>
      <c r="NU109" s="715"/>
      <c r="NV109" s="715"/>
      <c r="NW109" s="715"/>
      <c r="NX109" s="715"/>
      <c r="NY109" s="715"/>
      <c r="NZ109" s="715"/>
      <c r="OA109" s="715"/>
      <c r="OB109" s="715"/>
      <c r="OC109" s="715"/>
      <c r="OD109" s="715"/>
      <c r="OE109" s="715"/>
      <c r="OF109" s="715"/>
      <c r="OG109" s="715"/>
      <c r="OH109" s="715"/>
      <c r="OI109" s="715"/>
      <c r="OJ109" s="715"/>
      <c r="OK109" s="715"/>
      <c r="OL109" s="715"/>
      <c r="OM109" s="715"/>
      <c r="ON109" s="715"/>
      <c r="OO109" s="715"/>
      <c r="OP109" s="715"/>
      <c r="OQ109" s="715"/>
      <c r="OR109" s="715"/>
      <c r="OS109" s="715"/>
      <c r="OT109" s="715"/>
      <c r="OU109" s="715"/>
      <c r="OV109" s="715"/>
      <c r="OW109" s="715"/>
      <c r="OX109" s="715"/>
      <c r="OY109" s="715"/>
      <c r="OZ109" s="715"/>
      <c r="PA109" s="715"/>
      <c r="PB109" s="715"/>
      <c r="PC109" s="715"/>
      <c r="PD109" s="715"/>
      <c r="PE109" s="715"/>
      <c r="PF109" s="715"/>
      <c r="PG109" s="715"/>
      <c r="PH109" s="715"/>
      <c r="PI109" s="715"/>
      <c r="PJ109" s="715"/>
      <c r="PK109" s="715"/>
      <c r="PL109" s="715"/>
      <c r="PM109" s="715"/>
      <c r="PN109" s="715"/>
      <c r="PO109" s="715"/>
      <c r="PP109" s="715"/>
      <c r="PQ109" s="715"/>
      <c r="PR109" s="715"/>
      <c r="PS109" s="715"/>
      <c r="PT109" s="715"/>
      <c r="PU109" s="715"/>
      <c r="PV109" s="715"/>
      <c r="PW109" s="715"/>
      <c r="PX109" s="715"/>
      <c r="PY109" s="715"/>
      <c r="PZ109" s="715"/>
      <c r="QA109" s="715"/>
      <c r="QB109" s="715"/>
      <c r="QC109" s="715"/>
      <c r="QD109" s="715"/>
      <c r="QE109" s="715"/>
      <c r="QF109" s="715"/>
      <c r="QG109" s="715"/>
      <c r="QH109" s="715"/>
      <c r="QI109" s="715"/>
      <c r="QJ109" s="715"/>
      <c r="QK109" s="715"/>
      <c r="QL109" s="715"/>
      <c r="QM109" s="715"/>
      <c r="QN109" s="715"/>
      <c r="QO109" s="715"/>
      <c r="QP109" s="715"/>
      <c r="QQ109" s="715"/>
      <c r="QR109" s="715"/>
      <c r="QS109" s="715"/>
      <c r="QT109" s="715"/>
      <c r="QU109" s="715"/>
      <c r="QV109" s="715"/>
      <c r="QW109" s="715"/>
      <c r="QX109" s="715"/>
      <c r="QY109" s="715"/>
      <c r="QZ109" s="715"/>
      <c r="RA109" s="715"/>
      <c r="RB109" s="715"/>
      <c r="RC109" s="715"/>
      <c r="RD109" s="715"/>
      <c r="RE109" s="715"/>
      <c r="RF109" s="715"/>
      <c r="RG109" s="715"/>
      <c r="RH109" s="715"/>
      <c r="RI109" s="715"/>
      <c r="RJ109" s="715"/>
      <c r="RK109" s="715"/>
      <c r="RL109" s="715"/>
      <c r="RM109" s="715"/>
      <c r="RN109" s="715"/>
      <c r="RO109" s="715"/>
      <c r="RP109" s="715"/>
      <c r="RQ109" s="715"/>
      <c r="RR109" s="715"/>
      <c r="RS109" s="715"/>
      <c r="RT109" s="715"/>
      <c r="RU109" s="715"/>
      <c r="RV109" s="715"/>
      <c r="RW109" s="715"/>
      <c r="RX109" s="715"/>
      <c r="RY109" s="715"/>
      <c r="RZ109" s="715"/>
      <c r="SA109" s="715"/>
      <c r="SB109" s="715"/>
      <c r="SC109" s="715"/>
      <c r="SD109" s="715"/>
      <c r="SE109" s="715"/>
      <c r="SF109" s="715"/>
      <c r="SG109" s="715"/>
      <c r="SH109" s="715"/>
      <c r="SI109" s="715"/>
      <c r="SJ109" s="715"/>
      <c r="SK109" s="715"/>
      <c r="SL109" s="715"/>
      <c r="SM109" s="715"/>
      <c r="SN109" s="715"/>
      <c r="SO109" s="715"/>
      <c r="SP109" s="715"/>
      <c r="SQ109" s="715"/>
      <c r="SR109" s="715"/>
      <c r="SS109" s="715"/>
      <c r="ST109" s="715"/>
      <c r="SU109" s="715"/>
      <c r="SV109" s="715"/>
      <c r="SW109" s="715"/>
      <c r="SX109" s="715"/>
      <c r="SY109" s="715"/>
      <c r="SZ109" s="715"/>
      <c r="TA109" s="715"/>
      <c r="TB109" s="715"/>
      <c r="TC109" s="715"/>
      <c r="TD109" s="715"/>
      <c r="TE109" s="715"/>
      <c r="TF109" s="715"/>
      <c r="TG109" s="715"/>
      <c r="TH109" s="715"/>
      <c r="TI109" s="715"/>
      <c r="TJ109" s="715"/>
      <c r="TK109" s="715"/>
      <c r="TL109" s="715"/>
      <c r="TM109" s="715"/>
      <c r="TN109" s="715"/>
      <c r="TO109" s="715"/>
      <c r="TP109" s="715"/>
      <c r="TQ109" s="715"/>
      <c r="TR109" s="715"/>
      <c r="TS109" s="715"/>
      <c r="TT109" s="715"/>
      <c r="TU109" s="715"/>
      <c r="TV109" s="715"/>
      <c r="TW109" s="715"/>
      <c r="TX109" s="715"/>
      <c r="TY109" s="715"/>
      <c r="TZ109" s="715"/>
      <c r="UA109" s="715"/>
      <c r="UB109" s="715"/>
      <c r="UC109" s="715"/>
      <c r="UD109" s="715"/>
      <c r="UE109" s="715"/>
      <c r="UF109" s="715"/>
      <c r="UG109" s="715"/>
      <c r="UH109" s="715"/>
      <c r="UI109" s="715"/>
      <c r="UJ109" s="715"/>
      <c r="UK109" s="715"/>
      <c r="UL109" s="715"/>
      <c r="UM109" s="715"/>
      <c r="UN109" s="715"/>
      <c r="UO109" s="715"/>
      <c r="UP109" s="715"/>
      <c r="UQ109" s="715"/>
      <c r="UR109" s="715"/>
      <c r="US109" s="715"/>
      <c r="UT109" s="715"/>
      <c r="UU109" s="715"/>
      <c r="UV109" s="715"/>
      <c r="UW109" s="715"/>
      <c r="UX109" s="715"/>
      <c r="UY109" s="715"/>
      <c r="UZ109" s="715"/>
      <c r="VA109" s="715"/>
      <c r="VB109" s="715"/>
      <c r="VC109" s="715"/>
      <c r="VD109" s="715"/>
      <c r="VE109" s="715"/>
      <c r="VF109" s="715"/>
      <c r="VG109" s="715"/>
      <c r="VH109" s="715"/>
      <c r="VI109" s="715"/>
      <c r="VJ109" s="715"/>
      <c r="VK109" s="715"/>
      <c r="VL109" s="715"/>
      <c r="VM109" s="715"/>
      <c r="VN109" s="715"/>
      <c r="VO109" s="715"/>
      <c r="VP109" s="715"/>
      <c r="VQ109" s="715"/>
      <c r="VR109" s="715"/>
      <c r="VS109" s="715"/>
      <c r="VT109" s="715"/>
      <c r="VU109" s="715"/>
      <c r="VV109" s="715"/>
      <c r="VW109" s="715"/>
      <c r="VX109" s="715"/>
      <c r="VY109" s="715"/>
      <c r="VZ109" s="715"/>
      <c r="WA109" s="715"/>
      <c r="WB109" s="715"/>
      <c r="WC109" s="715"/>
      <c r="WD109" s="715"/>
      <c r="WE109" s="715"/>
      <c r="WF109" s="715"/>
      <c r="WG109" s="715"/>
      <c r="WH109" s="715"/>
      <c r="WI109" s="715"/>
      <c r="WJ109" s="715"/>
      <c r="WK109" s="715"/>
      <c r="WL109" s="715"/>
      <c r="WM109" s="715"/>
      <c r="WN109" s="715"/>
      <c r="WO109" s="715"/>
      <c r="WP109" s="715"/>
      <c r="WQ109" s="715"/>
      <c r="WR109" s="715"/>
      <c r="WS109" s="715"/>
      <c r="WT109" s="715"/>
      <c r="WU109" s="715"/>
      <c r="WV109" s="715"/>
      <c r="WW109" s="715"/>
      <c r="WX109" s="715"/>
      <c r="WY109" s="715"/>
      <c r="WZ109" s="715"/>
      <c r="XA109" s="715"/>
      <c r="XB109" s="715"/>
      <c r="XC109" s="715"/>
      <c r="XD109" s="715"/>
      <c r="XE109" s="715"/>
      <c r="XF109" s="715"/>
      <c r="XG109" s="715"/>
      <c r="XH109" s="715"/>
      <c r="XI109" s="715"/>
      <c r="XJ109" s="715"/>
      <c r="XK109" s="715"/>
      <c r="XL109" s="715"/>
      <c r="XM109" s="715"/>
      <c r="XN109" s="715"/>
      <c r="XO109" s="715"/>
      <c r="XP109" s="715"/>
      <c r="XQ109" s="715"/>
      <c r="XR109" s="715"/>
      <c r="XS109" s="715"/>
      <c r="XT109" s="715"/>
      <c r="XU109" s="715"/>
      <c r="XV109" s="715"/>
      <c r="XW109" s="715"/>
      <c r="XX109" s="715"/>
      <c r="XY109" s="715"/>
      <c r="XZ109" s="715"/>
      <c r="YA109" s="715"/>
      <c r="YB109" s="715"/>
      <c r="YC109" s="715"/>
      <c r="YD109" s="715"/>
      <c r="YE109" s="715"/>
      <c r="YF109" s="715"/>
      <c r="YG109" s="715"/>
      <c r="YH109" s="715"/>
      <c r="YI109" s="715"/>
      <c r="YJ109" s="715"/>
      <c r="YK109" s="715"/>
      <c r="YL109" s="715"/>
      <c r="YM109" s="715"/>
      <c r="YN109" s="715"/>
      <c r="YO109" s="715"/>
      <c r="YP109" s="715"/>
      <c r="YQ109" s="715"/>
      <c r="YR109" s="715"/>
      <c r="YS109" s="715"/>
      <c r="YT109" s="715"/>
      <c r="YU109" s="715"/>
      <c r="YV109" s="715"/>
      <c r="YW109" s="715"/>
      <c r="YX109" s="715"/>
      <c r="YY109" s="715"/>
      <c r="YZ109" s="715"/>
      <c r="ZA109" s="715"/>
      <c r="ZB109" s="715"/>
      <c r="ZC109" s="715"/>
      <c r="ZD109" s="715"/>
      <c r="ZE109" s="715"/>
      <c r="ZF109" s="715"/>
      <c r="ZG109" s="715"/>
      <c r="ZH109" s="715"/>
      <c r="ZI109" s="715"/>
      <c r="ZJ109" s="715"/>
      <c r="ZK109" s="715"/>
      <c r="ZL109" s="715"/>
      <c r="ZM109" s="715"/>
      <c r="ZN109" s="715"/>
      <c r="ZO109" s="715"/>
      <c r="ZP109" s="715"/>
      <c r="ZQ109" s="715"/>
      <c r="ZR109" s="715"/>
      <c r="ZS109" s="715"/>
      <c r="ZT109" s="715"/>
      <c r="ZU109" s="715"/>
      <c r="ZV109" s="715"/>
      <c r="ZW109" s="715"/>
      <c r="ZX109" s="715"/>
      <c r="ZY109" s="715"/>
      <c r="ZZ109" s="715"/>
      <c r="AAA109" s="715"/>
      <c r="AAB109" s="715"/>
      <c r="AAC109" s="715"/>
      <c r="AAD109" s="715"/>
    </row>
    <row r="110" spans="1:706" s="673" customFormat="1" ht="9" customHeight="1">
      <c r="A110" s="709"/>
      <c r="B110" s="709"/>
      <c r="C110" s="709"/>
      <c r="D110" s="1422" t="s">
        <v>303</v>
      </c>
      <c r="E110" s="709"/>
      <c r="F110" s="1422" t="s">
        <v>304</v>
      </c>
      <c r="G110" s="1422"/>
      <c r="H110" s="709"/>
      <c r="I110" s="709"/>
      <c r="J110" s="709"/>
      <c r="K110" s="709"/>
      <c r="L110" s="715"/>
      <c r="M110" s="715"/>
      <c r="N110" s="715"/>
      <c r="O110" s="715"/>
      <c r="P110" s="715"/>
      <c r="Q110" s="715"/>
      <c r="R110" s="715"/>
      <c r="S110" s="715"/>
      <c r="T110" s="715"/>
      <c r="U110" s="715"/>
      <c r="V110" s="715"/>
      <c r="W110" s="715"/>
      <c r="X110" s="715"/>
      <c r="Y110" s="715"/>
      <c r="Z110" s="715"/>
      <c r="AA110" s="715"/>
      <c r="AB110" s="715"/>
      <c r="AC110" s="715"/>
      <c r="AD110" s="715"/>
      <c r="AE110" s="715"/>
      <c r="AF110" s="715"/>
      <c r="AG110" s="715"/>
      <c r="AH110" s="715"/>
      <c r="AI110" s="715"/>
      <c r="AJ110" s="715"/>
      <c r="AK110" s="715"/>
      <c r="AL110" s="715"/>
      <c r="AM110" s="715"/>
      <c r="AN110" s="715"/>
      <c r="AO110" s="715"/>
      <c r="AP110" s="715"/>
      <c r="AQ110" s="715"/>
      <c r="AR110" s="715"/>
      <c r="AS110" s="715"/>
      <c r="AT110" s="715"/>
      <c r="AU110" s="715"/>
      <c r="AV110" s="715"/>
      <c r="AW110" s="715"/>
      <c r="AX110" s="715"/>
      <c r="AY110" s="715"/>
      <c r="AZ110" s="715"/>
      <c r="BA110" s="715"/>
      <c r="BB110" s="715"/>
      <c r="BC110" s="715"/>
      <c r="BD110" s="715"/>
      <c r="BE110" s="715"/>
      <c r="BF110" s="715"/>
      <c r="BG110" s="715"/>
      <c r="BH110" s="715"/>
      <c r="BI110" s="715"/>
      <c r="BJ110" s="715"/>
      <c r="BK110" s="715"/>
      <c r="BL110" s="715"/>
      <c r="BM110" s="715"/>
      <c r="BN110" s="715"/>
      <c r="BO110" s="715"/>
      <c r="BP110" s="715"/>
      <c r="BQ110" s="715"/>
      <c r="BR110" s="715"/>
      <c r="BS110" s="715"/>
      <c r="BT110" s="715"/>
      <c r="BU110" s="715"/>
      <c r="BV110" s="715"/>
      <c r="BW110" s="715"/>
      <c r="BX110" s="715"/>
      <c r="BY110" s="715"/>
      <c r="BZ110" s="715"/>
      <c r="CA110" s="715"/>
      <c r="CB110" s="715"/>
      <c r="CC110" s="715"/>
      <c r="CD110" s="715"/>
      <c r="CE110" s="715"/>
      <c r="CF110" s="715"/>
      <c r="CG110" s="715"/>
      <c r="CH110" s="715"/>
      <c r="CI110" s="715"/>
      <c r="CJ110" s="715"/>
      <c r="CK110" s="715"/>
      <c r="CL110" s="715"/>
      <c r="CM110" s="715"/>
      <c r="CN110" s="715"/>
      <c r="CO110" s="715"/>
      <c r="CP110" s="715"/>
      <c r="CQ110" s="715"/>
      <c r="CR110" s="715"/>
      <c r="CS110" s="715"/>
      <c r="CT110" s="715"/>
      <c r="CU110" s="715"/>
      <c r="CV110" s="715"/>
      <c r="CW110" s="715"/>
      <c r="CX110" s="715"/>
      <c r="CY110" s="715"/>
      <c r="CZ110" s="715"/>
      <c r="DA110" s="715"/>
      <c r="DB110" s="715"/>
      <c r="DC110" s="715"/>
      <c r="DD110" s="715"/>
      <c r="DE110" s="715"/>
      <c r="DF110" s="715"/>
      <c r="DG110" s="715"/>
      <c r="DH110" s="715"/>
      <c r="DI110" s="715"/>
      <c r="DJ110" s="715"/>
      <c r="DK110" s="715"/>
      <c r="DL110" s="715"/>
      <c r="DM110" s="715"/>
      <c r="DN110" s="715"/>
      <c r="DO110" s="715"/>
      <c r="DP110" s="715"/>
      <c r="DQ110" s="715"/>
      <c r="DR110" s="715"/>
      <c r="DS110" s="715"/>
      <c r="DT110" s="715"/>
      <c r="DU110" s="715"/>
      <c r="DV110" s="715"/>
      <c r="DW110" s="715"/>
      <c r="DX110" s="715"/>
      <c r="DY110" s="715"/>
      <c r="DZ110" s="715"/>
      <c r="EA110" s="715"/>
      <c r="EB110" s="715"/>
      <c r="EC110" s="715"/>
      <c r="ED110" s="715"/>
      <c r="EE110" s="715"/>
      <c r="EF110" s="715"/>
      <c r="EG110" s="715"/>
      <c r="EH110" s="715"/>
      <c r="EI110" s="715"/>
      <c r="EJ110" s="715"/>
      <c r="EK110" s="715"/>
      <c r="EL110" s="715"/>
      <c r="EM110" s="715"/>
      <c r="EN110" s="715"/>
      <c r="EO110" s="715"/>
      <c r="EP110" s="715"/>
      <c r="EQ110" s="715"/>
      <c r="ER110" s="715"/>
      <c r="ES110" s="715"/>
      <c r="ET110" s="715"/>
      <c r="EU110" s="715"/>
      <c r="EV110" s="715"/>
      <c r="EW110" s="715"/>
      <c r="EX110" s="715"/>
      <c r="EY110" s="715"/>
      <c r="EZ110" s="715"/>
      <c r="FA110" s="715"/>
      <c r="FB110" s="715"/>
      <c r="FC110" s="715"/>
      <c r="FD110" s="715"/>
      <c r="FE110" s="715"/>
      <c r="FF110" s="715"/>
      <c r="FG110" s="715"/>
      <c r="FH110" s="715"/>
      <c r="FI110" s="715"/>
      <c r="FJ110" s="715"/>
      <c r="FK110" s="715"/>
      <c r="FL110" s="715"/>
      <c r="FM110" s="715"/>
      <c r="FN110" s="715"/>
      <c r="FO110" s="715"/>
      <c r="FP110" s="715"/>
      <c r="FQ110" s="715"/>
      <c r="FR110" s="715"/>
      <c r="FS110" s="715"/>
      <c r="FT110" s="715"/>
      <c r="FU110" s="715"/>
      <c r="FV110" s="715"/>
      <c r="FW110" s="715"/>
      <c r="FX110" s="715"/>
      <c r="FY110" s="715"/>
      <c r="FZ110" s="715"/>
      <c r="GA110" s="715"/>
      <c r="GB110" s="715"/>
      <c r="GC110" s="715"/>
      <c r="GD110" s="715"/>
      <c r="GE110" s="715"/>
      <c r="GF110" s="715"/>
      <c r="GG110" s="715"/>
      <c r="GH110" s="715"/>
      <c r="GI110" s="715"/>
      <c r="GJ110" s="715"/>
      <c r="GK110" s="715"/>
      <c r="GL110" s="715"/>
      <c r="GM110" s="715"/>
      <c r="GN110" s="715"/>
      <c r="GO110" s="715"/>
      <c r="GP110" s="715"/>
      <c r="GQ110" s="715"/>
      <c r="GR110" s="715"/>
      <c r="GS110" s="715"/>
      <c r="GT110" s="715"/>
      <c r="GU110" s="715"/>
      <c r="GV110" s="715"/>
      <c r="GW110" s="715"/>
      <c r="GX110" s="715"/>
      <c r="GY110" s="715"/>
      <c r="GZ110" s="715"/>
      <c r="HA110" s="715"/>
      <c r="HB110" s="715"/>
      <c r="HC110" s="715"/>
      <c r="HD110" s="715"/>
      <c r="HE110" s="715"/>
      <c r="HF110" s="715"/>
      <c r="HG110" s="715"/>
      <c r="HH110" s="715"/>
      <c r="HI110" s="715"/>
      <c r="HJ110" s="715"/>
      <c r="HK110" s="715"/>
      <c r="HL110" s="715"/>
      <c r="HM110" s="715"/>
      <c r="HN110" s="715"/>
      <c r="HO110" s="715"/>
      <c r="HP110" s="715"/>
      <c r="HQ110" s="715"/>
      <c r="HR110" s="715"/>
      <c r="HS110" s="715"/>
      <c r="HT110" s="715"/>
      <c r="HU110" s="715"/>
      <c r="HV110" s="715"/>
      <c r="HW110" s="715"/>
      <c r="HX110" s="715"/>
      <c r="HY110" s="715"/>
      <c r="HZ110" s="715"/>
      <c r="IA110" s="715"/>
      <c r="IB110" s="715"/>
      <c r="IC110" s="715"/>
      <c r="ID110" s="715"/>
      <c r="IE110" s="715"/>
      <c r="IF110" s="715"/>
      <c r="IG110" s="715"/>
      <c r="IH110" s="715"/>
      <c r="II110" s="715"/>
      <c r="IJ110" s="715"/>
      <c r="IK110" s="715"/>
      <c r="IL110" s="715"/>
      <c r="IM110" s="715"/>
      <c r="IN110" s="715"/>
      <c r="IO110" s="715"/>
      <c r="IP110" s="715"/>
      <c r="IQ110" s="715"/>
      <c r="IR110" s="715"/>
      <c r="IS110" s="715"/>
      <c r="IT110" s="715"/>
      <c r="IU110" s="715"/>
      <c r="IV110" s="715"/>
      <c r="IW110" s="715"/>
      <c r="IX110" s="715"/>
      <c r="IY110" s="715"/>
      <c r="IZ110" s="715"/>
      <c r="JA110" s="715"/>
      <c r="JB110" s="715"/>
      <c r="JC110" s="715"/>
      <c r="JD110" s="715"/>
      <c r="JE110" s="715"/>
      <c r="JF110" s="715"/>
      <c r="JG110" s="715"/>
      <c r="JH110" s="715"/>
      <c r="JI110" s="715"/>
      <c r="JJ110" s="715"/>
      <c r="JK110" s="715"/>
      <c r="JL110" s="715"/>
      <c r="JM110" s="715"/>
      <c r="JN110" s="715"/>
      <c r="JO110" s="715"/>
      <c r="JP110" s="715"/>
      <c r="JQ110" s="715"/>
      <c r="JR110" s="715"/>
      <c r="JS110" s="715"/>
      <c r="JT110" s="715"/>
      <c r="JU110" s="715"/>
      <c r="JV110" s="715"/>
      <c r="JW110" s="715"/>
      <c r="JX110" s="715"/>
      <c r="JY110" s="715"/>
      <c r="JZ110" s="715"/>
      <c r="KA110" s="715"/>
      <c r="KB110" s="715"/>
      <c r="KC110" s="715"/>
      <c r="KD110" s="715"/>
      <c r="KE110" s="715"/>
      <c r="KF110" s="715"/>
      <c r="KG110" s="715"/>
      <c r="KH110" s="715"/>
      <c r="KI110" s="715"/>
      <c r="KJ110" s="715"/>
      <c r="KK110" s="715"/>
      <c r="KL110" s="715"/>
      <c r="KM110" s="715"/>
      <c r="KN110" s="715"/>
      <c r="KO110" s="715"/>
      <c r="KP110" s="715"/>
      <c r="KQ110" s="715"/>
      <c r="KR110" s="715"/>
      <c r="KS110" s="715"/>
      <c r="KT110" s="715"/>
      <c r="KU110" s="715"/>
      <c r="KV110" s="715"/>
      <c r="KW110" s="715"/>
      <c r="KX110" s="715"/>
      <c r="KY110" s="715"/>
      <c r="KZ110" s="715"/>
      <c r="LA110" s="715"/>
      <c r="LB110" s="715"/>
      <c r="LC110" s="715"/>
      <c r="LD110" s="715"/>
      <c r="LE110" s="715"/>
      <c r="LF110" s="715"/>
      <c r="LG110" s="715"/>
      <c r="LH110" s="715"/>
      <c r="LI110" s="715"/>
      <c r="LJ110" s="715"/>
      <c r="LK110" s="715"/>
      <c r="LL110" s="715"/>
      <c r="LM110" s="715"/>
      <c r="LN110" s="715"/>
      <c r="LO110" s="715"/>
      <c r="LP110" s="715"/>
      <c r="LQ110" s="715"/>
      <c r="LR110" s="715"/>
      <c r="LS110" s="715"/>
      <c r="LT110" s="715"/>
      <c r="LU110" s="715"/>
      <c r="LV110" s="715"/>
      <c r="LW110" s="715"/>
      <c r="LX110" s="715"/>
      <c r="LY110" s="715"/>
      <c r="LZ110" s="715"/>
      <c r="MA110" s="715"/>
      <c r="MB110" s="715"/>
      <c r="MC110" s="715"/>
      <c r="MD110" s="715"/>
      <c r="ME110" s="715"/>
      <c r="MF110" s="715"/>
      <c r="MG110" s="715"/>
      <c r="MH110" s="715"/>
      <c r="MI110" s="715"/>
      <c r="MJ110" s="715"/>
      <c r="MK110" s="715"/>
      <c r="ML110" s="715"/>
      <c r="MM110" s="715"/>
      <c r="MN110" s="715"/>
      <c r="MO110" s="715"/>
      <c r="MP110" s="715"/>
      <c r="MQ110" s="715"/>
      <c r="MR110" s="715"/>
      <c r="MS110" s="715"/>
      <c r="MT110" s="715"/>
      <c r="MU110" s="715"/>
      <c r="MV110" s="715"/>
      <c r="MW110" s="715"/>
      <c r="MX110" s="715"/>
      <c r="MY110" s="715"/>
      <c r="MZ110" s="715"/>
      <c r="NA110" s="715"/>
      <c r="NB110" s="715"/>
      <c r="NC110" s="715"/>
      <c r="ND110" s="715"/>
      <c r="NE110" s="715"/>
      <c r="NF110" s="715"/>
      <c r="NG110" s="715"/>
      <c r="NH110" s="715"/>
      <c r="NI110" s="715"/>
      <c r="NJ110" s="715"/>
      <c r="NK110" s="715"/>
      <c r="NL110" s="715"/>
      <c r="NM110" s="715"/>
      <c r="NN110" s="715"/>
      <c r="NO110" s="715"/>
      <c r="NP110" s="715"/>
      <c r="NQ110" s="715"/>
      <c r="NR110" s="715"/>
      <c r="NS110" s="715"/>
      <c r="NT110" s="715"/>
      <c r="NU110" s="715"/>
      <c r="NV110" s="715"/>
      <c r="NW110" s="715"/>
      <c r="NX110" s="715"/>
      <c r="NY110" s="715"/>
      <c r="NZ110" s="715"/>
      <c r="OA110" s="715"/>
      <c r="OB110" s="715"/>
      <c r="OC110" s="715"/>
      <c r="OD110" s="715"/>
      <c r="OE110" s="715"/>
      <c r="OF110" s="715"/>
      <c r="OG110" s="715"/>
      <c r="OH110" s="715"/>
      <c r="OI110" s="715"/>
      <c r="OJ110" s="715"/>
      <c r="OK110" s="715"/>
      <c r="OL110" s="715"/>
      <c r="OM110" s="715"/>
      <c r="ON110" s="715"/>
      <c r="OO110" s="715"/>
      <c r="OP110" s="715"/>
      <c r="OQ110" s="715"/>
      <c r="OR110" s="715"/>
      <c r="OS110" s="715"/>
      <c r="OT110" s="715"/>
      <c r="OU110" s="715"/>
      <c r="OV110" s="715"/>
      <c r="OW110" s="715"/>
      <c r="OX110" s="715"/>
      <c r="OY110" s="715"/>
      <c r="OZ110" s="715"/>
      <c r="PA110" s="715"/>
      <c r="PB110" s="715"/>
      <c r="PC110" s="715"/>
      <c r="PD110" s="715"/>
      <c r="PE110" s="715"/>
      <c r="PF110" s="715"/>
      <c r="PG110" s="715"/>
      <c r="PH110" s="715"/>
      <c r="PI110" s="715"/>
      <c r="PJ110" s="715"/>
      <c r="PK110" s="715"/>
      <c r="PL110" s="715"/>
      <c r="PM110" s="715"/>
      <c r="PN110" s="715"/>
      <c r="PO110" s="715"/>
      <c r="PP110" s="715"/>
      <c r="PQ110" s="715"/>
      <c r="PR110" s="715"/>
      <c r="PS110" s="715"/>
      <c r="PT110" s="715"/>
      <c r="PU110" s="715"/>
      <c r="PV110" s="715"/>
      <c r="PW110" s="715"/>
      <c r="PX110" s="715"/>
      <c r="PY110" s="715"/>
      <c r="PZ110" s="715"/>
      <c r="QA110" s="715"/>
      <c r="QB110" s="715"/>
      <c r="QC110" s="715"/>
      <c r="QD110" s="715"/>
      <c r="QE110" s="715"/>
      <c r="QF110" s="715"/>
      <c r="QG110" s="715"/>
      <c r="QH110" s="715"/>
      <c r="QI110" s="715"/>
      <c r="QJ110" s="715"/>
      <c r="QK110" s="715"/>
      <c r="QL110" s="715"/>
      <c r="QM110" s="715"/>
      <c r="QN110" s="715"/>
      <c r="QO110" s="715"/>
      <c r="QP110" s="715"/>
      <c r="QQ110" s="715"/>
      <c r="QR110" s="715"/>
      <c r="QS110" s="715"/>
      <c r="QT110" s="715"/>
      <c r="QU110" s="715"/>
      <c r="QV110" s="715"/>
      <c r="QW110" s="715"/>
      <c r="QX110" s="715"/>
      <c r="QY110" s="715"/>
      <c r="QZ110" s="715"/>
      <c r="RA110" s="715"/>
      <c r="RB110" s="715"/>
      <c r="RC110" s="715"/>
      <c r="RD110" s="715"/>
      <c r="RE110" s="715"/>
      <c r="RF110" s="715"/>
      <c r="RG110" s="715"/>
      <c r="RH110" s="715"/>
      <c r="RI110" s="715"/>
      <c r="RJ110" s="715"/>
      <c r="RK110" s="715"/>
      <c r="RL110" s="715"/>
      <c r="RM110" s="715"/>
      <c r="RN110" s="715"/>
      <c r="RO110" s="715"/>
      <c r="RP110" s="715"/>
      <c r="RQ110" s="715"/>
      <c r="RR110" s="715"/>
      <c r="RS110" s="715"/>
      <c r="RT110" s="715"/>
      <c r="RU110" s="715"/>
      <c r="RV110" s="715"/>
      <c r="RW110" s="715"/>
      <c r="RX110" s="715"/>
      <c r="RY110" s="715"/>
      <c r="RZ110" s="715"/>
      <c r="SA110" s="715"/>
      <c r="SB110" s="715"/>
      <c r="SC110" s="715"/>
      <c r="SD110" s="715"/>
      <c r="SE110" s="715"/>
      <c r="SF110" s="715"/>
      <c r="SG110" s="715"/>
      <c r="SH110" s="715"/>
      <c r="SI110" s="715"/>
      <c r="SJ110" s="715"/>
      <c r="SK110" s="715"/>
      <c r="SL110" s="715"/>
      <c r="SM110" s="715"/>
      <c r="SN110" s="715"/>
      <c r="SO110" s="715"/>
      <c r="SP110" s="715"/>
      <c r="SQ110" s="715"/>
      <c r="SR110" s="715"/>
      <c r="SS110" s="715"/>
      <c r="ST110" s="715"/>
      <c r="SU110" s="715"/>
      <c r="SV110" s="715"/>
      <c r="SW110" s="715"/>
      <c r="SX110" s="715"/>
      <c r="SY110" s="715"/>
      <c r="SZ110" s="715"/>
      <c r="TA110" s="715"/>
      <c r="TB110" s="715"/>
      <c r="TC110" s="715"/>
      <c r="TD110" s="715"/>
      <c r="TE110" s="715"/>
      <c r="TF110" s="715"/>
      <c r="TG110" s="715"/>
      <c r="TH110" s="715"/>
      <c r="TI110" s="715"/>
      <c r="TJ110" s="715"/>
      <c r="TK110" s="715"/>
      <c r="TL110" s="715"/>
      <c r="TM110" s="715"/>
      <c r="TN110" s="715"/>
      <c r="TO110" s="715"/>
      <c r="TP110" s="715"/>
      <c r="TQ110" s="715"/>
      <c r="TR110" s="715"/>
      <c r="TS110" s="715"/>
      <c r="TT110" s="715"/>
      <c r="TU110" s="715"/>
      <c r="TV110" s="715"/>
      <c r="TW110" s="715"/>
      <c r="TX110" s="715"/>
      <c r="TY110" s="715"/>
      <c r="TZ110" s="715"/>
      <c r="UA110" s="715"/>
      <c r="UB110" s="715"/>
      <c r="UC110" s="715"/>
      <c r="UD110" s="715"/>
      <c r="UE110" s="715"/>
      <c r="UF110" s="715"/>
      <c r="UG110" s="715"/>
      <c r="UH110" s="715"/>
      <c r="UI110" s="715"/>
      <c r="UJ110" s="715"/>
      <c r="UK110" s="715"/>
      <c r="UL110" s="715"/>
      <c r="UM110" s="715"/>
      <c r="UN110" s="715"/>
      <c r="UO110" s="715"/>
      <c r="UP110" s="715"/>
      <c r="UQ110" s="715"/>
      <c r="UR110" s="715"/>
      <c r="US110" s="715"/>
      <c r="UT110" s="715"/>
      <c r="UU110" s="715"/>
      <c r="UV110" s="715"/>
      <c r="UW110" s="715"/>
      <c r="UX110" s="715"/>
      <c r="UY110" s="715"/>
      <c r="UZ110" s="715"/>
      <c r="VA110" s="715"/>
      <c r="VB110" s="715"/>
      <c r="VC110" s="715"/>
      <c r="VD110" s="715"/>
      <c r="VE110" s="715"/>
      <c r="VF110" s="715"/>
      <c r="VG110" s="715"/>
      <c r="VH110" s="715"/>
      <c r="VI110" s="715"/>
      <c r="VJ110" s="715"/>
      <c r="VK110" s="715"/>
      <c r="VL110" s="715"/>
      <c r="VM110" s="715"/>
      <c r="VN110" s="715"/>
      <c r="VO110" s="715"/>
      <c r="VP110" s="715"/>
      <c r="VQ110" s="715"/>
      <c r="VR110" s="715"/>
      <c r="VS110" s="715"/>
      <c r="VT110" s="715"/>
      <c r="VU110" s="715"/>
      <c r="VV110" s="715"/>
      <c r="VW110" s="715"/>
      <c r="VX110" s="715"/>
      <c r="VY110" s="715"/>
      <c r="VZ110" s="715"/>
      <c r="WA110" s="715"/>
      <c r="WB110" s="715"/>
      <c r="WC110" s="715"/>
      <c r="WD110" s="715"/>
      <c r="WE110" s="715"/>
      <c r="WF110" s="715"/>
      <c r="WG110" s="715"/>
      <c r="WH110" s="715"/>
      <c r="WI110" s="715"/>
      <c r="WJ110" s="715"/>
      <c r="WK110" s="715"/>
      <c r="WL110" s="715"/>
      <c r="WM110" s="715"/>
      <c r="WN110" s="715"/>
      <c r="WO110" s="715"/>
      <c r="WP110" s="715"/>
      <c r="WQ110" s="715"/>
      <c r="WR110" s="715"/>
      <c r="WS110" s="715"/>
      <c r="WT110" s="715"/>
      <c r="WU110" s="715"/>
      <c r="WV110" s="715"/>
      <c r="WW110" s="715"/>
      <c r="WX110" s="715"/>
      <c r="WY110" s="715"/>
      <c r="WZ110" s="715"/>
      <c r="XA110" s="715"/>
      <c r="XB110" s="715"/>
      <c r="XC110" s="715"/>
      <c r="XD110" s="715"/>
      <c r="XE110" s="715"/>
      <c r="XF110" s="715"/>
      <c r="XG110" s="715"/>
      <c r="XH110" s="715"/>
      <c r="XI110" s="715"/>
      <c r="XJ110" s="715"/>
      <c r="XK110" s="715"/>
      <c r="XL110" s="715"/>
      <c r="XM110" s="715"/>
      <c r="XN110" s="715"/>
      <c r="XO110" s="715"/>
      <c r="XP110" s="715"/>
      <c r="XQ110" s="715"/>
      <c r="XR110" s="715"/>
      <c r="XS110" s="715"/>
      <c r="XT110" s="715"/>
      <c r="XU110" s="715"/>
      <c r="XV110" s="715"/>
      <c r="XW110" s="715"/>
      <c r="XX110" s="715"/>
      <c r="XY110" s="715"/>
      <c r="XZ110" s="715"/>
      <c r="YA110" s="715"/>
      <c r="YB110" s="715"/>
      <c r="YC110" s="715"/>
      <c r="YD110" s="715"/>
      <c r="YE110" s="715"/>
      <c r="YF110" s="715"/>
      <c r="YG110" s="715"/>
      <c r="YH110" s="715"/>
      <c r="YI110" s="715"/>
      <c r="YJ110" s="715"/>
      <c r="YK110" s="715"/>
      <c r="YL110" s="715"/>
      <c r="YM110" s="715"/>
      <c r="YN110" s="715"/>
      <c r="YO110" s="715"/>
      <c r="YP110" s="715"/>
      <c r="YQ110" s="715"/>
      <c r="YR110" s="715"/>
      <c r="YS110" s="715"/>
      <c r="YT110" s="715"/>
      <c r="YU110" s="715"/>
      <c r="YV110" s="715"/>
      <c r="YW110" s="715"/>
      <c r="YX110" s="715"/>
      <c r="YY110" s="715"/>
      <c r="YZ110" s="715"/>
      <c r="ZA110" s="715"/>
      <c r="ZB110" s="715"/>
      <c r="ZC110" s="715"/>
      <c r="ZD110" s="715"/>
      <c r="ZE110" s="715"/>
      <c r="ZF110" s="715"/>
      <c r="ZG110" s="715"/>
      <c r="ZH110" s="715"/>
      <c r="ZI110" s="715"/>
      <c r="ZJ110" s="715"/>
      <c r="ZK110" s="715"/>
      <c r="ZL110" s="715"/>
      <c r="ZM110" s="715"/>
      <c r="ZN110" s="715"/>
      <c r="ZO110" s="715"/>
      <c r="ZP110" s="715"/>
      <c r="ZQ110" s="715"/>
      <c r="ZR110" s="715"/>
      <c r="ZS110" s="715"/>
      <c r="ZT110" s="715"/>
      <c r="ZU110" s="715"/>
      <c r="ZV110" s="715"/>
      <c r="ZW110" s="715"/>
      <c r="ZX110" s="715"/>
      <c r="ZY110" s="715"/>
      <c r="ZZ110" s="715"/>
      <c r="AAA110" s="715"/>
      <c r="AAB110" s="715"/>
      <c r="AAC110" s="715"/>
      <c r="AAD110" s="715"/>
    </row>
    <row r="111" spans="1:706" s="673" customFormat="1" ht="9" customHeight="1">
      <c r="A111" s="709"/>
      <c r="B111" s="709"/>
      <c r="C111" s="709"/>
      <c r="D111" s="1422"/>
      <c r="E111" s="709"/>
      <c r="F111" s="1422"/>
      <c r="G111" s="1422"/>
      <c r="H111" s="709"/>
      <c r="I111" s="709"/>
      <c r="J111" s="709"/>
      <c r="K111" s="709"/>
      <c r="L111" s="715"/>
      <c r="M111" s="715"/>
      <c r="N111" s="715"/>
      <c r="O111" s="715"/>
      <c r="P111" s="715"/>
      <c r="Q111" s="715"/>
      <c r="R111" s="715"/>
      <c r="S111" s="715"/>
      <c r="T111" s="715"/>
      <c r="U111" s="715"/>
      <c r="V111" s="715"/>
      <c r="W111" s="715"/>
      <c r="X111" s="715"/>
      <c r="Y111" s="715"/>
      <c r="Z111" s="715"/>
      <c r="AA111" s="715"/>
      <c r="AB111" s="715"/>
      <c r="AC111" s="715"/>
      <c r="AD111" s="715"/>
      <c r="AE111" s="715"/>
      <c r="AF111" s="715"/>
      <c r="AG111" s="715"/>
      <c r="AH111" s="715"/>
      <c r="AI111" s="715"/>
      <c r="AJ111" s="715"/>
      <c r="AK111" s="715"/>
      <c r="AL111" s="715"/>
      <c r="AM111" s="715"/>
      <c r="AN111" s="715"/>
      <c r="AO111" s="715"/>
      <c r="AP111" s="715"/>
      <c r="AQ111" s="715"/>
      <c r="AR111" s="715"/>
      <c r="AS111" s="715"/>
      <c r="AT111" s="715"/>
      <c r="AU111" s="715"/>
      <c r="AV111" s="715"/>
      <c r="AW111" s="715"/>
      <c r="AX111" s="715"/>
      <c r="AY111" s="715"/>
      <c r="AZ111" s="715"/>
      <c r="BA111" s="715"/>
      <c r="BB111" s="715"/>
      <c r="BC111" s="715"/>
      <c r="BD111" s="715"/>
      <c r="BE111" s="715"/>
      <c r="BF111" s="715"/>
      <c r="BG111" s="715"/>
      <c r="BH111" s="715"/>
      <c r="BI111" s="715"/>
      <c r="BJ111" s="715"/>
      <c r="BK111" s="715"/>
      <c r="BL111" s="715"/>
      <c r="BM111" s="715"/>
      <c r="BN111" s="715"/>
      <c r="BO111" s="715"/>
      <c r="BP111" s="715"/>
      <c r="BQ111" s="715"/>
      <c r="BR111" s="715"/>
      <c r="BS111" s="715"/>
      <c r="BT111" s="715"/>
      <c r="BU111" s="715"/>
      <c r="BV111" s="715"/>
      <c r="BW111" s="715"/>
      <c r="BX111" s="715"/>
      <c r="BY111" s="715"/>
      <c r="BZ111" s="715"/>
      <c r="CA111" s="715"/>
      <c r="CB111" s="715"/>
      <c r="CC111" s="715"/>
      <c r="CD111" s="715"/>
      <c r="CE111" s="715"/>
      <c r="CF111" s="715"/>
      <c r="CG111" s="715"/>
      <c r="CH111" s="715"/>
      <c r="CI111" s="715"/>
      <c r="CJ111" s="715"/>
      <c r="CK111" s="715"/>
      <c r="CL111" s="715"/>
      <c r="CM111" s="715"/>
      <c r="CN111" s="715"/>
      <c r="CO111" s="715"/>
      <c r="CP111" s="715"/>
      <c r="CQ111" s="715"/>
      <c r="CR111" s="715"/>
      <c r="CS111" s="715"/>
      <c r="CT111" s="715"/>
      <c r="CU111" s="715"/>
      <c r="CV111" s="715"/>
      <c r="CW111" s="715"/>
      <c r="CX111" s="715"/>
      <c r="CY111" s="715"/>
      <c r="CZ111" s="715"/>
      <c r="DA111" s="715"/>
      <c r="DB111" s="715"/>
      <c r="DC111" s="715"/>
      <c r="DD111" s="715"/>
      <c r="DE111" s="715"/>
      <c r="DF111" s="715"/>
      <c r="DG111" s="715"/>
      <c r="DH111" s="715"/>
      <c r="DI111" s="715"/>
      <c r="DJ111" s="715"/>
      <c r="DK111" s="715"/>
      <c r="DL111" s="715"/>
      <c r="DM111" s="715"/>
      <c r="DN111" s="715"/>
      <c r="DO111" s="715"/>
      <c r="DP111" s="715"/>
      <c r="DQ111" s="715"/>
      <c r="DR111" s="715"/>
      <c r="DS111" s="715"/>
      <c r="DT111" s="715"/>
      <c r="DU111" s="715"/>
      <c r="DV111" s="715"/>
      <c r="DW111" s="715"/>
      <c r="DX111" s="715"/>
      <c r="DY111" s="715"/>
      <c r="DZ111" s="715"/>
      <c r="EA111" s="715"/>
      <c r="EB111" s="715"/>
      <c r="EC111" s="715"/>
      <c r="ED111" s="715"/>
      <c r="EE111" s="715"/>
      <c r="EF111" s="715"/>
      <c r="EG111" s="715"/>
      <c r="EH111" s="715"/>
      <c r="EI111" s="715"/>
      <c r="EJ111" s="715"/>
      <c r="EK111" s="715"/>
      <c r="EL111" s="715"/>
      <c r="EM111" s="715"/>
      <c r="EN111" s="715"/>
      <c r="EO111" s="715"/>
      <c r="EP111" s="715"/>
      <c r="EQ111" s="715"/>
      <c r="ER111" s="715"/>
      <c r="ES111" s="715"/>
      <c r="ET111" s="715"/>
      <c r="EU111" s="715"/>
      <c r="EV111" s="715"/>
      <c r="EW111" s="715"/>
      <c r="EX111" s="715"/>
      <c r="EY111" s="715"/>
      <c r="EZ111" s="715"/>
      <c r="FA111" s="715"/>
      <c r="FB111" s="715"/>
      <c r="FC111" s="715"/>
      <c r="FD111" s="715"/>
      <c r="FE111" s="715"/>
      <c r="FF111" s="715"/>
      <c r="FG111" s="715"/>
      <c r="FH111" s="715"/>
      <c r="FI111" s="715"/>
      <c r="FJ111" s="715"/>
      <c r="FK111" s="715"/>
      <c r="FL111" s="715"/>
      <c r="FM111" s="715"/>
      <c r="FN111" s="715"/>
      <c r="FO111" s="715"/>
      <c r="FP111" s="715"/>
      <c r="FQ111" s="715"/>
      <c r="FR111" s="715"/>
      <c r="FS111" s="715"/>
      <c r="FT111" s="715"/>
      <c r="FU111" s="715"/>
      <c r="FV111" s="715"/>
      <c r="FW111" s="715"/>
      <c r="FX111" s="715"/>
      <c r="FY111" s="715"/>
      <c r="FZ111" s="715"/>
      <c r="GA111" s="715"/>
      <c r="GB111" s="715"/>
      <c r="GC111" s="715"/>
      <c r="GD111" s="715"/>
      <c r="GE111" s="715"/>
      <c r="GF111" s="715"/>
      <c r="GG111" s="715"/>
      <c r="GH111" s="715"/>
      <c r="GI111" s="715"/>
      <c r="GJ111" s="715"/>
      <c r="GK111" s="715"/>
      <c r="GL111" s="715"/>
      <c r="GM111" s="715"/>
      <c r="GN111" s="715"/>
      <c r="GO111" s="715"/>
      <c r="GP111" s="715"/>
      <c r="GQ111" s="715"/>
      <c r="GR111" s="715"/>
      <c r="GS111" s="715"/>
      <c r="GT111" s="715"/>
      <c r="GU111" s="715"/>
      <c r="GV111" s="715"/>
      <c r="GW111" s="715"/>
      <c r="GX111" s="715"/>
      <c r="GY111" s="715"/>
      <c r="GZ111" s="715"/>
      <c r="HA111" s="715"/>
      <c r="HB111" s="715"/>
      <c r="HC111" s="715"/>
      <c r="HD111" s="715"/>
      <c r="HE111" s="715"/>
      <c r="HF111" s="715"/>
      <c r="HG111" s="715"/>
      <c r="HH111" s="715"/>
      <c r="HI111" s="715"/>
      <c r="HJ111" s="715"/>
      <c r="HK111" s="715"/>
      <c r="HL111" s="715"/>
      <c r="HM111" s="715"/>
      <c r="HN111" s="715"/>
      <c r="HO111" s="715"/>
      <c r="HP111" s="715"/>
      <c r="HQ111" s="715"/>
      <c r="HR111" s="715"/>
      <c r="HS111" s="715"/>
      <c r="HT111" s="715"/>
      <c r="HU111" s="715"/>
      <c r="HV111" s="715"/>
      <c r="HW111" s="715"/>
      <c r="HX111" s="715"/>
      <c r="HY111" s="715"/>
      <c r="HZ111" s="715"/>
      <c r="IA111" s="715"/>
      <c r="IB111" s="715"/>
      <c r="IC111" s="715"/>
      <c r="ID111" s="715"/>
      <c r="IE111" s="715"/>
      <c r="IF111" s="715"/>
      <c r="IG111" s="715"/>
      <c r="IH111" s="715"/>
      <c r="II111" s="715"/>
      <c r="IJ111" s="715"/>
      <c r="IK111" s="715"/>
      <c r="IL111" s="715"/>
      <c r="IM111" s="715"/>
      <c r="IN111" s="715"/>
      <c r="IO111" s="715"/>
      <c r="IP111" s="715"/>
      <c r="IQ111" s="715"/>
      <c r="IR111" s="715"/>
      <c r="IS111" s="715"/>
      <c r="IT111" s="715"/>
      <c r="IU111" s="715"/>
      <c r="IV111" s="715"/>
      <c r="IW111" s="715"/>
      <c r="IX111" s="715"/>
      <c r="IY111" s="715"/>
      <c r="IZ111" s="715"/>
      <c r="JA111" s="715"/>
      <c r="JB111" s="715"/>
      <c r="JC111" s="715"/>
      <c r="JD111" s="715"/>
      <c r="JE111" s="715"/>
      <c r="JF111" s="715"/>
      <c r="JG111" s="715"/>
      <c r="JH111" s="715"/>
      <c r="JI111" s="715"/>
      <c r="JJ111" s="715"/>
      <c r="JK111" s="715"/>
      <c r="JL111" s="715"/>
      <c r="JM111" s="715"/>
      <c r="JN111" s="715"/>
      <c r="JO111" s="715"/>
      <c r="JP111" s="715"/>
      <c r="JQ111" s="715"/>
      <c r="JR111" s="715"/>
      <c r="JS111" s="715"/>
      <c r="JT111" s="715"/>
      <c r="JU111" s="715"/>
      <c r="JV111" s="715"/>
      <c r="JW111" s="715"/>
      <c r="JX111" s="715"/>
      <c r="JY111" s="715"/>
      <c r="JZ111" s="715"/>
      <c r="KA111" s="715"/>
      <c r="KB111" s="715"/>
      <c r="KC111" s="715"/>
      <c r="KD111" s="715"/>
      <c r="KE111" s="715"/>
      <c r="KF111" s="715"/>
      <c r="KG111" s="715"/>
      <c r="KH111" s="715"/>
      <c r="KI111" s="715"/>
      <c r="KJ111" s="715"/>
      <c r="KK111" s="715"/>
      <c r="KL111" s="715"/>
      <c r="KM111" s="715"/>
      <c r="KN111" s="715"/>
      <c r="KO111" s="715"/>
      <c r="KP111" s="715"/>
      <c r="KQ111" s="715"/>
      <c r="KR111" s="715"/>
      <c r="KS111" s="715"/>
      <c r="KT111" s="715"/>
      <c r="KU111" s="715"/>
      <c r="KV111" s="715"/>
      <c r="KW111" s="715"/>
      <c r="KX111" s="715"/>
      <c r="KY111" s="715"/>
      <c r="KZ111" s="715"/>
      <c r="LA111" s="715"/>
      <c r="LB111" s="715"/>
      <c r="LC111" s="715"/>
      <c r="LD111" s="715"/>
      <c r="LE111" s="715"/>
      <c r="LF111" s="715"/>
      <c r="LG111" s="715"/>
      <c r="LH111" s="715"/>
      <c r="LI111" s="715"/>
      <c r="LJ111" s="715"/>
      <c r="LK111" s="715"/>
      <c r="LL111" s="715"/>
      <c r="LM111" s="715"/>
      <c r="LN111" s="715"/>
      <c r="LO111" s="715"/>
      <c r="LP111" s="715"/>
      <c r="LQ111" s="715"/>
      <c r="LR111" s="715"/>
      <c r="LS111" s="715"/>
      <c r="LT111" s="715"/>
      <c r="LU111" s="715"/>
      <c r="LV111" s="715"/>
      <c r="LW111" s="715"/>
      <c r="LX111" s="715"/>
      <c r="LY111" s="715"/>
      <c r="LZ111" s="715"/>
      <c r="MA111" s="715"/>
      <c r="MB111" s="715"/>
      <c r="MC111" s="715"/>
      <c r="MD111" s="715"/>
      <c r="ME111" s="715"/>
      <c r="MF111" s="715"/>
      <c r="MG111" s="715"/>
      <c r="MH111" s="715"/>
      <c r="MI111" s="715"/>
      <c r="MJ111" s="715"/>
      <c r="MK111" s="715"/>
      <c r="ML111" s="715"/>
      <c r="MM111" s="715"/>
      <c r="MN111" s="715"/>
      <c r="MO111" s="715"/>
      <c r="MP111" s="715"/>
      <c r="MQ111" s="715"/>
      <c r="MR111" s="715"/>
      <c r="MS111" s="715"/>
      <c r="MT111" s="715"/>
      <c r="MU111" s="715"/>
      <c r="MV111" s="715"/>
      <c r="MW111" s="715"/>
      <c r="MX111" s="715"/>
      <c r="MY111" s="715"/>
      <c r="MZ111" s="715"/>
      <c r="NA111" s="715"/>
      <c r="NB111" s="715"/>
      <c r="NC111" s="715"/>
      <c r="ND111" s="715"/>
      <c r="NE111" s="715"/>
      <c r="NF111" s="715"/>
      <c r="NG111" s="715"/>
      <c r="NH111" s="715"/>
      <c r="NI111" s="715"/>
      <c r="NJ111" s="715"/>
      <c r="NK111" s="715"/>
      <c r="NL111" s="715"/>
      <c r="NM111" s="715"/>
      <c r="NN111" s="715"/>
      <c r="NO111" s="715"/>
      <c r="NP111" s="715"/>
      <c r="NQ111" s="715"/>
      <c r="NR111" s="715"/>
      <c r="NS111" s="715"/>
      <c r="NT111" s="715"/>
      <c r="NU111" s="715"/>
      <c r="NV111" s="715"/>
      <c r="NW111" s="715"/>
      <c r="NX111" s="715"/>
      <c r="NY111" s="715"/>
      <c r="NZ111" s="715"/>
      <c r="OA111" s="715"/>
      <c r="OB111" s="715"/>
      <c r="OC111" s="715"/>
      <c r="OD111" s="715"/>
      <c r="OE111" s="715"/>
      <c r="OF111" s="715"/>
      <c r="OG111" s="715"/>
      <c r="OH111" s="715"/>
      <c r="OI111" s="715"/>
      <c r="OJ111" s="715"/>
      <c r="OK111" s="715"/>
      <c r="OL111" s="715"/>
      <c r="OM111" s="715"/>
      <c r="ON111" s="715"/>
      <c r="OO111" s="715"/>
      <c r="OP111" s="715"/>
      <c r="OQ111" s="715"/>
      <c r="OR111" s="715"/>
      <c r="OS111" s="715"/>
      <c r="OT111" s="715"/>
      <c r="OU111" s="715"/>
      <c r="OV111" s="715"/>
      <c r="OW111" s="715"/>
      <c r="OX111" s="715"/>
      <c r="OY111" s="715"/>
      <c r="OZ111" s="715"/>
      <c r="PA111" s="715"/>
      <c r="PB111" s="715"/>
      <c r="PC111" s="715"/>
      <c r="PD111" s="715"/>
      <c r="PE111" s="715"/>
      <c r="PF111" s="715"/>
      <c r="PG111" s="715"/>
      <c r="PH111" s="715"/>
      <c r="PI111" s="715"/>
      <c r="PJ111" s="715"/>
      <c r="PK111" s="715"/>
      <c r="PL111" s="715"/>
      <c r="PM111" s="715"/>
      <c r="PN111" s="715"/>
      <c r="PO111" s="715"/>
      <c r="PP111" s="715"/>
      <c r="PQ111" s="715"/>
      <c r="PR111" s="715"/>
      <c r="PS111" s="715"/>
      <c r="PT111" s="715"/>
      <c r="PU111" s="715"/>
      <c r="PV111" s="715"/>
      <c r="PW111" s="715"/>
      <c r="PX111" s="715"/>
      <c r="PY111" s="715"/>
      <c r="PZ111" s="715"/>
      <c r="QA111" s="715"/>
      <c r="QB111" s="715"/>
      <c r="QC111" s="715"/>
      <c r="QD111" s="715"/>
      <c r="QE111" s="715"/>
      <c r="QF111" s="715"/>
      <c r="QG111" s="715"/>
      <c r="QH111" s="715"/>
      <c r="QI111" s="715"/>
      <c r="QJ111" s="715"/>
      <c r="QK111" s="715"/>
      <c r="QL111" s="715"/>
      <c r="QM111" s="715"/>
      <c r="QN111" s="715"/>
      <c r="QO111" s="715"/>
      <c r="QP111" s="715"/>
      <c r="QQ111" s="715"/>
      <c r="QR111" s="715"/>
      <c r="QS111" s="715"/>
      <c r="QT111" s="715"/>
      <c r="QU111" s="715"/>
      <c r="QV111" s="715"/>
      <c r="QW111" s="715"/>
      <c r="QX111" s="715"/>
      <c r="QY111" s="715"/>
      <c r="QZ111" s="715"/>
      <c r="RA111" s="715"/>
      <c r="RB111" s="715"/>
      <c r="RC111" s="715"/>
      <c r="RD111" s="715"/>
      <c r="RE111" s="715"/>
      <c r="RF111" s="715"/>
      <c r="RG111" s="715"/>
      <c r="RH111" s="715"/>
      <c r="RI111" s="715"/>
      <c r="RJ111" s="715"/>
      <c r="RK111" s="715"/>
      <c r="RL111" s="715"/>
      <c r="RM111" s="715"/>
      <c r="RN111" s="715"/>
      <c r="RO111" s="715"/>
      <c r="RP111" s="715"/>
      <c r="RQ111" s="715"/>
      <c r="RR111" s="715"/>
      <c r="RS111" s="715"/>
      <c r="RT111" s="715"/>
      <c r="RU111" s="715"/>
      <c r="RV111" s="715"/>
      <c r="RW111" s="715"/>
      <c r="RX111" s="715"/>
      <c r="RY111" s="715"/>
      <c r="RZ111" s="715"/>
      <c r="SA111" s="715"/>
      <c r="SB111" s="715"/>
      <c r="SC111" s="715"/>
      <c r="SD111" s="715"/>
      <c r="SE111" s="715"/>
      <c r="SF111" s="715"/>
      <c r="SG111" s="715"/>
      <c r="SH111" s="715"/>
      <c r="SI111" s="715"/>
      <c r="SJ111" s="715"/>
      <c r="SK111" s="715"/>
      <c r="SL111" s="715"/>
      <c r="SM111" s="715"/>
      <c r="SN111" s="715"/>
      <c r="SO111" s="715"/>
      <c r="SP111" s="715"/>
      <c r="SQ111" s="715"/>
      <c r="SR111" s="715"/>
      <c r="SS111" s="715"/>
      <c r="ST111" s="715"/>
      <c r="SU111" s="715"/>
      <c r="SV111" s="715"/>
      <c r="SW111" s="715"/>
      <c r="SX111" s="715"/>
      <c r="SY111" s="715"/>
      <c r="SZ111" s="715"/>
      <c r="TA111" s="715"/>
      <c r="TB111" s="715"/>
      <c r="TC111" s="715"/>
      <c r="TD111" s="715"/>
      <c r="TE111" s="715"/>
      <c r="TF111" s="715"/>
      <c r="TG111" s="715"/>
      <c r="TH111" s="715"/>
      <c r="TI111" s="715"/>
      <c r="TJ111" s="715"/>
      <c r="TK111" s="715"/>
      <c r="TL111" s="715"/>
      <c r="TM111" s="715"/>
      <c r="TN111" s="715"/>
      <c r="TO111" s="715"/>
      <c r="TP111" s="715"/>
      <c r="TQ111" s="715"/>
      <c r="TR111" s="715"/>
      <c r="TS111" s="715"/>
      <c r="TT111" s="715"/>
      <c r="TU111" s="715"/>
      <c r="TV111" s="715"/>
      <c r="TW111" s="715"/>
      <c r="TX111" s="715"/>
      <c r="TY111" s="715"/>
      <c r="TZ111" s="715"/>
      <c r="UA111" s="715"/>
      <c r="UB111" s="715"/>
      <c r="UC111" s="715"/>
      <c r="UD111" s="715"/>
      <c r="UE111" s="715"/>
      <c r="UF111" s="715"/>
      <c r="UG111" s="715"/>
      <c r="UH111" s="715"/>
      <c r="UI111" s="715"/>
      <c r="UJ111" s="715"/>
      <c r="UK111" s="715"/>
      <c r="UL111" s="715"/>
      <c r="UM111" s="715"/>
      <c r="UN111" s="715"/>
      <c r="UO111" s="715"/>
      <c r="UP111" s="715"/>
      <c r="UQ111" s="715"/>
      <c r="UR111" s="715"/>
      <c r="US111" s="715"/>
      <c r="UT111" s="715"/>
      <c r="UU111" s="715"/>
      <c r="UV111" s="715"/>
      <c r="UW111" s="715"/>
      <c r="UX111" s="715"/>
      <c r="UY111" s="715"/>
      <c r="UZ111" s="715"/>
      <c r="VA111" s="715"/>
      <c r="VB111" s="715"/>
      <c r="VC111" s="715"/>
      <c r="VD111" s="715"/>
      <c r="VE111" s="715"/>
      <c r="VF111" s="715"/>
      <c r="VG111" s="715"/>
      <c r="VH111" s="715"/>
      <c r="VI111" s="715"/>
      <c r="VJ111" s="715"/>
      <c r="VK111" s="715"/>
      <c r="VL111" s="715"/>
      <c r="VM111" s="715"/>
      <c r="VN111" s="715"/>
      <c r="VO111" s="715"/>
      <c r="VP111" s="715"/>
      <c r="VQ111" s="715"/>
      <c r="VR111" s="715"/>
      <c r="VS111" s="715"/>
      <c r="VT111" s="715"/>
      <c r="VU111" s="715"/>
      <c r="VV111" s="715"/>
      <c r="VW111" s="715"/>
      <c r="VX111" s="715"/>
      <c r="VY111" s="715"/>
      <c r="VZ111" s="715"/>
      <c r="WA111" s="715"/>
      <c r="WB111" s="715"/>
      <c r="WC111" s="715"/>
      <c r="WD111" s="715"/>
      <c r="WE111" s="715"/>
      <c r="WF111" s="715"/>
      <c r="WG111" s="715"/>
      <c r="WH111" s="715"/>
      <c r="WI111" s="715"/>
      <c r="WJ111" s="715"/>
      <c r="WK111" s="715"/>
      <c r="WL111" s="715"/>
      <c r="WM111" s="715"/>
      <c r="WN111" s="715"/>
      <c r="WO111" s="715"/>
      <c r="WP111" s="715"/>
      <c r="WQ111" s="715"/>
      <c r="WR111" s="715"/>
      <c r="WS111" s="715"/>
      <c r="WT111" s="715"/>
      <c r="WU111" s="715"/>
      <c r="WV111" s="715"/>
      <c r="WW111" s="715"/>
      <c r="WX111" s="715"/>
      <c r="WY111" s="715"/>
      <c r="WZ111" s="715"/>
      <c r="XA111" s="715"/>
      <c r="XB111" s="715"/>
      <c r="XC111" s="715"/>
      <c r="XD111" s="715"/>
      <c r="XE111" s="715"/>
      <c r="XF111" s="715"/>
      <c r="XG111" s="715"/>
      <c r="XH111" s="715"/>
      <c r="XI111" s="715"/>
      <c r="XJ111" s="715"/>
      <c r="XK111" s="715"/>
      <c r="XL111" s="715"/>
      <c r="XM111" s="715"/>
      <c r="XN111" s="715"/>
      <c r="XO111" s="715"/>
      <c r="XP111" s="715"/>
      <c r="XQ111" s="715"/>
      <c r="XR111" s="715"/>
      <c r="XS111" s="715"/>
      <c r="XT111" s="715"/>
      <c r="XU111" s="715"/>
      <c r="XV111" s="715"/>
      <c r="XW111" s="715"/>
      <c r="XX111" s="715"/>
      <c r="XY111" s="715"/>
      <c r="XZ111" s="715"/>
      <c r="YA111" s="715"/>
      <c r="YB111" s="715"/>
      <c r="YC111" s="715"/>
      <c r="YD111" s="715"/>
      <c r="YE111" s="715"/>
      <c r="YF111" s="715"/>
      <c r="YG111" s="715"/>
      <c r="YH111" s="715"/>
      <c r="YI111" s="715"/>
      <c r="YJ111" s="715"/>
      <c r="YK111" s="715"/>
      <c r="YL111" s="715"/>
      <c r="YM111" s="715"/>
      <c r="YN111" s="715"/>
      <c r="YO111" s="715"/>
      <c r="YP111" s="715"/>
      <c r="YQ111" s="715"/>
      <c r="YR111" s="715"/>
      <c r="YS111" s="715"/>
      <c r="YT111" s="715"/>
      <c r="YU111" s="715"/>
      <c r="YV111" s="715"/>
      <c r="YW111" s="715"/>
      <c r="YX111" s="715"/>
      <c r="YY111" s="715"/>
      <c r="YZ111" s="715"/>
      <c r="ZA111" s="715"/>
      <c r="ZB111" s="715"/>
      <c r="ZC111" s="715"/>
      <c r="ZD111" s="715"/>
      <c r="ZE111" s="715"/>
      <c r="ZF111" s="715"/>
      <c r="ZG111" s="715"/>
      <c r="ZH111" s="715"/>
      <c r="ZI111" s="715"/>
      <c r="ZJ111" s="715"/>
      <c r="ZK111" s="715"/>
      <c r="ZL111" s="715"/>
      <c r="ZM111" s="715"/>
      <c r="ZN111" s="715"/>
      <c r="ZO111" s="715"/>
      <c r="ZP111" s="715"/>
      <c r="ZQ111" s="715"/>
      <c r="ZR111" s="715"/>
      <c r="ZS111" s="715"/>
      <c r="ZT111" s="715"/>
      <c r="ZU111" s="715"/>
      <c r="ZV111" s="715"/>
      <c r="ZW111" s="715"/>
      <c r="ZX111" s="715"/>
      <c r="ZY111" s="715"/>
      <c r="ZZ111" s="715"/>
      <c r="AAA111" s="715"/>
      <c r="AAB111" s="715"/>
      <c r="AAC111" s="715"/>
      <c r="AAD111" s="715"/>
    </row>
    <row r="112" spans="1:706" ht="9" customHeight="1">
      <c r="C112" s="715"/>
      <c r="E112" s="715"/>
      <c r="F112" s="715"/>
      <c r="G112" s="715"/>
      <c r="H112" s="715"/>
      <c r="AT112" s="716"/>
      <c r="AU112" s="716"/>
      <c r="AV112" s="716"/>
      <c r="AW112" s="716"/>
      <c r="AX112" s="716"/>
      <c r="AY112" s="716"/>
      <c r="AZ112" s="716"/>
      <c r="BA112" s="716"/>
      <c r="BB112" s="716"/>
      <c r="BC112" s="716"/>
      <c r="BD112" s="716"/>
      <c r="BE112" s="716"/>
      <c r="BF112" s="716"/>
      <c r="BG112" s="716"/>
      <c r="BH112" s="716"/>
      <c r="BI112" s="716"/>
    </row>
    <row r="113" spans="3:15" ht="9" customHeight="1">
      <c r="C113" s="770"/>
      <c r="E113" s="770"/>
      <c r="F113" s="770"/>
      <c r="G113" s="770"/>
      <c r="H113" s="770"/>
      <c r="K113" s="771"/>
      <c r="L113" s="771"/>
      <c r="M113" s="771"/>
      <c r="N113" s="771"/>
      <c r="O113" s="771"/>
    </row>
    <row r="114" spans="3:15" ht="9" customHeight="1">
      <c r="C114" s="715"/>
      <c r="E114" s="715"/>
      <c r="F114" s="715"/>
      <c r="G114" s="715"/>
      <c r="H114" s="715"/>
    </row>
    <row r="115" spans="3:15" ht="9" customHeight="1"/>
    <row r="116" spans="3:15" ht="9" customHeight="1"/>
    <row r="121" spans="3:15">
      <c r="D121" s="715"/>
    </row>
    <row r="122" spans="3:15" ht="18">
      <c r="D122" s="770"/>
    </row>
    <row r="123" spans="3:15">
      <c r="D123" s="715"/>
    </row>
  </sheetData>
  <sheetProtection sheet="1" objects="1" scenarios="1"/>
  <mergeCells count="53">
    <mergeCell ref="D110:D111"/>
    <mergeCell ref="F110:G111"/>
    <mergeCell ref="B97:C97"/>
    <mergeCell ref="D97:G97"/>
    <mergeCell ref="H97:I97"/>
    <mergeCell ref="B104:B105"/>
    <mergeCell ref="C104:F104"/>
    <mergeCell ref="H104:K104"/>
    <mergeCell ref="C105:F105"/>
    <mergeCell ref="H105:K105"/>
    <mergeCell ref="J97:K97"/>
    <mergeCell ref="B98:C98"/>
    <mergeCell ref="B102:F102"/>
    <mergeCell ref="I102:K102"/>
    <mergeCell ref="B95:D95"/>
    <mergeCell ref="E95:F95"/>
    <mergeCell ref="H95:I95"/>
    <mergeCell ref="J95:K95"/>
    <mergeCell ref="D96:F96"/>
    <mergeCell ref="H96:I96"/>
    <mergeCell ref="J96:K96"/>
    <mergeCell ref="B93:D93"/>
    <mergeCell ref="E93:F93"/>
    <mergeCell ref="H93:I93"/>
    <mergeCell ref="J93:K93"/>
    <mergeCell ref="B94:D94"/>
    <mergeCell ref="H94:I94"/>
    <mergeCell ref="J94:K94"/>
    <mergeCell ref="B91:D91"/>
    <mergeCell ref="E91:G91"/>
    <mergeCell ref="H91:I91"/>
    <mergeCell ref="J91:K91"/>
    <mergeCell ref="B92:D92"/>
    <mergeCell ref="H92:I92"/>
    <mergeCell ref="J92:K92"/>
    <mergeCell ref="B90:C90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23:C23"/>
    <mergeCell ref="K1:K3"/>
    <mergeCell ref="C2:J2"/>
    <mergeCell ref="F3:G3"/>
    <mergeCell ref="B4:K4"/>
    <mergeCell ref="C6:J6"/>
  </mergeCells>
  <conditionalFormatting sqref="B8:K22">
    <cfRule type="beginsWith" dxfId="175" priority="12" operator="beginsWith" text="0">
      <formula>LEFT(B8,LEN("0"))="0"</formula>
    </cfRule>
  </conditionalFormatting>
  <conditionalFormatting sqref="B29:K43">
    <cfRule type="beginsWith" dxfId="174" priority="10" operator="beginsWith" text="0">
      <formula>LEFT(B29,LEN("0"))="0"</formula>
    </cfRule>
    <cfRule type="beginsWith" priority="11" operator="beginsWith" text="0">
      <formula>LEFT(B29,LEN("0"))="0"</formula>
    </cfRule>
  </conditionalFormatting>
  <conditionalFormatting sqref="B50:K64">
    <cfRule type="beginsWith" dxfId="173" priority="9" operator="beginsWith" text="0">
      <formula>LEFT(B50,LEN("0"))="0"</formula>
    </cfRule>
  </conditionalFormatting>
  <conditionalFormatting sqref="B71:K85">
    <cfRule type="beginsWith" dxfId="172" priority="7" operator="beginsWith" text="0">
      <formula>LEFT(B71,LEN("0"))="0"</formula>
    </cfRule>
    <cfRule type="beginsWith" priority="8" operator="beginsWith" text="0">
      <formula>LEFT(B71,LEN("0"))="0"</formula>
    </cfRule>
  </conditionalFormatting>
  <conditionalFormatting sqref="C24:K24">
    <cfRule type="cellIs" dxfId="171" priority="6" operator="equal">
      <formula>0</formula>
    </cfRule>
  </conditionalFormatting>
  <conditionalFormatting sqref="C45:K45">
    <cfRule type="cellIs" dxfId="170" priority="5" operator="equal">
      <formula>0</formula>
    </cfRule>
  </conditionalFormatting>
  <conditionalFormatting sqref="C66:K66">
    <cfRule type="cellIs" dxfId="169" priority="4" operator="equal">
      <formula>0</formula>
    </cfRule>
  </conditionalFormatting>
  <conditionalFormatting sqref="C87:K87">
    <cfRule type="cellIs" dxfId="168" priority="3" operator="equal">
      <formula>0</formula>
    </cfRule>
  </conditionalFormatting>
  <conditionalFormatting sqref="C2:J2">
    <cfRule type="cellIs" dxfId="167" priority="2" operator="equal">
      <formula>0</formula>
    </cfRule>
  </conditionalFormatting>
  <conditionalFormatting sqref="B4:K4">
    <cfRule type="cellIs" dxfId="166" priority="1" operator="equal">
      <formula>0</formula>
    </cfRule>
  </conditionalFormatting>
  <hyperlinks>
    <hyperlink ref="H104" r:id="rId1" display="http://www.4bts.com.br/" xr:uid="{57A3ABC6-02F6-4F53-B677-CDB24289B849}"/>
    <hyperlink ref="I117:K117" r:id="rId2" display="Email" xr:uid="{E4D4ED66-C141-49C7-AC68-FF45666DC11E}"/>
    <hyperlink ref="D110" location="'Proposta Hotel'!A1:L110" display="Selecionar" xr:uid="{02098DC7-12BD-43EA-8656-FA0AA766D631}"/>
    <hyperlink ref="D110:D111" location="'Proposta Hotel'!A1:L107" display="Selecionar" xr:uid="{F03683FB-C83F-4E67-B93F-1CFD9DD86217}"/>
    <hyperlink ref="F110:G111" r:id="rId3" display="Email" xr:uid="{CE77EE13-CEA7-4E6A-B41B-2C6F55B250AF}"/>
  </hyperlinks>
  <pageMargins left="0.511811024" right="0.511811024" top="0.78740157499999996" bottom="0.78740157499999996" header="0.31496062000000002" footer="0.31496062000000002"/>
  <pageSetup paperSize="9" scale="84" fitToHeight="2" orientation="portrait" horizontalDpi="4294967295" verticalDpi="4294967295" r:id="rId4"/>
  <rowBreaks count="2" manualBreakCount="2">
    <brk id="46" min="1" max="10" man="1"/>
    <brk id="47" min="1" max="10" man="1"/>
  </rowBreaks>
  <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33A41-A225-4E3D-B18D-2D638937BFED}">
          <x14:formula1>
            <xm:f>DADOS!$BG$3:$BG$10</xm:f>
          </x14:formula1>
          <xm:sqref>K90</xm:sqref>
        </x14:dataValidation>
        <x14:dataValidation type="list" allowBlank="1" showInputMessage="1" showErrorMessage="1" xr:uid="{145B4F12-BEA1-4B2A-8674-D4155C30E3F0}">
          <x14:formula1>
            <xm:f>'COMPARATIVO HOTEL'!$L$8:$L$17</xm:f>
          </x14:formula1>
          <xm:sqref>M6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  <pageSetUpPr fitToPage="1"/>
  </sheetPr>
  <dimension ref="B1:BJ109"/>
  <sheetViews>
    <sheetView zoomScale="120" zoomScaleNormal="120" workbookViewId="0">
      <selection activeCell="N6" sqref="N6"/>
    </sheetView>
  </sheetViews>
  <sheetFormatPr defaultColWidth="8.69921875" defaultRowHeight="15.75" customHeight="1"/>
  <cols>
    <col min="1" max="1" width="3.19921875" style="709" customWidth="1"/>
    <col min="2" max="3" width="12.3984375" style="709" customWidth="1"/>
    <col min="4" max="4" width="12.19921875" style="709" customWidth="1"/>
    <col min="5" max="5" width="11.5" style="709" customWidth="1"/>
    <col min="6" max="6" width="11.8984375" style="709" customWidth="1"/>
    <col min="7" max="7" width="6.5" style="709" customWidth="1"/>
    <col min="8" max="8" width="7.19921875" style="709" customWidth="1"/>
    <col min="9" max="9" width="9.19921875" style="709" customWidth="1"/>
    <col min="10" max="10" width="10.19921875" style="709" customWidth="1"/>
    <col min="11" max="11" width="10.3984375" style="709" customWidth="1"/>
    <col min="12" max="12" width="12.5" style="709" customWidth="1"/>
    <col min="13" max="13" width="2.3984375" style="709" customWidth="1"/>
    <col min="14" max="14" width="36" style="709" customWidth="1"/>
    <col min="15" max="16384" width="8.69921875" style="709"/>
  </cols>
  <sheetData>
    <row r="1" spans="2:14" ht="15.6">
      <c r="B1" s="95"/>
      <c r="C1" s="95"/>
      <c r="D1" s="81"/>
      <c r="E1" s="81"/>
      <c r="F1" s="81"/>
      <c r="G1" s="81"/>
      <c r="H1" s="81"/>
      <c r="I1" s="81"/>
      <c r="J1" s="81"/>
      <c r="K1" s="706"/>
      <c r="L1" s="1377"/>
    </row>
    <row r="2" spans="2:14" ht="19.8">
      <c r="B2" s="81"/>
      <c r="C2" s="81"/>
      <c r="D2" s="1379">
        <f>'Cadastro Inicial'!D4</f>
        <v>0</v>
      </c>
      <c r="E2" s="1378"/>
      <c r="F2" s="1378"/>
      <c r="G2" s="1378"/>
      <c r="H2" s="1378"/>
      <c r="I2" s="1378"/>
      <c r="J2" s="1378"/>
      <c r="K2" s="1378"/>
      <c r="L2" s="1378"/>
    </row>
    <row r="3" spans="2:14" ht="17.399999999999999">
      <c r="B3" s="719"/>
      <c r="C3" s="719"/>
      <c r="D3" s="81"/>
      <c r="E3" s="91"/>
      <c r="F3" s="91"/>
      <c r="G3" s="1380"/>
      <c r="H3" s="1378"/>
      <c r="I3" s="91"/>
      <c r="J3" s="81"/>
      <c r="K3" s="706"/>
      <c r="L3" s="1378"/>
    </row>
    <row r="4" spans="2:14" ht="15.6">
      <c r="B4" s="1381">
        <f>N6</f>
        <v>0</v>
      </c>
      <c r="C4" s="1381"/>
      <c r="D4" s="1381"/>
      <c r="E4" s="1381"/>
      <c r="F4" s="1381"/>
      <c r="G4" s="1381"/>
      <c r="H4" s="1381"/>
      <c r="I4" s="1381"/>
      <c r="J4" s="1381"/>
      <c r="K4" s="1381"/>
      <c r="L4" s="1381"/>
    </row>
    <row r="5" spans="2:14" ht="12.75" customHeight="1">
      <c r="B5" s="720"/>
      <c r="C5" s="720"/>
      <c r="D5" s="720"/>
      <c r="E5" s="721"/>
      <c r="F5" s="721"/>
      <c r="G5" s="721"/>
      <c r="H5" s="721"/>
      <c r="I5" s="721"/>
      <c r="J5" s="721"/>
      <c r="K5" s="721"/>
      <c r="L5" s="720"/>
      <c r="N5" s="283" t="s">
        <v>217</v>
      </c>
    </row>
    <row r="6" spans="2:14" ht="15.6">
      <c r="B6" s="722"/>
      <c r="C6" s="722"/>
      <c r="D6" s="1382" t="s">
        <v>216</v>
      </c>
      <c r="E6" s="1383"/>
      <c r="F6" s="1383"/>
      <c r="G6" s="1383"/>
      <c r="H6" s="1383"/>
      <c r="I6" s="1383"/>
      <c r="J6" s="1383"/>
      <c r="K6" s="1383"/>
      <c r="L6" s="722"/>
      <c r="N6" s="192">
        <v>0</v>
      </c>
    </row>
    <row r="7" spans="2:14" ht="15.6">
      <c r="B7" s="86" t="s">
        <v>259</v>
      </c>
      <c r="C7" s="86" t="s">
        <v>93</v>
      </c>
      <c r="D7" s="86" t="s">
        <v>260</v>
      </c>
      <c r="E7" s="86" t="s">
        <v>97</v>
      </c>
      <c r="F7" s="86" t="s">
        <v>261</v>
      </c>
      <c r="G7" s="86" t="s">
        <v>262</v>
      </c>
      <c r="H7" s="86" t="s">
        <v>263</v>
      </c>
      <c r="I7" s="86" t="s">
        <v>240</v>
      </c>
      <c r="J7" s="86" t="s">
        <v>264</v>
      </c>
      <c r="K7" s="86" t="s">
        <v>265</v>
      </c>
      <c r="L7" s="86" t="s">
        <v>61</v>
      </c>
    </row>
    <row r="8" spans="2:14" ht="15.6">
      <c r="B8" s="723">
        <f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0</v>
      </c>
      <c r="C8" s="723">
        <f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0</v>
      </c>
      <c r="D8" s="723">
        <f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0</v>
      </c>
      <c r="E8" s="724">
        <f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0</v>
      </c>
      <c r="F8" s="724">
        <f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0</v>
      </c>
      <c r="G8" s="723">
        <f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0</v>
      </c>
      <c r="H8" s="723">
        <f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0</v>
      </c>
      <c r="I8" s="796">
        <f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0</v>
      </c>
      <c r="J8" s="796">
        <f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0</v>
      </c>
      <c r="K8" s="796">
        <f>I8+J8</f>
        <v>0</v>
      </c>
      <c r="L8" s="797">
        <f>K8*H8*G8</f>
        <v>0</v>
      </c>
    </row>
    <row r="9" spans="2:14" ht="15.6">
      <c r="B9" s="723">
        <f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0</v>
      </c>
      <c r="C9" s="723">
        <f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0</v>
      </c>
      <c r="D9" s="723">
        <f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0</v>
      </c>
      <c r="E9" s="724">
        <f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0</v>
      </c>
      <c r="F9" s="724">
        <f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0</v>
      </c>
      <c r="G9" s="723">
        <f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0</v>
      </c>
      <c r="H9" s="723">
        <f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0</v>
      </c>
      <c r="I9" s="796">
        <f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0</v>
      </c>
      <c r="J9" s="796">
        <f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0</v>
      </c>
      <c r="K9" s="796">
        <f t="shared" ref="K9:K22" si="0">I9+J9</f>
        <v>0</v>
      </c>
      <c r="L9" s="797">
        <f t="shared" ref="L9:L22" si="1">K9*H9*G9</f>
        <v>0</v>
      </c>
    </row>
    <row r="10" spans="2:14" ht="15.6">
      <c r="B10" s="723">
        <f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23">
        <f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23">
        <f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24">
        <f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24">
        <f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23">
        <f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23">
        <f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796">
        <f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796">
        <f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796">
        <f t="shared" si="0"/>
        <v>0</v>
      </c>
      <c r="L10" s="797">
        <f t="shared" si="1"/>
        <v>0</v>
      </c>
    </row>
    <row r="11" spans="2:14" ht="15.6">
      <c r="B11" s="723">
        <f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23">
        <f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23">
        <f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24">
        <f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24">
        <f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23">
        <f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23">
        <f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796">
        <f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796">
        <f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796">
        <f t="shared" si="0"/>
        <v>0</v>
      </c>
      <c r="L11" s="797">
        <f t="shared" si="1"/>
        <v>0</v>
      </c>
    </row>
    <row r="12" spans="2:14" ht="15.6">
      <c r="B12" s="723">
        <f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23">
        <f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23">
        <f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24">
        <f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24">
        <f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23">
        <f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23">
        <f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796">
        <f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796">
        <f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796">
        <f t="shared" si="0"/>
        <v>0</v>
      </c>
      <c r="L12" s="797">
        <f t="shared" si="1"/>
        <v>0</v>
      </c>
    </row>
    <row r="13" spans="2:14" ht="15.6">
      <c r="B13" s="723">
        <f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23">
        <f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23">
        <f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24">
        <f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24">
        <f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23">
        <f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23">
        <f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796">
        <f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796">
        <f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796">
        <f t="shared" si="0"/>
        <v>0</v>
      </c>
      <c r="L13" s="797">
        <f t="shared" si="1"/>
        <v>0</v>
      </c>
    </row>
    <row r="14" spans="2:14" ht="15.6">
      <c r="B14" s="723">
        <f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23">
        <f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23">
        <f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24">
        <f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24">
        <f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23">
        <f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23">
        <f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796">
        <f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796">
        <f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796">
        <f t="shared" si="0"/>
        <v>0</v>
      </c>
      <c r="L14" s="797">
        <f t="shared" si="1"/>
        <v>0</v>
      </c>
    </row>
    <row r="15" spans="2:14" ht="15.6">
      <c r="B15" s="723">
        <f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23">
        <f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23">
        <f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24">
        <f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24">
        <f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23">
        <f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23">
        <f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796">
        <f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796">
        <f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796">
        <f t="shared" si="0"/>
        <v>0</v>
      </c>
      <c r="L15" s="797">
        <f t="shared" si="1"/>
        <v>0</v>
      </c>
    </row>
    <row r="16" spans="2:14" ht="15.6">
      <c r="B16" s="723">
        <f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23">
        <f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23">
        <f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24">
        <f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24">
        <f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23">
        <f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23">
        <f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796">
        <f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796">
        <f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796">
        <f t="shared" si="0"/>
        <v>0</v>
      </c>
      <c r="L16" s="797">
        <f t="shared" si="1"/>
        <v>0</v>
      </c>
    </row>
    <row r="17" spans="2:12" ht="15.6">
      <c r="B17" s="723">
        <f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23">
        <f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23">
        <f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24">
        <f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24">
        <f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23">
        <f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23">
        <f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796">
        <f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796">
        <f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796">
        <f t="shared" si="0"/>
        <v>0</v>
      </c>
      <c r="L17" s="797">
        <f t="shared" si="1"/>
        <v>0</v>
      </c>
    </row>
    <row r="18" spans="2:12" ht="15.6">
      <c r="B18" s="723">
        <f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23">
        <f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23">
        <f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24">
        <f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24">
        <f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23">
        <f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23">
        <f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796">
        <f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796">
        <f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796">
        <f t="shared" si="0"/>
        <v>0</v>
      </c>
      <c r="L18" s="797">
        <f t="shared" si="1"/>
        <v>0</v>
      </c>
    </row>
    <row r="19" spans="2:12" ht="15.6">
      <c r="B19" s="723">
        <f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23">
        <f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23">
        <f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24">
        <f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24">
        <f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23">
        <f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23">
        <f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796">
        <f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796">
        <f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796">
        <f t="shared" si="0"/>
        <v>0</v>
      </c>
      <c r="L19" s="797">
        <f t="shared" si="1"/>
        <v>0</v>
      </c>
    </row>
    <row r="20" spans="2:12" ht="15.6">
      <c r="B20" s="723">
        <f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23">
        <f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23">
        <f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24">
        <f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24">
        <f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23">
        <f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23">
        <f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796">
        <f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796">
        <f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796">
        <f t="shared" si="0"/>
        <v>0</v>
      </c>
      <c r="L20" s="797">
        <f t="shared" si="1"/>
        <v>0</v>
      </c>
    </row>
    <row r="21" spans="2:12" ht="15.6">
      <c r="B21" s="723">
        <f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23">
        <f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23">
        <f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24">
        <f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24">
        <f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23">
        <f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23">
        <f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796">
        <f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796">
        <f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796">
        <f t="shared" si="0"/>
        <v>0</v>
      </c>
      <c r="L21" s="797">
        <f t="shared" si="1"/>
        <v>0</v>
      </c>
    </row>
    <row r="22" spans="2:12" ht="15.6">
      <c r="B22" s="723">
        <f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23">
        <f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23">
        <f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24">
        <f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24">
        <f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23">
        <f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23">
        <f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796">
        <f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796">
        <f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796">
        <f t="shared" si="0"/>
        <v>0</v>
      </c>
      <c r="L22" s="797">
        <f t="shared" si="1"/>
        <v>0</v>
      </c>
    </row>
    <row r="23" spans="2:12" ht="15.6">
      <c r="B23" s="1376" t="s">
        <v>65</v>
      </c>
      <c r="C23" s="1376"/>
      <c r="D23" s="1376"/>
      <c r="E23" s="794">
        <f>IF(H23=0,0,AVERAGEIF(K8:K22,"&lt;&gt;0"))</f>
        <v>0</v>
      </c>
      <c r="F23" s="87" t="s">
        <v>266</v>
      </c>
      <c r="G23" s="124"/>
      <c r="H23" s="124">
        <f>(G8*H8)+(G9*H9)+(G10*H10)+(G11*H11)+(G12*H12)+(G13*H13)+(G14*H14)+(G15*H15)+(G16*H16)+(G17*H17)+(G18*H18)+(G19*H19)+(G20*H20)+(G21*H21)+(G22*H22)</f>
        <v>0</v>
      </c>
      <c r="I23" s="87" t="s">
        <v>64</v>
      </c>
      <c r="J23" s="87"/>
      <c r="K23" s="168"/>
      <c r="L23" s="795">
        <f>SUM(L8:L22)</f>
        <v>0</v>
      </c>
    </row>
    <row r="24" spans="2:12" ht="31.95" customHeight="1">
      <c r="B24" s="727" t="s">
        <v>305</v>
      </c>
      <c r="C24" s="959"/>
      <c r="D24" s="1386">
        <f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1387"/>
      <c r="F24" s="1387"/>
      <c r="G24" s="1387"/>
      <c r="H24" s="1387"/>
      <c r="I24" s="1387"/>
      <c r="J24" s="1387"/>
      <c r="K24" s="1387"/>
      <c r="L24" s="1388"/>
    </row>
    <row r="25" spans="2:12" ht="7.5" customHeight="1">
      <c r="B25" s="1389"/>
      <c r="C25" s="1389"/>
      <c r="D25" s="1390"/>
      <c r="E25" s="1390"/>
      <c r="F25" s="1390"/>
      <c r="G25" s="1390"/>
      <c r="H25" s="1390"/>
      <c r="I25" s="1390"/>
      <c r="J25" s="1390"/>
      <c r="K25" s="1390"/>
      <c r="L25" s="1390"/>
    </row>
    <row r="26" spans="2:12" ht="15.6">
      <c r="B26" s="728"/>
      <c r="C26" s="728"/>
      <c r="D26" s="728"/>
      <c r="E26" s="729"/>
      <c r="F26" s="729"/>
      <c r="G26" s="729"/>
      <c r="H26" s="729"/>
      <c r="I26" s="729"/>
      <c r="J26" s="729"/>
      <c r="K26" s="729"/>
      <c r="L26" s="728"/>
    </row>
    <row r="27" spans="2:12" ht="15.6">
      <c r="B27" s="722"/>
      <c r="C27" s="722"/>
      <c r="D27" s="1382" t="s">
        <v>238</v>
      </c>
      <c r="E27" s="1383"/>
      <c r="F27" s="1383"/>
      <c r="G27" s="1383"/>
      <c r="H27" s="1383"/>
      <c r="I27" s="1383"/>
      <c r="J27" s="1383"/>
      <c r="K27" s="1383"/>
      <c r="L27" s="722"/>
    </row>
    <row r="28" spans="2:12" ht="15.6">
      <c r="B28" s="88" t="s">
        <v>268</v>
      </c>
      <c r="C28" s="1456" t="s">
        <v>156</v>
      </c>
      <c r="D28" s="1456"/>
      <c r="E28" s="88" t="s">
        <v>157</v>
      </c>
      <c r="F28" s="88" t="s">
        <v>175</v>
      </c>
      <c r="G28" s="88" t="s">
        <v>262</v>
      </c>
      <c r="H28" s="88" t="s">
        <v>263</v>
      </c>
      <c r="I28" s="730" t="s">
        <v>240</v>
      </c>
      <c r="J28" s="730" t="s">
        <v>264</v>
      </c>
      <c r="K28" s="730" t="s">
        <v>265</v>
      </c>
      <c r="L28" s="730" t="s">
        <v>61</v>
      </c>
    </row>
    <row r="29" spans="2:12" s="710" customFormat="1" ht="15.6">
      <c r="B29" s="731">
        <f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0</v>
      </c>
      <c r="C29" s="1439">
        <f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0</v>
      </c>
      <c r="D29" s="1439"/>
      <c r="E29" s="732">
        <f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0</v>
      </c>
      <c r="F29" s="732">
        <f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0</v>
      </c>
      <c r="G29" s="731">
        <f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0</v>
      </c>
      <c r="H29" s="731">
        <f>IF(E29=0,0,(F29-E29)+1)</f>
        <v>0</v>
      </c>
      <c r="I29" s="798">
        <f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0</v>
      </c>
      <c r="J29" s="799">
        <f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0</v>
      </c>
      <c r="K29" s="798">
        <f t="shared" ref="K29:K43" si="2">I29+J29</f>
        <v>0</v>
      </c>
      <c r="L29" s="798">
        <f t="shared" ref="L29:L43" si="3">K29*H29*G29</f>
        <v>0</v>
      </c>
    </row>
    <row r="30" spans="2:12" s="710" customFormat="1" ht="15.6">
      <c r="B30" s="731">
        <f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1439">
        <f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1439"/>
      <c r="E30" s="732">
        <f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32">
        <f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31">
        <f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31">
        <f t="shared" ref="H30:H43" si="4">IF(E30=0,0,(F30-E30)+1)</f>
        <v>0</v>
      </c>
      <c r="I30" s="798">
        <f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798">
        <f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798">
        <f t="shared" si="2"/>
        <v>0</v>
      </c>
      <c r="L30" s="798">
        <f t="shared" si="3"/>
        <v>0</v>
      </c>
    </row>
    <row r="31" spans="2:12" s="710" customFormat="1" ht="15.6">
      <c r="B31" s="731">
        <f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1439">
        <f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1439"/>
      <c r="E31" s="732">
        <f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32">
        <f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31">
        <f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31">
        <f t="shared" si="4"/>
        <v>0</v>
      </c>
      <c r="I31" s="798">
        <f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798">
        <f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798">
        <f t="shared" si="2"/>
        <v>0</v>
      </c>
      <c r="L31" s="798">
        <f t="shared" si="3"/>
        <v>0</v>
      </c>
    </row>
    <row r="32" spans="2:12" s="710" customFormat="1" ht="15.6">
      <c r="B32" s="731">
        <f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1439">
        <f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1439"/>
      <c r="E32" s="732">
        <f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32">
        <f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31">
        <f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31">
        <f t="shared" si="4"/>
        <v>0</v>
      </c>
      <c r="I32" s="798">
        <f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798">
        <f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798">
        <f t="shared" si="2"/>
        <v>0</v>
      </c>
      <c r="L32" s="798">
        <f t="shared" si="3"/>
        <v>0</v>
      </c>
    </row>
    <row r="33" spans="2:12" s="710" customFormat="1" ht="15.6">
      <c r="B33" s="731">
        <f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1439">
        <f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1439"/>
      <c r="E33" s="732">
        <f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32">
        <f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31">
        <f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31">
        <f t="shared" si="4"/>
        <v>0</v>
      </c>
      <c r="I33" s="798">
        <f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798">
        <f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798">
        <f t="shared" si="2"/>
        <v>0</v>
      </c>
      <c r="L33" s="798">
        <f t="shared" si="3"/>
        <v>0</v>
      </c>
    </row>
    <row r="34" spans="2:12" s="710" customFormat="1" ht="15.6">
      <c r="B34" s="731">
        <f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1439">
        <f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1439"/>
      <c r="E34" s="732">
        <f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32">
        <f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31">
        <f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31">
        <f t="shared" si="4"/>
        <v>0</v>
      </c>
      <c r="I34" s="798">
        <f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798">
        <f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798">
        <f t="shared" si="2"/>
        <v>0</v>
      </c>
      <c r="L34" s="798">
        <f t="shared" si="3"/>
        <v>0</v>
      </c>
    </row>
    <row r="35" spans="2:12" s="710" customFormat="1" ht="15.6">
      <c r="B35" s="731">
        <f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1439">
        <f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1439"/>
      <c r="E35" s="732">
        <f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32">
        <f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31">
        <f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31">
        <f t="shared" si="4"/>
        <v>0</v>
      </c>
      <c r="I35" s="798">
        <f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798">
        <f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798">
        <f t="shared" si="2"/>
        <v>0</v>
      </c>
      <c r="L35" s="798">
        <f t="shared" si="3"/>
        <v>0</v>
      </c>
    </row>
    <row r="36" spans="2:12" s="710" customFormat="1" ht="15.6">
      <c r="B36" s="731">
        <f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1439">
        <f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1439"/>
      <c r="E36" s="732">
        <f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32">
        <f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31">
        <f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31">
        <f t="shared" si="4"/>
        <v>0</v>
      </c>
      <c r="I36" s="798">
        <f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798">
        <f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798">
        <f t="shared" si="2"/>
        <v>0</v>
      </c>
      <c r="L36" s="798">
        <f t="shared" si="3"/>
        <v>0</v>
      </c>
    </row>
    <row r="37" spans="2:12" s="710" customFormat="1" ht="15.6">
      <c r="B37" s="731">
        <f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1439">
        <f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1439"/>
      <c r="E37" s="732">
        <f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32">
        <f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31">
        <f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31">
        <f t="shared" si="4"/>
        <v>0</v>
      </c>
      <c r="I37" s="798">
        <f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798">
        <f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798">
        <f t="shared" si="2"/>
        <v>0</v>
      </c>
      <c r="L37" s="798">
        <f t="shared" si="3"/>
        <v>0</v>
      </c>
    </row>
    <row r="38" spans="2:12" s="710" customFormat="1" ht="15.6">
      <c r="B38" s="731">
        <f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1439">
        <f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1439"/>
      <c r="E38" s="732">
        <f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32">
        <f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31">
        <f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31">
        <f t="shared" si="4"/>
        <v>0</v>
      </c>
      <c r="I38" s="798">
        <f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798">
        <f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798">
        <f t="shared" si="2"/>
        <v>0</v>
      </c>
      <c r="L38" s="798">
        <f t="shared" si="3"/>
        <v>0</v>
      </c>
    </row>
    <row r="39" spans="2:12" s="710" customFormat="1" ht="15.6">
      <c r="B39" s="731">
        <f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1439">
        <f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1439"/>
      <c r="E39" s="732">
        <f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32">
        <f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31">
        <f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31">
        <f t="shared" si="4"/>
        <v>0</v>
      </c>
      <c r="I39" s="798">
        <f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798">
        <f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798">
        <f t="shared" si="2"/>
        <v>0</v>
      </c>
      <c r="L39" s="798">
        <f t="shared" si="3"/>
        <v>0</v>
      </c>
    </row>
    <row r="40" spans="2:12" s="710" customFormat="1" ht="15.6">
      <c r="B40" s="731">
        <f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1439">
        <f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1439"/>
      <c r="E40" s="732">
        <f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32">
        <f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31">
        <f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31">
        <f t="shared" si="4"/>
        <v>0</v>
      </c>
      <c r="I40" s="798">
        <f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798">
        <f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798">
        <f t="shared" si="2"/>
        <v>0</v>
      </c>
      <c r="L40" s="798">
        <f t="shared" si="3"/>
        <v>0</v>
      </c>
    </row>
    <row r="41" spans="2:12" s="710" customFormat="1" ht="15.6">
      <c r="B41" s="731">
        <f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1439">
        <f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1439"/>
      <c r="E41" s="732">
        <f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32">
        <f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31">
        <f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31">
        <f t="shared" si="4"/>
        <v>0</v>
      </c>
      <c r="I41" s="798">
        <f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798">
        <f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798">
        <f t="shared" si="2"/>
        <v>0</v>
      </c>
      <c r="L41" s="798">
        <f t="shared" si="3"/>
        <v>0</v>
      </c>
    </row>
    <row r="42" spans="2:12" s="710" customFormat="1" ht="15.6">
      <c r="B42" s="731">
        <f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1439">
        <f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1439"/>
      <c r="E42" s="732">
        <f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32">
        <f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31">
        <f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31">
        <f t="shared" si="4"/>
        <v>0</v>
      </c>
      <c r="I42" s="798">
        <f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798">
        <f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798">
        <f t="shared" si="2"/>
        <v>0</v>
      </c>
      <c r="L42" s="798">
        <f t="shared" si="3"/>
        <v>0</v>
      </c>
    </row>
    <row r="43" spans="2:12" s="710" customFormat="1" ht="15.6">
      <c r="B43" s="731">
        <f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1439">
        <f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1439"/>
      <c r="E43" s="732">
        <f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32">
        <f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31">
        <f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31">
        <f t="shared" si="4"/>
        <v>0</v>
      </c>
      <c r="I43" s="798">
        <f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798">
        <f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798">
        <f t="shared" si="2"/>
        <v>0</v>
      </c>
      <c r="L43" s="798">
        <f t="shared" si="3"/>
        <v>0</v>
      </c>
    </row>
    <row r="44" spans="2:12" ht="15.6">
      <c r="B44" s="87" t="s">
        <v>269</v>
      </c>
      <c r="C44" s="87"/>
      <c r="D44" s="87" t="s">
        <v>270</v>
      </c>
      <c r="E44" s="794">
        <f>IF(H44=0,0,AVERAGEIF(I29:I43,"&lt;&gt;0"))</f>
        <v>0</v>
      </c>
      <c r="F44" s="735"/>
      <c r="G44" s="87"/>
      <c r="H44" s="736">
        <f>(G29*H29)+(G30*H30)+(G31*H31)+(G32*H32)+(G33*H33)+(G34*H34)+(G35*H35)+(G36*H36)+(G37*H37)+(G38*H38)+(G39*H39)+(G40*H40)+(G41*H41)+(G42*H42)+(G43*H43)</f>
        <v>0</v>
      </c>
      <c r="I44" s="87" t="s">
        <v>271</v>
      </c>
      <c r="J44" s="87"/>
      <c r="K44" s="87"/>
      <c r="L44" s="800">
        <f>SUM(L29:L43)</f>
        <v>0</v>
      </c>
    </row>
    <row r="45" spans="2:12" ht="30.6" customHeight="1">
      <c r="B45" s="727" t="s">
        <v>305</v>
      </c>
      <c r="C45" s="959"/>
      <c r="D45" s="1386">
        <f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1387"/>
      <c r="F45" s="1387"/>
      <c r="G45" s="1387"/>
      <c r="H45" s="1387"/>
      <c r="I45" s="1387"/>
      <c r="J45" s="1387"/>
      <c r="K45" s="1387"/>
      <c r="L45" s="1388"/>
    </row>
    <row r="46" spans="2:12" ht="7.5" customHeight="1">
      <c r="B46" s="1391"/>
      <c r="C46" s="1391"/>
      <c r="D46" s="1392"/>
      <c r="E46" s="1392"/>
      <c r="F46" s="1392"/>
      <c r="G46" s="1392"/>
      <c r="H46" s="1392"/>
      <c r="I46" s="1392"/>
      <c r="J46" s="1392"/>
      <c r="K46" s="1392"/>
      <c r="L46" s="1392"/>
    </row>
    <row r="47" spans="2:12" ht="14.25" customHeight="1">
      <c r="B47" s="737"/>
      <c r="C47" s="737"/>
      <c r="D47" s="738"/>
      <c r="E47" s="738"/>
      <c r="F47" s="738"/>
      <c r="G47" s="738"/>
      <c r="H47" s="738"/>
      <c r="I47" s="738"/>
      <c r="J47" s="738"/>
      <c r="K47" s="738"/>
      <c r="L47" s="738"/>
    </row>
    <row r="48" spans="2:12" ht="15.6">
      <c r="B48" s="739"/>
      <c r="C48" s="739"/>
      <c r="D48" s="1393" t="s">
        <v>272</v>
      </c>
      <c r="E48" s="1385"/>
      <c r="F48" s="1385"/>
      <c r="G48" s="1385"/>
      <c r="H48" s="1385"/>
      <c r="I48" s="1385"/>
      <c r="J48" s="1385"/>
      <c r="K48" s="1385"/>
      <c r="L48" s="739"/>
    </row>
    <row r="49" spans="2:12" ht="15.6">
      <c r="B49" s="88" t="s">
        <v>273</v>
      </c>
      <c r="C49" s="88" t="s">
        <v>306</v>
      </c>
      <c r="D49" s="88" t="s">
        <v>191</v>
      </c>
      <c r="E49" s="88" t="s">
        <v>157</v>
      </c>
      <c r="F49" s="88" t="s">
        <v>175</v>
      </c>
      <c r="G49" s="88" t="s">
        <v>274</v>
      </c>
      <c r="H49" s="88" t="s">
        <v>263</v>
      </c>
      <c r="I49" s="730" t="s">
        <v>240</v>
      </c>
      <c r="J49" s="730" t="s">
        <v>264</v>
      </c>
      <c r="K49" s="730" t="s">
        <v>265</v>
      </c>
      <c r="L49" s="730" t="s">
        <v>61</v>
      </c>
    </row>
    <row r="50" spans="2:12" ht="15.6">
      <c r="B50" s="731">
        <f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0</v>
      </c>
      <c r="C50" s="731">
        <f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0</v>
      </c>
      <c r="D50" s="731">
        <f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0</v>
      </c>
      <c r="E50" s="740">
        <f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0</v>
      </c>
      <c r="F50" s="740">
        <f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0</v>
      </c>
      <c r="G50" s="723">
        <f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0</v>
      </c>
      <c r="H50" s="723">
        <f>IF(E50=0,0,(F50-E50)+1)</f>
        <v>0</v>
      </c>
      <c r="I50" s="801">
        <f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0</v>
      </c>
      <c r="J50" s="801">
        <f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0</v>
      </c>
      <c r="K50" s="801">
        <f>I50+J50</f>
        <v>0</v>
      </c>
      <c r="L50" s="801">
        <f>K50*H50</f>
        <v>0</v>
      </c>
    </row>
    <row r="51" spans="2:12" ht="15.6">
      <c r="B51" s="731">
        <f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31">
        <f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31">
        <f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40">
        <f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40">
        <f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23">
        <f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23">
        <f t="shared" ref="H51:H64" si="5">IF(E51=0,0,(F51-E51)+1)</f>
        <v>0</v>
      </c>
      <c r="I51" s="801">
        <f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01">
        <f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01">
        <f t="shared" ref="K51:K64" si="6">I51+J51</f>
        <v>0</v>
      </c>
      <c r="L51" s="801">
        <f t="shared" ref="L51:L64" si="7">K51*H51</f>
        <v>0</v>
      </c>
    </row>
    <row r="52" spans="2:12" ht="15.6">
      <c r="B52" s="731">
        <f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31">
        <f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31">
        <f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40">
        <f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40">
        <f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23">
        <f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23">
        <f t="shared" si="5"/>
        <v>0</v>
      </c>
      <c r="I52" s="801">
        <f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01">
        <f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01">
        <f t="shared" si="6"/>
        <v>0</v>
      </c>
      <c r="L52" s="801">
        <f t="shared" si="7"/>
        <v>0</v>
      </c>
    </row>
    <row r="53" spans="2:12" ht="15.6">
      <c r="B53" s="731">
        <f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31">
        <f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31">
        <f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40">
        <f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40">
        <f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23">
        <f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23">
        <f t="shared" si="5"/>
        <v>0</v>
      </c>
      <c r="I53" s="801">
        <f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01">
        <f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01">
        <f t="shared" si="6"/>
        <v>0</v>
      </c>
      <c r="L53" s="801">
        <f t="shared" si="7"/>
        <v>0</v>
      </c>
    </row>
    <row r="54" spans="2:12" ht="15.6">
      <c r="B54" s="731">
        <f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31">
        <f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31">
        <f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40">
        <f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40">
        <f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23">
        <f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23">
        <f t="shared" si="5"/>
        <v>0</v>
      </c>
      <c r="I54" s="801">
        <f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01">
        <f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01">
        <f t="shared" si="6"/>
        <v>0</v>
      </c>
      <c r="L54" s="801">
        <f t="shared" si="7"/>
        <v>0</v>
      </c>
    </row>
    <row r="55" spans="2:12" ht="15.6">
      <c r="B55" s="731">
        <f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31">
        <f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31">
        <f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40">
        <f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40">
        <f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23">
        <f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23">
        <f t="shared" si="5"/>
        <v>0</v>
      </c>
      <c r="I55" s="801">
        <f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01">
        <f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01">
        <f t="shared" si="6"/>
        <v>0</v>
      </c>
      <c r="L55" s="801">
        <f t="shared" si="7"/>
        <v>0</v>
      </c>
    </row>
    <row r="56" spans="2:12" ht="15.6">
      <c r="B56" s="731">
        <f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31">
        <f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31">
        <f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40">
        <f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40">
        <f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23">
        <f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23">
        <f t="shared" si="5"/>
        <v>0</v>
      </c>
      <c r="I56" s="801">
        <f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01">
        <f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01">
        <f t="shared" si="6"/>
        <v>0</v>
      </c>
      <c r="L56" s="801">
        <f t="shared" si="7"/>
        <v>0</v>
      </c>
    </row>
    <row r="57" spans="2:12" ht="15.6">
      <c r="B57" s="731">
        <f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31">
        <f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31">
        <f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40">
        <f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40">
        <f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23">
        <f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23">
        <f t="shared" si="5"/>
        <v>0</v>
      </c>
      <c r="I57" s="801">
        <f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01">
        <f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01">
        <f t="shared" si="6"/>
        <v>0</v>
      </c>
      <c r="L57" s="801">
        <f t="shared" si="7"/>
        <v>0</v>
      </c>
    </row>
    <row r="58" spans="2:12" ht="15.6">
      <c r="B58" s="731">
        <f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31">
        <f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31">
        <f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40">
        <f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40">
        <f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23">
        <f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23">
        <f t="shared" si="5"/>
        <v>0</v>
      </c>
      <c r="I58" s="801">
        <f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01">
        <f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01">
        <f t="shared" si="6"/>
        <v>0</v>
      </c>
      <c r="L58" s="801">
        <f t="shared" si="7"/>
        <v>0</v>
      </c>
    </row>
    <row r="59" spans="2:12" ht="15.6">
      <c r="B59" s="731">
        <f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31">
        <f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31">
        <f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40">
        <f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40">
        <f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23">
        <f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23">
        <f t="shared" si="5"/>
        <v>0</v>
      </c>
      <c r="I59" s="801">
        <f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01">
        <f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01">
        <f t="shared" si="6"/>
        <v>0</v>
      </c>
      <c r="L59" s="801">
        <f t="shared" si="7"/>
        <v>0</v>
      </c>
    </row>
    <row r="60" spans="2:12" ht="15.6">
      <c r="B60" s="731">
        <f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31">
        <f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31">
        <f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40">
        <f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40">
        <f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23">
        <f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23">
        <f t="shared" si="5"/>
        <v>0</v>
      </c>
      <c r="I60" s="801">
        <f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01">
        <f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01">
        <f t="shared" si="6"/>
        <v>0</v>
      </c>
      <c r="L60" s="801">
        <f t="shared" si="7"/>
        <v>0</v>
      </c>
    </row>
    <row r="61" spans="2:12" ht="15.6">
      <c r="B61" s="731">
        <f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31">
        <f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31">
        <f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40">
        <f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40">
        <f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23">
        <f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23">
        <f t="shared" si="5"/>
        <v>0</v>
      </c>
      <c r="I61" s="801">
        <f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01">
        <f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01">
        <f t="shared" si="6"/>
        <v>0</v>
      </c>
      <c r="L61" s="801">
        <f t="shared" si="7"/>
        <v>0</v>
      </c>
    </row>
    <row r="62" spans="2:12" ht="15.6">
      <c r="B62" s="731">
        <f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31">
        <f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31">
        <f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40">
        <f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40">
        <f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23">
        <f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23">
        <f t="shared" si="5"/>
        <v>0</v>
      </c>
      <c r="I62" s="801">
        <f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01">
        <f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01">
        <f t="shared" si="6"/>
        <v>0</v>
      </c>
      <c r="L62" s="801">
        <f t="shared" si="7"/>
        <v>0</v>
      </c>
    </row>
    <row r="63" spans="2:12" ht="15.6">
      <c r="B63" s="731">
        <f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31">
        <f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31">
        <f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40">
        <f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40">
        <f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23">
        <f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23">
        <f t="shared" si="5"/>
        <v>0</v>
      </c>
      <c r="I63" s="801">
        <f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01">
        <f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01">
        <f t="shared" si="6"/>
        <v>0</v>
      </c>
      <c r="L63" s="801">
        <f t="shared" si="7"/>
        <v>0</v>
      </c>
    </row>
    <row r="64" spans="2:12" ht="15.6">
      <c r="B64" s="731">
        <f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31">
        <f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31">
        <f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40">
        <f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40">
        <f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23">
        <f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23">
        <f t="shared" si="5"/>
        <v>0</v>
      </c>
      <c r="I64" s="801">
        <f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01">
        <f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01">
        <f t="shared" si="6"/>
        <v>0</v>
      </c>
      <c r="L64" s="801">
        <f t="shared" si="7"/>
        <v>0</v>
      </c>
    </row>
    <row r="65" spans="2:12" ht="15.6">
      <c r="B65" s="87" t="s">
        <v>275</v>
      </c>
      <c r="C65" s="87"/>
      <c r="D65" s="87" t="s">
        <v>276</v>
      </c>
      <c r="E65" s="743">
        <f>IF(H65=0,0,AVERAGEIF(I50:I64,"&lt;&gt;0"))</f>
        <v>0</v>
      </c>
      <c r="F65" s="735"/>
      <c r="G65" s="87"/>
      <c r="H65" s="744">
        <f>(G50*H50)+(G51*H51)+(G52*H52)+(G53*H53)+(G54*H54)+(G55*H55)+(G56*H56)+(G57*H57)+(G58*H58)+(G59*H59)+(G60*H60)+(G61*H61)+(G62*H62)+(G63*H63)+(G64*H64)</f>
        <v>0</v>
      </c>
      <c r="I65" s="87" t="s">
        <v>277</v>
      </c>
      <c r="J65" s="87"/>
      <c r="K65" s="87"/>
      <c r="L65" s="789">
        <f>SUM(L50:L64)</f>
        <v>0</v>
      </c>
    </row>
    <row r="66" spans="2:12" ht="28.2" customHeight="1">
      <c r="B66" s="727" t="s">
        <v>305</v>
      </c>
      <c r="C66" s="959"/>
      <c r="D66" s="1386">
        <f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1387"/>
      <c r="F66" s="1387"/>
      <c r="G66" s="1387"/>
      <c r="H66" s="1387"/>
      <c r="I66" s="1387"/>
      <c r="J66" s="1387"/>
      <c r="K66" s="1387"/>
      <c r="L66" s="1388"/>
    </row>
    <row r="67" spans="2:12" ht="7.5" customHeight="1">
      <c r="B67" s="1389"/>
      <c r="C67" s="1389"/>
      <c r="D67" s="1390"/>
      <c r="E67" s="1390"/>
      <c r="F67" s="1390"/>
      <c r="G67" s="1390"/>
      <c r="H67" s="1390"/>
      <c r="I67" s="1390"/>
      <c r="J67" s="1390"/>
      <c r="K67" s="1390"/>
      <c r="L67" s="1390"/>
    </row>
    <row r="68" spans="2:12" ht="15.6">
      <c r="B68" s="745"/>
      <c r="C68" s="745"/>
      <c r="D68" s="746"/>
      <c r="E68" s="747"/>
      <c r="F68" s="747"/>
      <c r="G68" s="746"/>
      <c r="H68" s="747"/>
      <c r="I68" s="747"/>
      <c r="J68" s="747"/>
      <c r="K68" s="747"/>
      <c r="L68" s="746"/>
    </row>
    <row r="69" spans="2:12" ht="15.6">
      <c r="B69" s="728"/>
      <c r="C69" s="728"/>
      <c r="D69" s="752"/>
      <c r="E69" s="174"/>
      <c r="F69" s="174"/>
      <c r="G69" s="174"/>
      <c r="H69" s="729"/>
      <c r="I69" s="753"/>
      <c r="J69" s="728"/>
      <c r="K69" s="728"/>
      <c r="L69" s="728"/>
    </row>
    <row r="70" spans="2:12" ht="15.6">
      <c r="B70" s="1384" t="s">
        <v>283</v>
      </c>
      <c r="C70" s="1384"/>
      <c r="D70" s="1385"/>
      <c r="E70" s="9"/>
      <c r="F70" s="9"/>
      <c r="G70" s="9"/>
      <c r="H70" s="9"/>
      <c r="I70" s="9"/>
      <c r="J70" s="9"/>
      <c r="K70" s="754" t="s">
        <v>284</v>
      </c>
      <c r="L70" s="755" t="s">
        <v>138</v>
      </c>
    </row>
    <row r="71" spans="2:12" ht="15.6">
      <c r="B71" s="1396" t="s">
        <v>285</v>
      </c>
      <c r="C71" s="1455"/>
      <c r="D71" s="1397"/>
      <c r="E71" s="1398"/>
      <c r="F71" s="1399" t="s">
        <v>286</v>
      </c>
      <c r="G71" s="1397"/>
      <c r="H71" s="1398"/>
      <c r="I71" s="1400" t="s">
        <v>166</v>
      </c>
      <c r="J71" s="1398"/>
      <c r="K71" s="1400" t="s">
        <v>287</v>
      </c>
      <c r="L71" s="1398"/>
    </row>
    <row r="72" spans="2:12" ht="15.6">
      <c r="B72" s="1401" t="s">
        <v>216</v>
      </c>
      <c r="C72" s="1436"/>
      <c r="D72" s="1402"/>
      <c r="E72" s="1403"/>
      <c r="F72" s="756" t="s">
        <v>288</v>
      </c>
      <c r="G72" s="757"/>
      <c r="H72" s="758">
        <f>IF(H23=0,0,H23)</f>
        <v>0</v>
      </c>
      <c r="I72" s="1441">
        <f>IF(E23=0,0,E23)</f>
        <v>0</v>
      </c>
      <c r="J72" s="1442"/>
      <c r="K72" s="1437">
        <f>IF(L23=0,0,L23)</f>
        <v>0</v>
      </c>
      <c r="L72" s="1438"/>
    </row>
    <row r="73" spans="2:12" ht="15.6">
      <c r="B73" s="1408" t="s">
        <v>238</v>
      </c>
      <c r="C73" s="1440"/>
      <c r="D73" s="1409"/>
      <c r="E73" s="1410"/>
      <c r="F73" s="1408" t="s">
        <v>271</v>
      </c>
      <c r="G73" s="1411"/>
      <c r="H73" s="759">
        <f>IF(H44=0,0,H44)</f>
        <v>0</v>
      </c>
      <c r="I73" s="1443">
        <f>IF(E44=0,0,E44)</f>
        <v>0</v>
      </c>
      <c r="J73" s="1444"/>
      <c r="K73" s="1437">
        <f>IF(L44=0,0,L44)</f>
        <v>0</v>
      </c>
      <c r="L73" s="1438"/>
    </row>
    <row r="74" spans="2:12" ht="15.6">
      <c r="B74" s="1414" t="s">
        <v>289</v>
      </c>
      <c r="C74" s="1454"/>
      <c r="D74" s="1415"/>
      <c r="E74" s="1416"/>
      <c r="F74" s="760" t="s">
        <v>290</v>
      </c>
      <c r="G74" s="761"/>
      <c r="H74" s="762">
        <f>IF(H65=0,0,H65)</f>
        <v>0</v>
      </c>
      <c r="I74" s="1452">
        <f>IF(E65=0,0,E65)</f>
        <v>0</v>
      </c>
      <c r="J74" s="1453"/>
      <c r="K74" s="1437">
        <f>IF(L65=0,0,L65)</f>
        <v>0</v>
      </c>
      <c r="L74" s="1438"/>
    </row>
    <row r="75" spans="2:12" ht="15.6">
      <c r="B75" s="763" t="s">
        <v>292</v>
      </c>
      <c r="C75" s="763"/>
      <c r="D75" s="764">
        <v>7.0000000000000007E-2</v>
      </c>
      <c r="E75" s="1421" t="s">
        <v>293</v>
      </c>
      <c r="F75" s="1397"/>
      <c r="G75" s="1398"/>
      <c r="H75" s="765">
        <v>0.1</v>
      </c>
      <c r="I75" s="1421" t="s">
        <v>294</v>
      </c>
      <c r="J75" s="1398"/>
      <c r="K75" s="1421" t="s">
        <v>295</v>
      </c>
      <c r="L75" s="1398"/>
    </row>
    <row r="76" spans="2:12" ht="15.6">
      <c r="B76" s="1445">
        <f>(K72+K73+K74)*D75</f>
        <v>0</v>
      </c>
      <c r="C76" s="1446"/>
      <c r="D76" s="1447"/>
      <c r="E76" s="1445">
        <f>(K72+K73+K74+B76)*H75</f>
        <v>0</v>
      </c>
      <c r="F76" s="1448"/>
      <c r="G76" s="1448"/>
      <c r="H76" s="1447"/>
      <c r="I76" s="1445">
        <v>1</v>
      </c>
      <c r="J76" s="1447"/>
      <c r="K76" s="1449">
        <f>(K72+K73+K74+B76+E76)*I76</f>
        <v>0</v>
      </c>
      <c r="L76" s="1450"/>
    </row>
    <row r="77" spans="2:12" ht="15.6">
      <c r="B77" s="1433"/>
      <c r="C77" s="1433"/>
      <c r="D77" s="1378"/>
      <c r="E77" s="766"/>
      <c r="F77" s="766"/>
      <c r="G77" s="766"/>
      <c r="H77" s="766"/>
      <c r="I77" s="766"/>
      <c r="J77" s="766"/>
      <c r="K77" s="767"/>
      <c r="L77" s="767"/>
    </row>
    <row r="78" spans="2:12" ht="0.75" customHeight="1">
      <c r="B78" s="768"/>
      <c r="C78" s="768"/>
      <c r="D78" s="768"/>
      <c r="E78" s="768"/>
      <c r="F78" s="768"/>
      <c r="G78" s="706"/>
      <c r="H78" s="706"/>
      <c r="L78" s="957"/>
    </row>
    <row r="79" spans="2:12" ht="15.6">
      <c r="B79" s="788"/>
      <c r="C79" s="788"/>
      <c r="D79" s="788"/>
      <c r="E79" s="788"/>
      <c r="F79" s="788"/>
      <c r="G79" s="788"/>
      <c r="H79" s="788"/>
      <c r="I79" s="788"/>
      <c r="J79" s="955" t="s">
        <v>307</v>
      </c>
      <c r="K79" s="956"/>
      <c r="L79" s="958"/>
    </row>
    <row r="80" spans="2:12" ht="52.5" customHeight="1">
      <c r="B80" s="788" t="s">
        <v>296</v>
      </c>
      <c r="C80" s="788"/>
      <c r="D80" s="788"/>
      <c r="E80" s="788"/>
      <c r="F80" s="788"/>
      <c r="G80" s="788"/>
      <c r="H80" s="788"/>
      <c r="I80" s="788"/>
      <c r="J80" s="788" t="s">
        <v>297</v>
      </c>
      <c r="K80" s="788"/>
      <c r="L80" s="788"/>
    </row>
    <row r="81" spans="2:62" ht="15.6" customHeight="1">
      <c r="B81" s="1451" t="s">
        <v>298</v>
      </c>
      <c r="C81" s="1451"/>
      <c r="D81" s="1451"/>
      <c r="E81" s="1451"/>
      <c r="F81" s="1451"/>
      <c r="G81" s="1451"/>
      <c r="H81" s="81"/>
      <c r="I81" s="357"/>
      <c r="J81" s="1451" t="s">
        <v>299</v>
      </c>
      <c r="K81" s="1435"/>
      <c r="L81" s="1435"/>
    </row>
    <row r="82" spans="2:62" ht="15.6" customHeight="1">
      <c r="B82" s="160"/>
      <c r="C82" s="160"/>
      <c r="D82" s="161"/>
      <c r="E82" s="126"/>
      <c r="F82" s="126"/>
      <c r="G82" s="126"/>
      <c r="H82" s="162"/>
      <c r="I82" s="162"/>
      <c r="J82" s="163"/>
      <c r="K82" s="163"/>
      <c r="L82" s="163"/>
    </row>
    <row r="83" spans="2:62" ht="15.6">
      <c r="B83" s="160"/>
      <c r="C83" s="160"/>
      <c r="D83" s="126"/>
      <c r="E83" s="84" t="s">
        <v>255</v>
      </c>
      <c r="F83" s="164"/>
      <c r="G83" s="164"/>
      <c r="H83" s="92"/>
      <c r="I83" s="82" t="s">
        <v>256</v>
      </c>
      <c r="J83" s="165"/>
      <c r="K83" s="165"/>
      <c r="L83" s="93"/>
    </row>
    <row r="84" spans="2:62" ht="15.6" customHeight="1">
      <c r="B84" s="81"/>
      <c r="C84" s="81"/>
      <c r="D84" s="126"/>
      <c r="E84" s="84" t="s">
        <v>257</v>
      </c>
      <c r="F84" s="166"/>
      <c r="G84" s="166"/>
      <c r="H84" s="94"/>
      <c r="I84" s="83" t="s">
        <v>308</v>
      </c>
      <c r="J84" s="95"/>
      <c r="K84" s="95"/>
      <c r="L84" s="81"/>
    </row>
    <row r="85" spans="2:62" ht="15.6" customHeight="1">
      <c r="B85" s="167"/>
      <c r="C85" s="167"/>
      <c r="D85" s="167"/>
      <c r="E85" s="126"/>
      <c r="F85" s="126"/>
      <c r="G85" s="126"/>
      <c r="H85" s="167"/>
      <c r="I85" s="167"/>
      <c r="J85" s="167"/>
      <c r="K85" s="167"/>
      <c r="L85" s="167"/>
    </row>
    <row r="86" spans="2:62" ht="9" customHeight="1">
      <c r="B86" s="886"/>
      <c r="C86" s="886"/>
      <c r="D86" s="886"/>
      <c r="E86" s="886"/>
      <c r="F86" s="886"/>
      <c r="G86" s="886"/>
      <c r="H86" s="886"/>
      <c r="I86" s="886"/>
      <c r="J86" s="886"/>
      <c r="K86" s="886"/>
      <c r="L86" s="886"/>
      <c r="AU86" s="716"/>
      <c r="AV86" s="716"/>
      <c r="AW86" s="716"/>
      <c r="AX86" s="716"/>
      <c r="AY86" s="716"/>
      <c r="AZ86" s="716"/>
      <c r="BA86" s="716"/>
      <c r="BB86" s="716"/>
      <c r="BC86" s="716"/>
      <c r="BD86" s="716"/>
      <c r="BE86" s="716"/>
      <c r="BF86" s="716"/>
      <c r="BG86" s="716"/>
      <c r="BH86" s="716"/>
      <c r="BI86" s="716"/>
      <c r="BJ86" s="716"/>
    </row>
    <row r="87" spans="2:62" ht="27" customHeight="1">
      <c r="B87" s="886"/>
      <c r="C87" s="886"/>
      <c r="D87" s="887"/>
      <c r="E87" s="886"/>
      <c r="F87" s="887"/>
      <c r="G87" s="887"/>
      <c r="H87" s="887"/>
      <c r="I87" s="887"/>
      <c r="J87" s="886"/>
      <c r="K87" s="886"/>
      <c r="L87" s="888"/>
      <c r="M87" s="718"/>
      <c r="N87" s="718"/>
      <c r="O87" s="718"/>
      <c r="P87" s="718"/>
    </row>
    <row r="88" spans="2:62" ht="9" customHeight="1">
      <c r="B88" s="886"/>
      <c r="C88" s="886"/>
      <c r="D88" s="886"/>
      <c r="E88" s="886"/>
      <c r="F88" s="886"/>
      <c r="G88" s="886"/>
      <c r="H88" s="886"/>
      <c r="I88" s="886"/>
      <c r="J88" s="886"/>
      <c r="K88" s="886"/>
      <c r="L88" s="886"/>
    </row>
    <row r="89" spans="2:62" ht="18" customHeight="1">
      <c r="B89" s="739"/>
      <c r="C89" s="739"/>
      <c r="D89" s="1393" t="s">
        <v>56</v>
      </c>
      <c r="E89" s="1385"/>
      <c r="F89" s="1385"/>
      <c r="G89" s="1385"/>
      <c r="H89" s="1385"/>
      <c r="I89" s="1385"/>
      <c r="J89" s="1385"/>
      <c r="K89" s="1385"/>
      <c r="L89" s="739"/>
    </row>
    <row r="90" spans="2:62" ht="21" customHeight="1">
      <c r="B90" s="88" t="s">
        <v>84</v>
      </c>
      <c r="C90" s="88" t="s">
        <v>196</v>
      </c>
      <c r="D90" s="88" t="s">
        <v>278</v>
      </c>
      <c r="E90" s="88" t="s">
        <v>279</v>
      </c>
      <c r="F90" s="88" t="s">
        <v>262</v>
      </c>
      <c r="G90" s="88" t="s">
        <v>280</v>
      </c>
      <c r="H90" s="88" t="s">
        <v>219</v>
      </c>
      <c r="I90" s="88" t="s">
        <v>240</v>
      </c>
      <c r="J90" s="88" t="s">
        <v>264</v>
      </c>
      <c r="K90" s="88" t="s">
        <v>281</v>
      </c>
      <c r="L90" s="88" t="s">
        <v>61</v>
      </c>
    </row>
    <row r="91" spans="2:62" ht="15.6">
      <c r="B91" s="748">
        <f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0</v>
      </c>
      <c r="C91" s="748">
        <f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0</v>
      </c>
      <c r="D91" s="748">
        <f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0</v>
      </c>
      <c r="E91" s="749">
        <f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0</v>
      </c>
      <c r="F91" s="748">
        <f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0</v>
      </c>
      <c r="G91" s="748">
        <f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0</v>
      </c>
      <c r="H91" s="748">
        <f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0</v>
      </c>
      <c r="I91" s="802">
        <f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0</v>
      </c>
      <c r="J91" s="802">
        <f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0</v>
      </c>
      <c r="K91" s="802">
        <f>I91+J91</f>
        <v>0</v>
      </c>
      <c r="L91" s="802">
        <f>K91*F91*H91</f>
        <v>0</v>
      </c>
    </row>
    <row r="92" spans="2:62" ht="15.6">
      <c r="B92" s="748">
        <f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748">
        <f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748">
        <f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749">
        <f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748">
        <f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748">
        <f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748">
        <f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02">
        <f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02">
        <f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02">
        <f t="shared" ref="K92:K105" si="8">I92+J92</f>
        <v>0</v>
      </c>
      <c r="L92" s="802">
        <f t="shared" ref="L92:L105" si="9">K92*F92*H92</f>
        <v>0</v>
      </c>
    </row>
    <row r="93" spans="2:62" ht="15.6">
      <c r="B93" s="748">
        <f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748">
        <f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748">
        <f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749">
        <f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748">
        <f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748">
        <f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748">
        <f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02">
        <f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02">
        <f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02">
        <f t="shared" si="8"/>
        <v>0</v>
      </c>
      <c r="L93" s="802">
        <f t="shared" si="9"/>
        <v>0</v>
      </c>
    </row>
    <row r="94" spans="2:62" ht="15.6">
      <c r="B94" s="748">
        <f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748">
        <f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748">
        <f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749">
        <f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748">
        <f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748">
        <f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748">
        <f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02">
        <f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02">
        <f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02">
        <f t="shared" si="8"/>
        <v>0</v>
      </c>
      <c r="L94" s="802">
        <f t="shared" si="9"/>
        <v>0</v>
      </c>
    </row>
    <row r="95" spans="2:62" ht="15.6">
      <c r="B95" s="748">
        <f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748">
        <f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748">
        <f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749">
        <f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748">
        <f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748">
        <f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748">
        <f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02">
        <f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02">
        <f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02">
        <f t="shared" si="8"/>
        <v>0</v>
      </c>
      <c r="L95" s="802">
        <f t="shared" si="9"/>
        <v>0</v>
      </c>
    </row>
    <row r="96" spans="2:62" ht="15.6">
      <c r="B96" s="748">
        <f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748">
        <f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748">
        <f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749">
        <f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748">
        <f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748">
        <f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748">
        <f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02">
        <f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02">
        <f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02">
        <f t="shared" si="8"/>
        <v>0</v>
      </c>
      <c r="L96" s="802">
        <f t="shared" si="9"/>
        <v>0</v>
      </c>
    </row>
    <row r="97" spans="2:12" ht="15.6">
      <c r="B97" s="748">
        <f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748">
        <f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748">
        <f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749">
        <f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748">
        <f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748">
        <f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748">
        <f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02">
        <f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02">
        <f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02">
        <f t="shared" si="8"/>
        <v>0</v>
      </c>
      <c r="L97" s="802">
        <f t="shared" si="9"/>
        <v>0</v>
      </c>
    </row>
    <row r="98" spans="2:12" ht="15.6">
      <c r="B98" s="748">
        <f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748">
        <f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748">
        <f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749">
        <f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748">
        <f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748">
        <f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748">
        <f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02">
        <f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02">
        <f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02">
        <f t="shared" si="8"/>
        <v>0</v>
      </c>
      <c r="L98" s="802">
        <f t="shared" si="9"/>
        <v>0</v>
      </c>
    </row>
    <row r="99" spans="2:12" ht="15.6">
      <c r="B99" s="748">
        <f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748">
        <f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748">
        <f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749">
        <f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748">
        <f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748">
        <f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748">
        <f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02">
        <f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02">
        <f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02">
        <f t="shared" si="8"/>
        <v>0</v>
      </c>
      <c r="L99" s="802">
        <f t="shared" si="9"/>
        <v>0</v>
      </c>
    </row>
    <row r="100" spans="2:12" ht="15.6">
      <c r="B100" s="748">
        <f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748">
        <f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748">
        <f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749">
        <f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748">
        <f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748">
        <f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748">
        <f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02">
        <f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02">
        <f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02">
        <f t="shared" si="8"/>
        <v>0</v>
      </c>
      <c r="L100" s="802">
        <f t="shared" si="9"/>
        <v>0</v>
      </c>
    </row>
    <row r="101" spans="2:12" ht="15.6">
      <c r="B101" s="748">
        <f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748">
        <f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748">
        <f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749">
        <f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748">
        <f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748">
        <f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748">
        <f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02">
        <f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02">
        <f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02">
        <f t="shared" si="8"/>
        <v>0</v>
      </c>
      <c r="L101" s="802">
        <f t="shared" si="9"/>
        <v>0</v>
      </c>
    </row>
    <row r="102" spans="2:12" ht="15.6">
      <c r="B102" s="748">
        <f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748">
        <f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748">
        <f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749">
        <f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748">
        <f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748">
        <f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748">
        <f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02">
        <f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02">
        <f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02">
        <f t="shared" si="8"/>
        <v>0</v>
      </c>
      <c r="L102" s="802">
        <f t="shared" si="9"/>
        <v>0</v>
      </c>
    </row>
    <row r="103" spans="2:12" ht="15.6">
      <c r="B103" s="748">
        <f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748">
        <f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748">
        <f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749">
        <f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748">
        <f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748">
        <f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748">
        <f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02">
        <f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02">
        <f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02">
        <f t="shared" si="8"/>
        <v>0</v>
      </c>
      <c r="L103" s="802">
        <f t="shared" si="9"/>
        <v>0</v>
      </c>
    </row>
    <row r="104" spans="2:12" ht="15.6">
      <c r="B104" s="748">
        <f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748">
        <f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748">
        <f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749">
        <f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748">
        <f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748">
        <f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748">
        <f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02">
        <f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02">
        <f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02">
        <f t="shared" si="8"/>
        <v>0</v>
      </c>
      <c r="L104" s="802">
        <f t="shared" si="9"/>
        <v>0</v>
      </c>
    </row>
    <row r="105" spans="2:12" ht="15.6">
      <c r="B105" s="748">
        <f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748">
        <f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748">
        <f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749">
        <f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748">
        <f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748">
        <f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748">
        <f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02">
        <f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02">
        <f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02">
        <f t="shared" si="8"/>
        <v>0</v>
      </c>
      <c r="L105" s="802">
        <f t="shared" si="9"/>
        <v>0</v>
      </c>
    </row>
    <row r="106" spans="2:12" ht="15.6">
      <c r="B106" s="87" t="s">
        <v>282</v>
      </c>
      <c r="C106" s="87"/>
      <c r="D106" s="800">
        <f>IF(H65=0,0,AVERAGEIF(I91:I105,"&lt;&gt;0"))</f>
        <v>0</v>
      </c>
      <c r="E106" s="800"/>
      <c r="F106" s="800"/>
      <c r="G106" s="803">
        <f>(F91*H91)+(F92*H92)+(F93*H93)+(F94*H94)+(F95*H95)+(F96*H96)+(F97*H97)+(F98*H98)+(F99*H99)+(F100*H100)+(F101*H101)+(F102*H102)+(F103*H103)+(F104*H104)+(F105*H105)</f>
        <v>0</v>
      </c>
      <c r="H106" s="800"/>
      <c r="I106" s="804">
        <f>SUM(I91:I105)</f>
        <v>0</v>
      </c>
      <c r="J106" s="800"/>
      <c r="K106" s="804">
        <f>SUM(K91:K105)</f>
        <v>0</v>
      </c>
      <c r="L106" s="804">
        <f>SUM(L91:L105)</f>
        <v>0</v>
      </c>
    </row>
    <row r="107" spans="2:12" ht="30" customHeight="1">
      <c r="B107" s="727" t="s">
        <v>305</v>
      </c>
      <c r="C107" s="959"/>
      <c r="D107" s="1386">
        <f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1387"/>
      <c r="F107" s="1387"/>
      <c r="G107" s="1387"/>
      <c r="H107" s="1387"/>
      <c r="I107" s="1394"/>
      <c r="J107" s="1387"/>
      <c r="K107" s="1394"/>
      <c r="L107" s="1395"/>
    </row>
    <row r="108" spans="2:12" ht="15.6">
      <c r="B108" s="1389"/>
      <c r="C108" s="1389"/>
      <c r="D108" s="1390"/>
      <c r="E108" s="1390"/>
      <c r="F108" s="1390"/>
      <c r="G108" s="1390"/>
      <c r="H108" s="1390"/>
      <c r="I108" s="1390"/>
      <c r="J108" s="1390"/>
      <c r="K108" s="1390"/>
      <c r="L108" s="1390"/>
    </row>
    <row r="109" spans="2:12" ht="15.6"/>
  </sheetData>
  <protectedRanges>
    <protectedRange sqref="N6" name="Range1"/>
  </protectedRanges>
  <mergeCells count="58"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J81:L81"/>
    <mergeCell ref="B67:L67"/>
    <mergeCell ref="B108:L108"/>
    <mergeCell ref="I74:J74"/>
    <mergeCell ref="B74:E74"/>
    <mergeCell ref="K74:L74"/>
    <mergeCell ref="D89:K89"/>
    <mergeCell ref="D107:L107"/>
    <mergeCell ref="B70:D70"/>
    <mergeCell ref="B71:E71"/>
    <mergeCell ref="F71:H71"/>
    <mergeCell ref="I71:J71"/>
    <mergeCell ref="K71:L71"/>
    <mergeCell ref="B77:D77"/>
    <mergeCell ref="B81:G81"/>
    <mergeCell ref="E75:G75"/>
    <mergeCell ref="I75:J75"/>
    <mergeCell ref="K75:L75"/>
    <mergeCell ref="B76:D76"/>
    <mergeCell ref="E76:H76"/>
    <mergeCell ref="I76:J76"/>
    <mergeCell ref="K76:L76"/>
    <mergeCell ref="B73:E73"/>
    <mergeCell ref="F73:G73"/>
    <mergeCell ref="K73:L73"/>
    <mergeCell ref="I72:J72"/>
    <mergeCell ref="I73:J73"/>
    <mergeCell ref="D48:K48"/>
    <mergeCell ref="D66:L66"/>
    <mergeCell ref="B72:E72"/>
    <mergeCell ref="B46:L46"/>
    <mergeCell ref="L1:L3"/>
    <mergeCell ref="D2:K2"/>
    <mergeCell ref="G3:H3"/>
    <mergeCell ref="D6:K6"/>
    <mergeCell ref="D24:L24"/>
    <mergeCell ref="B25:L25"/>
    <mergeCell ref="D27:K27"/>
    <mergeCell ref="D45:L45"/>
    <mergeCell ref="B23:D23"/>
    <mergeCell ref="B4:L4"/>
    <mergeCell ref="K72:L72"/>
    <mergeCell ref="C43:D43"/>
  </mergeCells>
  <conditionalFormatting sqref="B8:L22">
    <cfRule type="beginsWith" dxfId="165" priority="15" operator="beginsWith" text="0">
      <formula>LEFT(B8,LEN("0"))="0"</formula>
    </cfRule>
  </conditionalFormatting>
  <conditionalFormatting sqref="E29:L43 B29:C43">
    <cfRule type="beginsWith" dxfId="164" priority="13" operator="beginsWith" text="0">
      <formula>LEFT(B29,LEN("0"))="0"</formula>
    </cfRule>
    <cfRule type="beginsWith" priority="14" operator="beginsWith" text="0">
      <formula>LEFT(B29,LEN("0"))="0"</formula>
    </cfRule>
  </conditionalFormatting>
  <conditionalFormatting sqref="B91:L105">
    <cfRule type="beginsWith" dxfId="163" priority="10" operator="beginsWith" text="0">
      <formula>LEFT(B91,LEN("0"))="0"</formula>
    </cfRule>
    <cfRule type="beginsWith" priority="11" operator="beginsWith" text="0">
      <formula>LEFT(B91,LEN("0"))="0"</formula>
    </cfRule>
  </conditionalFormatting>
  <conditionalFormatting sqref="D24:L24">
    <cfRule type="cellIs" dxfId="162" priority="9" operator="equal">
      <formula>0</formula>
    </cfRule>
  </conditionalFormatting>
  <conditionalFormatting sqref="D45:L45">
    <cfRule type="cellIs" dxfId="161" priority="8" operator="equal">
      <formula>0</formula>
    </cfRule>
  </conditionalFormatting>
  <conditionalFormatting sqref="D66:L66">
    <cfRule type="cellIs" dxfId="160" priority="7" operator="equal">
      <formula>0</formula>
    </cfRule>
  </conditionalFormatting>
  <conditionalFormatting sqref="D107:L107">
    <cfRule type="cellIs" dxfId="159" priority="6" operator="equal">
      <formula>0</formula>
    </cfRule>
  </conditionalFormatting>
  <conditionalFormatting sqref="D2:K2">
    <cfRule type="cellIs" dxfId="158" priority="5" operator="equal">
      <formula>0</formula>
    </cfRule>
  </conditionalFormatting>
  <conditionalFormatting sqref="B4:L4">
    <cfRule type="cellIs" dxfId="157" priority="4" operator="equal">
      <formula>0</formula>
    </cfRule>
  </conditionalFormatting>
  <conditionalFormatting sqref="D106">
    <cfRule type="containsErrors" dxfId="156" priority="3">
      <formula>ISERROR(D106)</formula>
    </cfRule>
  </conditionalFormatting>
  <conditionalFormatting sqref="B50:L64">
    <cfRule type="beginsWith" dxfId="155" priority="1" operator="beginsWith" text="0">
      <formula>LEFT(B50,LEN("0"))="0"</formula>
    </cfRule>
  </conditionalFormatting>
  <hyperlinks>
    <hyperlink ref="I83" r:id="rId1" xr:uid="{00DBD4E5-4525-473B-A352-A9FEDAB3C2ED}"/>
  </hyperlinks>
  <pageMargins left="0.511811024" right="0.511811024" top="0.78740157499999996" bottom="0.78740157499999996" header="0.31496062000000002" footer="0.31496062000000002"/>
  <pageSetup paperSize="9" scale="84" fitToHeight="2" orientation="portrait" horizontalDpi="4294967295" verticalDpi="4294967295" r:id="rId2"/>
  <rowBreaks count="2" manualBreakCount="2">
    <brk id="46" min="1" max="10" man="1"/>
    <brk id="47" min="1" max="10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'COMPARATIVO HOTEL'!$L$8:$L$17</xm:f>
          </x14:formula1>
          <xm:sqref>N6</xm:sqref>
        </x14:dataValidation>
        <x14:dataValidation type="list" allowBlank="1" showInputMessage="1" showErrorMessage="1" xr:uid="{00000000-0002-0000-0800-000001000000}">
          <x14:formula1>
            <xm:f>DADOS!$BG$3:$BG$10</xm:f>
          </x14:formula1>
          <xm:sqref>L70</xm:sqref>
        </x14:dataValidation>
        <x14:dataValidation type="list" allowBlank="1" showInputMessage="1" showErrorMessage="1" xr:uid="{9EEECB39-3E89-4193-9EFD-2BC46A587866}">
          <x14:formula1>
            <xm:f>DADOS!$F$2:$F$3</xm:f>
          </x14:formula1>
          <xm:sqref>D75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4E6F-179C-42CF-BBA9-FF51FDA2BC0B}">
  <dimension ref="A1:AAD123"/>
  <sheetViews>
    <sheetView workbookViewId="0">
      <selection activeCell="I17" sqref="I17"/>
    </sheetView>
  </sheetViews>
  <sheetFormatPr defaultColWidth="8.69921875" defaultRowHeight="15.6"/>
  <cols>
    <col min="1" max="1" width="3.19921875" style="709" customWidth="1"/>
    <col min="2" max="2" width="10.19921875" style="709" customWidth="1"/>
    <col min="3" max="3" width="10.8984375" style="709" customWidth="1"/>
    <col min="4" max="4" width="11.5" style="709" customWidth="1"/>
    <col min="5" max="5" width="11.8984375" style="709" customWidth="1"/>
    <col min="6" max="6" width="6.5" style="709" customWidth="1"/>
    <col min="7" max="7" width="7.19921875" style="709" customWidth="1"/>
    <col min="8" max="8" width="9.19921875" style="709" customWidth="1"/>
    <col min="9" max="9" width="10.19921875" style="709" customWidth="1"/>
    <col min="10" max="10" width="10.3984375" style="709" customWidth="1"/>
    <col min="11" max="11" width="12.5" style="709" customWidth="1"/>
    <col min="12" max="12" width="2.3984375" style="709" customWidth="1"/>
    <col min="13" max="13" width="36" style="709" customWidth="1"/>
    <col min="14" max="16384" width="8.69921875" style="709"/>
  </cols>
  <sheetData>
    <row r="1" spans="2:13">
      <c r="B1" s="95"/>
      <c r="C1" s="81"/>
      <c r="D1" s="81"/>
      <c r="E1" s="81"/>
      <c r="F1" s="81"/>
      <c r="G1" s="81"/>
      <c r="H1" s="81"/>
      <c r="I1" s="81"/>
      <c r="J1" s="706"/>
      <c r="K1" s="1377"/>
    </row>
    <row r="2" spans="2:13" ht="19.8">
      <c r="B2" s="81"/>
      <c r="C2" s="1379">
        <f>'Cadastro Inicial'!D4</f>
        <v>0</v>
      </c>
      <c r="D2" s="1378"/>
      <c r="E2" s="1378"/>
      <c r="F2" s="1378"/>
      <c r="G2" s="1378"/>
      <c r="H2" s="1378"/>
      <c r="I2" s="1378"/>
      <c r="J2" s="1378"/>
      <c r="K2" s="1378"/>
    </row>
    <row r="3" spans="2:13" ht="17.399999999999999">
      <c r="B3" s="719"/>
      <c r="C3" s="81"/>
      <c r="D3" s="91"/>
      <c r="E3" s="91"/>
      <c r="F3" s="1380"/>
      <c r="G3" s="1378"/>
      <c r="H3" s="91"/>
      <c r="I3" s="81"/>
      <c r="J3" s="706"/>
      <c r="K3" s="1378"/>
    </row>
    <row r="4" spans="2:13">
      <c r="B4" s="1381">
        <f>M6</f>
        <v>0</v>
      </c>
      <c r="C4" s="1381"/>
      <c r="D4" s="1381"/>
      <c r="E4" s="1381"/>
      <c r="F4" s="1381"/>
      <c r="G4" s="1381"/>
      <c r="H4" s="1381"/>
      <c r="I4" s="1381"/>
      <c r="J4" s="1381"/>
      <c r="K4" s="1381"/>
    </row>
    <row r="5" spans="2:13" ht="12.75" customHeight="1">
      <c r="B5" s="720"/>
      <c r="C5" s="720"/>
      <c r="D5" s="721"/>
      <c r="E5" s="721"/>
      <c r="F5" s="721"/>
      <c r="G5" s="721"/>
      <c r="H5" s="721"/>
      <c r="I5" s="721"/>
      <c r="J5" s="721"/>
      <c r="K5" s="720"/>
      <c r="M5" s="283" t="s">
        <v>217</v>
      </c>
    </row>
    <row r="6" spans="2:13">
      <c r="B6" s="722"/>
      <c r="C6" s="1382" t="s">
        <v>216</v>
      </c>
      <c r="D6" s="1383"/>
      <c r="E6" s="1383"/>
      <c r="F6" s="1383"/>
      <c r="G6" s="1383"/>
      <c r="H6" s="1383"/>
      <c r="I6" s="1383"/>
      <c r="J6" s="1383"/>
      <c r="K6" s="722"/>
      <c r="M6" s="192">
        <v>0</v>
      </c>
    </row>
    <row r="7" spans="2:13">
      <c r="B7" s="86" t="s">
        <v>259</v>
      </c>
      <c r="C7" s="86" t="s">
        <v>260</v>
      </c>
      <c r="D7" s="86" t="s">
        <v>97</v>
      </c>
      <c r="E7" s="86" t="s">
        <v>261</v>
      </c>
      <c r="F7" s="86" t="s">
        <v>262</v>
      </c>
      <c r="G7" s="86" t="s">
        <v>263</v>
      </c>
      <c r="H7" s="86" t="s">
        <v>240</v>
      </c>
      <c r="I7" s="86" t="s">
        <v>264</v>
      </c>
      <c r="J7" s="86" t="s">
        <v>265</v>
      </c>
      <c r="K7" s="86" t="s">
        <v>61</v>
      </c>
    </row>
    <row r="8" spans="2:13">
      <c r="B8" s="723">
        <f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23">
        <f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24">
        <f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24">
        <f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23">
        <f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23">
        <f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25">
        <f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25">
        <f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25">
        <f>H8+I8</f>
        <v>0</v>
      </c>
      <c r="K8" s="726">
        <f>J8*G8*F8</f>
        <v>0</v>
      </c>
    </row>
    <row r="9" spans="2:13">
      <c r="B9" s="723">
        <f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23">
        <f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24">
        <f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24">
        <f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23">
        <f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23">
        <f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25">
        <f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25">
        <f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25">
        <f t="shared" ref="J9:J22" si="0">H9+I9</f>
        <v>0</v>
      </c>
      <c r="K9" s="726">
        <f t="shared" ref="K9:K22" si="1">J9*G9*F9</f>
        <v>0</v>
      </c>
    </row>
    <row r="10" spans="2:13">
      <c r="B10" s="723">
        <f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23">
        <f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24">
        <f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24">
        <f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23">
        <f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23">
        <f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25">
        <f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25">
        <f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25">
        <f t="shared" si="0"/>
        <v>0</v>
      </c>
      <c r="K10" s="726">
        <f t="shared" si="1"/>
        <v>0</v>
      </c>
    </row>
    <row r="11" spans="2:13">
      <c r="B11" s="723">
        <f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23">
        <f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24">
        <f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24">
        <f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23">
        <f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23">
        <f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25">
        <f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25">
        <f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25">
        <f t="shared" si="0"/>
        <v>0</v>
      </c>
      <c r="K11" s="726">
        <f t="shared" si="1"/>
        <v>0</v>
      </c>
    </row>
    <row r="12" spans="2:13">
      <c r="B12" s="723">
        <f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23">
        <f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24">
        <f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24">
        <f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23">
        <f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23">
        <f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25">
        <f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25">
        <f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25">
        <f t="shared" si="0"/>
        <v>0</v>
      </c>
      <c r="K12" s="726">
        <f t="shared" si="1"/>
        <v>0</v>
      </c>
    </row>
    <row r="13" spans="2:13">
      <c r="B13" s="723">
        <f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23">
        <f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24">
        <f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24">
        <f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23">
        <f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23">
        <f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25">
        <f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25">
        <f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25">
        <f t="shared" si="0"/>
        <v>0</v>
      </c>
      <c r="K13" s="726">
        <f t="shared" si="1"/>
        <v>0</v>
      </c>
    </row>
    <row r="14" spans="2:13">
      <c r="B14" s="723">
        <f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23">
        <f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24">
        <f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24">
        <f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23">
        <f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23">
        <f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25">
        <f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25">
        <f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25">
        <f t="shared" si="0"/>
        <v>0</v>
      </c>
      <c r="K14" s="726">
        <f t="shared" si="1"/>
        <v>0</v>
      </c>
    </row>
    <row r="15" spans="2:13">
      <c r="B15" s="723">
        <f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23">
        <f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24">
        <f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24">
        <f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23">
        <f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23">
        <f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25">
        <f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25">
        <f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25">
        <f t="shared" si="0"/>
        <v>0</v>
      </c>
      <c r="K15" s="726">
        <f t="shared" si="1"/>
        <v>0</v>
      </c>
    </row>
    <row r="16" spans="2:13">
      <c r="B16" s="723">
        <f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23">
        <f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24">
        <f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24">
        <f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23">
        <f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23">
        <f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25">
        <f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25">
        <f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25">
        <f t="shared" si="0"/>
        <v>0</v>
      </c>
      <c r="K16" s="726">
        <f t="shared" si="1"/>
        <v>0</v>
      </c>
    </row>
    <row r="17" spans="2:11">
      <c r="B17" s="723">
        <f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23">
        <f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24">
        <f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24">
        <f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23">
        <f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23">
        <f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25">
        <f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25">
        <f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25">
        <f t="shared" si="0"/>
        <v>0</v>
      </c>
      <c r="K17" s="726">
        <f t="shared" si="1"/>
        <v>0</v>
      </c>
    </row>
    <row r="18" spans="2:11">
      <c r="B18" s="723">
        <f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23">
        <f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24">
        <f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24">
        <f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23">
        <f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23">
        <f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25">
        <f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25">
        <f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25">
        <f t="shared" si="0"/>
        <v>0</v>
      </c>
      <c r="K18" s="726">
        <f t="shared" si="1"/>
        <v>0</v>
      </c>
    </row>
    <row r="19" spans="2:11">
      <c r="B19" s="723">
        <f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23">
        <f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24">
        <f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24">
        <f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23">
        <f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23">
        <f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25">
        <f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25">
        <f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25">
        <f t="shared" si="0"/>
        <v>0</v>
      </c>
      <c r="K19" s="726">
        <f t="shared" si="1"/>
        <v>0</v>
      </c>
    </row>
    <row r="20" spans="2:11">
      <c r="B20" s="723">
        <f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23">
        <f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24">
        <f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24">
        <f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23">
        <f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23">
        <f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25">
        <f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25">
        <f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25">
        <f t="shared" si="0"/>
        <v>0</v>
      </c>
      <c r="K20" s="726">
        <f t="shared" si="1"/>
        <v>0</v>
      </c>
    </row>
    <row r="21" spans="2:11">
      <c r="B21" s="723">
        <f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23">
        <f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24">
        <f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24">
        <f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23">
        <f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23">
        <f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25">
        <f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25">
        <f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25">
        <f t="shared" si="0"/>
        <v>0</v>
      </c>
      <c r="K21" s="726">
        <f t="shared" si="1"/>
        <v>0</v>
      </c>
    </row>
    <row r="22" spans="2:11">
      <c r="B22" s="723">
        <f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23">
        <f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24">
        <f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24">
        <f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23">
        <f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23">
        <f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25">
        <f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25">
        <f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25">
        <f t="shared" si="0"/>
        <v>0</v>
      </c>
      <c r="K22" s="726">
        <f t="shared" si="1"/>
        <v>0</v>
      </c>
    </row>
    <row r="23" spans="2:11">
      <c r="B23" s="1376" t="s">
        <v>65</v>
      </c>
      <c r="C23" s="1376"/>
      <c r="D23" s="125">
        <f>IF(G23=0,0,AVERAGEIF(J8:J22,"&lt;&gt;0"))</f>
        <v>0</v>
      </c>
      <c r="E23" s="87" t="s">
        <v>266</v>
      </c>
      <c r="F23" s="124"/>
      <c r="G23" s="124">
        <f>(F8*G8)+(F9*G9)+(F10*G10)+(F11*G11)+(F12*G12)+(F13*G13)+(F14*G14)+(F15*G15)+(F16*G16)+(F17*G17)+(F18*G18)+(F19*G19)+(F20*G20)+(F21*G21)+(F22*G22)</f>
        <v>0</v>
      </c>
      <c r="H23" s="87" t="s">
        <v>64</v>
      </c>
      <c r="I23" s="87"/>
      <c r="J23" s="168"/>
      <c r="K23" s="125">
        <f>SUM(K8:K22)</f>
        <v>0</v>
      </c>
    </row>
    <row r="24" spans="2:11" ht="31.95" customHeight="1">
      <c r="B24" s="727" t="s">
        <v>267</v>
      </c>
      <c r="C24" s="1386">
        <f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1387"/>
      <c r="E24" s="1387"/>
      <c r="F24" s="1387"/>
      <c r="G24" s="1387"/>
      <c r="H24" s="1387"/>
      <c r="I24" s="1387"/>
      <c r="J24" s="1387"/>
      <c r="K24" s="1388"/>
    </row>
    <row r="25" spans="2:11" ht="7.5" customHeight="1" thickBot="1">
      <c r="B25" s="1389"/>
      <c r="C25" s="1390"/>
      <c r="D25" s="1390"/>
      <c r="E25" s="1390"/>
      <c r="F25" s="1390"/>
      <c r="G25" s="1390"/>
      <c r="H25" s="1390"/>
      <c r="I25" s="1390"/>
      <c r="J25" s="1390"/>
      <c r="K25" s="1390"/>
    </row>
    <row r="26" spans="2:11" ht="16.2" thickTop="1">
      <c r="B26" s="728"/>
      <c r="C26" s="728"/>
      <c r="D26" s="729"/>
      <c r="E26" s="729"/>
      <c r="F26" s="729"/>
      <c r="G26" s="729"/>
      <c r="H26" s="729"/>
      <c r="I26" s="729"/>
      <c r="J26" s="729"/>
      <c r="K26" s="728"/>
    </row>
    <row r="27" spans="2:11">
      <c r="B27" s="722"/>
      <c r="C27" s="1382" t="s">
        <v>238</v>
      </c>
      <c r="D27" s="1383"/>
      <c r="E27" s="1383"/>
      <c r="F27" s="1383"/>
      <c r="G27" s="1383"/>
      <c r="H27" s="1383"/>
      <c r="I27" s="1383"/>
      <c r="J27" s="1383"/>
      <c r="K27" s="722"/>
    </row>
    <row r="28" spans="2:11">
      <c r="B28" s="88" t="s">
        <v>268</v>
      </c>
      <c r="C28" s="88" t="s">
        <v>156</v>
      </c>
      <c r="D28" s="88" t="s">
        <v>157</v>
      </c>
      <c r="E28" s="88" t="s">
        <v>175</v>
      </c>
      <c r="F28" s="88" t="s">
        <v>262</v>
      </c>
      <c r="G28" s="88" t="s">
        <v>263</v>
      </c>
      <c r="H28" s="730" t="s">
        <v>240</v>
      </c>
      <c r="I28" s="730" t="s">
        <v>264</v>
      </c>
      <c r="J28" s="730" t="s">
        <v>265</v>
      </c>
      <c r="K28" s="730" t="s">
        <v>61</v>
      </c>
    </row>
    <row r="29" spans="2:11" s="710" customFormat="1">
      <c r="B29" s="731">
        <f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31">
        <f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32">
        <f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32">
        <f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31">
        <f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31">
        <f>IF(D29=0,0,(E29-D29)+1)</f>
        <v>0</v>
      </c>
      <c r="H29" s="733">
        <f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34">
        <f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33">
        <f t="shared" ref="J29:J43" si="2">H29+I29</f>
        <v>0</v>
      </c>
      <c r="K29" s="733">
        <f t="shared" ref="K29:K43" si="3">J29*G29*F29</f>
        <v>0</v>
      </c>
    </row>
    <row r="30" spans="2:11" s="710" customFormat="1">
      <c r="B30" s="731">
        <f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31">
        <f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32">
        <f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32">
        <f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31">
        <f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31">
        <f t="shared" ref="G30:G43" si="4">IF(D30=0,0,(E30-D30)+1)</f>
        <v>0</v>
      </c>
      <c r="H30" s="733">
        <f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33">
        <f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33">
        <f t="shared" si="2"/>
        <v>0</v>
      </c>
      <c r="K30" s="733">
        <f t="shared" si="3"/>
        <v>0</v>
      </c>
    </row>
    <row r="31" spans="2:11" s="710" customFormat="1">
      <c r="B31" s="731">
        <f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31">
        <f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32">
        <f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32">
        <f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31">
        <f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31">
        <f t="shared" si="4"/>
        <v>0</v>
      </c>
      <c r="H31" s="733">
        <f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33">
        <f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33">
        <f t="shared" si="2"/>
        <v>0</v>
      </c>
      <c r="K31" s="733">
        <f t="shared" si="3"/>
        <v>0</v>
      </c>
    </row>
    <row r="32" spans="2:11" s="710" customFormat="1">
      <c r="B32" s="731">
        <f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31">
        <f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32">
        <f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32">
        <f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31">
        <f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31">
        <f t="shared" si="4"/>
        <v>0</v>
      </c>
      <c r="H32" s="733">
        <f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33">
        <f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33">
        <f t="shared" si="2"/>
        <v>0</v>
      </c>
      <c r="K32" s="733">
        <f t="shared" si="3"/>
        <v>0</v>
      </c>
    </row>
    <row r="33" spans="2:11" s="710" customFormat="1">
      <c r="B33" s="731">
        <f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31">
        <f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32">
        <f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32">
        <f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31">
        <f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31">
        <f t="shared" si="4"/>
        <v>0</v>
      </c>
      <c r="H33" s="733">
        <f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33">
        <f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33">
        <f t="shared" si="2"/>
        <v>0</v>
      </c>
      <c r="K33" s="733">
        <f t="shared" si="3"/>
        <v>0</v>
      </c>
    </row>
    <row r="34" spans="2:11" s="710" customFormat="1">
      <c r="B34" s="731">
        <f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31">
        <f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32">
        <f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32">
        <f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31">
        <f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31">
        <f t="shared" si="4"/>
        <v>0</v>
      </c>
      <c r="H34" s="733">
        <f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33">
        <f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33">
        <f t="shared" si="2"/>
        <v>0</v>
      </c>
      <c r="K34" s="733">
        <f t="shared" si="3"/>
        <v>0</v>
      </c>
    </row>
    <row r="35" spans="2:11" s="710" customFormat="1">
      <c r="B35" s="731">
        <f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31">
        <f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32">
        <f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32">
        <f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31">
        <f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31">
        <f t="shared" si="4"/>
        <v>0</v>
      </c>
      <c r="H35" s="733">
        <f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33">
        <f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33">
        <f t="shared" si="2"/>
        <v>0</v>
      </c>
      <c r="K35" s="733">
        <f t="shared" si="3"/>
        <v>0</v>
      </c>
    </row>
    <row r="36" spans="2:11" s="710" customFormat="1">
      <c r="B36" s="731">
        <f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31">
        <f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32">
        <f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32">
        <f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31">
        <f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31">
        <f t="shared" si="4"/>
        <v>0</v>
      </c>
      <c r="H36" s="733">
        <f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33">
        <f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33">
        <f t="shared" si="2"/>
        <v>0</v>
      </c>
      <c r="K36" s="733">
        <f t="shared" si="3"/>
        <v>0</v>
      </c>
    </row>
    <row r="37" spans="2:11" s="710" customFormat="1">
      <c r="B37" s="731">
        <f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31">
        <f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32">
        <f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32">
        <f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31">
        <f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31">
        <f t="shared" si="4"/>
        <v>0</v>
      </c>
      <c r="H37" s="733">
        <f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33">
        <f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33">
        <f t="shared" si="2"/>
        <v>0</v>
      </c>
      <c r="K37" s="733">
        <f t="shared" si="3"/>
        <v>0</v>
      </c>
    </row>
    <row r="38" spans="2:11" s="710" customFormat="1">
      <c r="B38" s="731">
        <f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31">
        <f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32">
        <f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32">
        <f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31">
        <f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31">
        <f t="shared" si="4"/>
        <v>0</v>
      </c>
      <c r="H38" s="733">
        <f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33">
        <f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33">
        <f t="shared" si="2"/>
        <v>0</v>
      </c>
      <c r="K38" s="733">
        <f t="shared" si="3"/>
        <v>0</v>
      </c>
    </row>
    <row r="39" spans="2:11" s="710" customFormat="1">
      <c r="B39" s="731">
        <f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31">
        <f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32">
        <f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32">
        <f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31">
        <f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31">
        <f t="shared" si="4"/>
        <v>0</v>
      </c>
      <c r="H39" s="733">
        <f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33">
        <f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33">
        <f t="shared" si="2"/>
        <v>0</v>
      </c>
      <c r="K39" s="733">
        <f t="shared" si="3"/>
        <v>0</v>
      </c>
    </row>
    <row r="40" spans="2:11" s="710" customFormat="1">
      <c r="B40" s="731">
        <f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31">
        <f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32">
        <f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32">
        <f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31">
        <f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31">
        <f t="shared" si="4"/>
        <v>0</v>
      </c>
      <c r="H40" s="733">
        <f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33">
        <f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33">
        <f t="shared" si="2"/>
        <v>0</v>
      </c>
      <c r="K40" s="733">
        <f t="shared" si="3"/>
        <v>0</v>
      </c>
    </row>
    <row r="41" spans="2:11" s="710" customFormat="1">
      <c r="B41" s="731">
        <f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31">
        <f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32">
        <f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32">
        <f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31">
        <f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31">
        <f t="shared" si="4"/>
        <v>0</v>
      </c>
      <c r="H41" s="733">
        <f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33">
        <f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33">
        <f t="shared" si="2"/>
        <v>0</v>
      </c>
      <c r="K41" s="733">
        <f t="shared" si="3"/>
        <v>0</v>
      </c>
    </row>
    <row r="42" spans="2:11" s="710" customFormat="1">
      <c r="B42" s="731">
        <f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31">
        <f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32">
        <f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32">
        <f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31">
        <f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31">
        <f t="shared" si="4"/>
        <v>0</v>
      </c>
      <c r="H42" s="733">
        <f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33">
        <f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33">
        <f t="shared" si="2"/>
        <v>0</v>
      </c>
      <c r="K42" s="733">
        <f t="shared" si="3"/>
        <v>0</v>
      </c>
    </row>
    <row r="43" spans="2:11" s="710" customFormat="1">
      <c r="B43" s="731">
        <f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31">
        <f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32">
        <f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32">
        <f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31">
        <f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31">
        <f t="shared" si="4"/>
        <v>0</v>
      </c>
      <c r="H43" s="733">
        <f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33">
        <f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33">
        <f t="shared" si="2"/>
        <v>0</v>
      </c>
      <c r="K43" s="733">
        <f t="shared" si="3"/>
        <v>0</v>
      </c>
    </row>
    <row r="44" spans="2:11">
      <c r="B44" s="87" t="s">
        <v>269</v>
      </c>
      <c r="C44" s="87" t="s">
        <v>270</v>
      </c>
      <c r="D44" s="125">
        <f>IF(G44=0,0,AVERAGEIF(H29:H43,"&lt;&gt;0"))</f>
        <v>0</v>
      </c>
      <c r="E44" s="735"/>
      <c r="F44" s="87"/>
      <c r="G44" s="736">
        <f>(F29*G29)+(F30*G30)+(F31*G31)+(F32*G32)+(F33*G33)+(F34*G34)+(F35*G35)+(F36*G36)+(F37*G37)+(F38*G38)+(F39*G39)+(F40*G40)+(F41*G41)+(F42*G42)+(F43*G43)</f>
        <v>0</v>
      </c>
      <c r="H44" s="87" t="s">
        <v>271</v>
      </c>
      <c r="I44" s="87"/>
      <c r="J44" s="87"/>
      <c r="K44" s="168">
        <f>SUM(K29:K43)</f>
        <v>0</v>
      </c>
    </row>
    <row r="45" spans="2:11" ht="30.6" customHeight="1">
      <c r="B45" s="727" t="s">
        <v>267</v>
      </c>
      <c r="C45" s="1386">
        <f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1387"/>
      <c r="E45" s="1387"/>
      <c r="F45" s="1387"/>
      <c r="G45" s="1387"/>
      <c r="H45" s="1387"/>
      <c r="I45" s="1387"/>
      <c r="J45" s="1387"/>
      <c r="K45" s="1388"/>
    </row>
    <row r="46" spans="2:11" ht="7.5" customHeight="1" thickBot="1">
      <c r="B46" s="1391"/>
      <c r="C46" s="1392"/>
      <c r="D46" s="1392"/>
      <c r="E46" s="1392"/>
      <c r="F46" s="1392"/>
      <c r="G46" s="1392"/>
      <c r="H46" s="1392"/>
      <c r="I46" s="1392"/>
      <c r="J46" s="1392"/>
      <c r="K46" s="1392"/>
    </row>
    <row r="47" spans="2:11" ht="14.25" customHeight="1" thickTop="1">
      <c r="B47" s="737"/>
      <c r="C47" s="738"/>
      <c r="D47" s="738"/>
      <c r="E47" s="738"/>
      <c r="F47" s="738"/>
      <c r="G47" s="738"/>
      <c r="H47" s="738"/>
      <c r="I47" s="738"/>
      <c r="J47" s="738"/>
      <c r="K47" s="738"/>
    </row>
    <row r="48" spans="2:11">
      <c r="B48" s="739"/>
      <c r="C48" s="1393" t="s">
        <v>272</v>
      </c>
      <c r="D48" s="1385"/>
      <c r="E48" s="1385"/>
      <c r="F48" s="1385"/>
      <c r="G48" s="1385"/>
      <c r="H48" s="1385"/>
      <c r="I48" s="1385"/>
      <c r="J48" s="1385"/>
      <c r="K48" s="739"/>
    </row>
    <row r="49" spans="2:11">
      <c r="B49" s="88" t="s">
        <v>273</v>
      </c>
      <c r="C49" s="88" t="s">
        <v>191</v>
      </c>
      <c r="D49" s="88" t="s">
        <v>157</v>
      </c>
      <c r="E49" s="88" t="s">
        <v>175</v>
      </c>
      <c r="F49" s="88" t="s">
        <v>274</v>
      </c>
      <c r="G49" s="88" t="s">
        <v>263</v>
      </c>
      <c r="H49" s="730" t="s">
        <v>240</v>
      </c>
      <c r="I49" s="730" t="s">
        <v>264</v>
      </c>
      <c r="J49" s="730" t="s">
        <v>265</v>
      </c>
      <c r="K49" s="730" t="s">
        <v>61</v>
      </c>
    </row>
    <row r="50" spans="2:11">
      <c r="B50" s="731">
        <f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31">
        <f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40">
        <f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40">
        <f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23">
        <f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23">
        <f>IF(D50=0,0,(E50-D50)+1)</f>
        <v>0</v>
      </c>
      <c r="H50" s="741">
        <f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41">
        <f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41">
        <f>H50+I50</f>
        <v>0</v>
      </c>
      <c r="K50" s="741">
        <f>J50*G50</f>
        <v>0</v>
      </c>
    </row>
    <row r="51" spans="2:11">
      <c r="B51" s="731">
        <f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31">
        <f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40">
        <f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40">
        <f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23">
        <f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23">
        <f t="shared" ref="G51:G64" si="5">IF(D51=0,0,(E51-D51)+1)</f>
        <v>0</v>
      </c>
      <c r="H51" s="741">
        <f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41">
        <f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41">
        <f t="shared" ref="J51:J64" si="6">H51+I51</f>
        <v>0</v>
      </c>
      <c r="K51" s="741">
        <f t="shared" ref="K51:K64" si="7">J51*G51</f>
        <v>0</v>
      </c>
    </row>
    <row r="52" spans="2:11">
      <c r="B52" s="731">
        <f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31">
        <f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40">
        <f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40">
        <f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23">
        <f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23">
        <f t="shared" si="5"/>
        <v>0</v>
      </c>
      <c r="H52" s="741">
        <f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41">
        <f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41">
        <f t="shared" si="6"/>
        <v>0</v>
      </c>
      <c r="K52" s="741">
        <f t="shared" si="7"/>
        <v>0</v>
      </c>
    </row>
    <row r="53" spans="2:11">
      <c r="B53" s="731">
        <f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31">
        <f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40">
        <f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40">
        <f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23">
        <f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23">
        <f t="shared" si="5"/>
        <v>0</v>
      </c>
      <c r="H53" s="741">
        <f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41">
        <f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41">
        <f t="shared" si="6"/>
        <v>0</v>
      </c>
      <c r="K53" s="741">
        <f t="shared" si="7"/>
        <v>0</v>
      </c>
    </row>
    <row r="54" spans="2:11">
      <c r="B54" s="731">
        <f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31">
        <f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40">
        <f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40">
        <f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23">
        <f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23">
        <f t="shared" si="5"/>
        <v>0</v>
      </c>
      <c r="H54" s="741">
        <f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41">
        <f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41">
        <f t="shared" si="6"/>
        <v>0</v>
      </c>
      <c r="K54" s="741">
        <f t="shared" si="7"/>
        <v>0</v>
      </c>
    </row>
    <row r="55" spans="2:11">
      <c r="B55" s="731">
        <f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31">
        <f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40">
        <f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40">
        <f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23">
        <f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23">
        <f t="shared" si="5"/>
        <v>0</v>
      </c>
      <c r="H55" s="741">
        <f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41">
        <f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41">
        <f t="shared" si="6"/>
        <v>0</v>
      </c>
      <c r="K55" s="741">
        <f t="shared" si="7"/>
        <v>0</v>
      </c>
    </row>
    <row r="56" spans="2:11">
      <c r="B56" s="731">
        <f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31">
        <f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40">
        <f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40">
        <f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23">
        <f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23">
        <f t="shared" si="5"/>
        <v>0</v>
      </c>
      <c r="H56" s="741">
        <f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41">
        <f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41">
        <f t="shared" si="6"/>
        <v>0</v>
      </c>
      <c r="K56" s="741">
        <f t="shared" si="7"/>
        <v>0</v>
      </c>
    </row>
    <row r="57" spans="2:11">
      <c r="B57" s="731">
        <f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31">
        <f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40">
        <f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40">
        <f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23">
        <f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23">
        <f t="shared" si="5"/>
        <v>0</v>
      </c>
      <c r="H57" s="741">
        <f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41">
        <f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41">
        <f t="shared" si="6"/>
        <v>0</v>
      </c>
      <c r="K57" s="741">
        <f t="shared" si="7"/>
        <v>0</v>
      </c>
    </row>
    <row r="58" spans="2:11">
      <c r="B58" s="731">
        <f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31">
        <f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40">
        <f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40">
        <f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23">
        <f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23">
        <f t="shared" si="5"/>
        <v>0</v>
      </c>
      <c r="H58" s="741">
        <f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41">
        <f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41">
        <f t="shared" si="6"/>
        <v>0</v>
      </c>
      <c r="K58" s="741">
        <f t="shared" si="7"/>
        <v>0</v>
      </c>
    </row>
    <row r="59" spans="2:11">
      <c r="B59" s="731">
        <f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31">
        <f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40">
        <f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40">
        <f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23">
        <f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23">
        <f t="shared" si="5"/>
        <v>0</v>
      </c>
      <c r="H59" s="741">
        <f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41">
        <f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41">
        <f t="shared" si="6"/>
        <v>0</v>
      </c>
      <c r="K59" s="741">
        <f t="shared" si="7"/>
        <v>0</v>
      </c>
    </row>
    <row r="60" spans="2:11">
      <c r="B60" s="731">
        <f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31">
        <f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40">
        <f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40">
        <f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23">
        <f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23">
        <f t="shared" si="5"/>
        <v>0</v>
      </c>
      <c r="H60" s="741">
        <f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41">
        <f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41">
        <f t="shared" si="6"/>
        <v>0</v>
      </c>
      <c r="K60" s="741">
        <f t="shared" si="7"/>
        <v>0</v>
      </c>
    </row>
    <row r="61" spans="2:11">
      <c r="B61" s="731">
        <f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31">
        <f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40">
        <f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40">
        <f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23">
        <f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23">
        <f t="shared" si="5"/>
        <v>0</v>
      </c>
      <c r="H61" s="741">
        <f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41">
        <f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41">
        <f t="shared" si="6"/>
        <v>0</v>
      </c>
      <c r="K61" s="741">
        <f t="shared" si="7"/>
        <v>0</v>
      </c>
    </row>
    <row r="62" spans="2:11">
      <c r="B62" s="731">
        <f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31">
        <f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40">
        <f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40">
        <f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23">
        <f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23">
        <f t="shared" si="5"/>
        <v>0</v>
      </c>
      <c r="H62" s="741">
        <f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41">
        <f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41">
        <f t="shared" si="6"/>
        <v>0</v>
      </c>
      <c r="K62" s="741">
        <f t="shared" si="7"/>
        <v>0</v>
      </c>
    </row>
    <row r="63" spans="2:11">
      <c r="B63" s="731">
        <f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31">
        <f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40">
        <f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40">
        <f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23">
        <f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23">
        <f t="shared" si="5"/>
        <v>0</v>
      </c>
      <c r="H63" s="741">
        <f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41">
        <f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41">
        <f t="shared" si="6"/>
        <v>0</v>
      </c>
      <c r="K63" s="741">
        <f t="shared" si="7"/>
        <v>0</v>
      </c>
    </row>
    <row r="64" spans="2:11">
      <c r="B64" s="731">
        <f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31">
        <f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40">
        <f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40">
        <f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23">
        <f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23">
        <f t="shared" si="5"/>
        <v>0</v>
      </c>
      <c r="H64" s="741">
        <f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42">
        <f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41">
        <f t="shared" si="6"/>
        <v>0</v>
      </c>
      <c r="K64" s="741">
        <f t="shared" si="7"/>
        <v>0</v>
      </c>
    </row>
    <row r="65" spans="2:11">
      <c r="B65" s="87" t="s">
        <v>275</v>
      </c>
      <c r="C65" s="87" t="s">
        <v>276</v>
      </c>
      <c r="D65" s="743">
        <f>IF(G65=0,0,AVERAGEIF(H50:H64,"&lt;&gt;0"))</f>
        <v>0</v>
      </c>
      <c r="E65" s="735"/>
      <c r="F65" s="87"/>
      <c r="G65" s="744">
        <f>(F50*G50)+(F51*G51)+(F52*G52)+(F53*G53)+(F54*G54)+(F55*G55)+(F56*G56)+(F57*G57)+(F58*G58)+(F59*G59)+(F60*G60)+(F61*G61)+(F62*G62)+(F63*G63)+(F64*G64)</f>
        <v>0</v>
      </c>
      <c r="H65" s="87" t="s">
        <v>277</v>
      </c>
      <c r="I65" s="87"/>
      <c r="J65" s="87"/>
      <c r="K65" s="168">
        <f>SUM(K50:K64)</f>
        <v>0</v>
      </c>
    </row>
    <row r="66" spans="2:11" ht="28.2" customHeight="1">
      <c r="B66" s="727" t="s">
        <v>267</v>
      </c>
      <c r="C66" s="1386">
        <f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1387"/>
      <c r="E66" s="1387"/>
      <c r="F66" s="1387"/>
      <c r="G66" s="1387"/>
      <c r="H66" s="1387"/>
      <c r="I66" s="1387"/>
      <c r="J66" s="1387"/>
      <c r="K66" s="1388"/>
    </row>
    <row r="67" spans="2:11" ht="7.5" customHeight="1" thickBot="1">
      <c r="B67" s="1389"/>
      <c r="C67" s="1390"/>
      <c r="D67" s="1390"/>
      <c r="E67" s="1390"/>
      <c r="F67" s="1390"/>
      <c r="G67" s="1390"/>
      <c r="H67" s="1390"/>
      <c r="I67" s="1390"/>
      <c r="J67" s="1390"/>
      <c r="K67" s="1390"/>
    </row>
    <row r="68" spans="2:11" ht="16.2" thickTop="1">
      <c r="B68" s="745"/>
      <c r="C68" s="746"/>
      <c r="D68" s="747"/>
      <c r="E68" s="747"/>
      <c r="F68" s="746"/>
      <c r="G68" s="747"/>
      <c r="H68" s="747"/>
      <c r="I68" s="747"/>
      <c r="J68" s="747"/>
      <c r="K68" s="746"/>
    </row>
    <row r="69" spans="2:11">
      <c r="B69" s="739"/>
      <c r="C69" s="1393" t="s">
        <v>56</v>
      </c>
      <c r="D69" s="1385"/>
      <c r="E69" s="1385"/>
      <c r="F69" s="1385"/>
      <c r="G69" s="1385"/>
      <c r="H69" s="1385"/>
      <c r="I69" s="1385"/>
      <c r="J69" s="1385"/>
      <c r="K69" s="739"/>
    </row>
    <row r="70" spans="2:11">
      <c r="B70" s="88" t="s">
        <v>84</v>
      </c>
      <c r="C70" s="88" t="s">
        <v>278</v>
      </c>
      <c r="D70" s="88" t="s">
        <v>279</v>
      </c>
      <c r="E70" s="88" t="s">
        <v>262</v>
      </c>
      <c r="F70" s="88" t="s">
        <v>280</v>
      </c>
      <c r="G70" s="88" t="s">
        <v>219</v>
      </c>
      <c r="H70" s="88" t="s">
        <v>240</v>
      </c>
      <c r="I70" s="88" t="s">
        <v>264</v>
      </c>
      <c r="J70" s="88" t="s">
        <v>281</v>
      </c>
      <c r="K70" s="88" t="s">
        <v>61</v>
      </c>
    </row>
    <row r="71" spans="2:11">
      <c r="B71" s="748">
        <f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748">
        <f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749">
        <f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748">
        <f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748">
        <f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748">
        <f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171">
        <f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171">
        <f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171">
        <f>H71+I71</f>
        <v>0</v>
      </c>
      <c r="K71" s="171">
        <f>J71*E71*G71</f>
        <v>0</v>
      </c>
    </row>
    <row r="72" spans="2:11">
      <c r="B72" s="748">
        <f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748">
        <f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749">
        <f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748">
        <f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748">
        <f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748">
        <f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171">
        <f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171">
        <f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171">
        <f t="shared" ref="J72:J85" si="8">H72+I72</f>
        <v>0</v>
      </c>
      <c r="K72" s="171">
        <f t="shared" ref="K72:K85" si="9">J72*E72*G72</f>
        <v>0</v>
      </c>
    </row>
    <row r="73" spans="2:11">
      <c r="B73" s="748">
        <f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748">
        <f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749">
        <f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748">
        <f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748">
        <f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748">
        <f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171">
        <f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171">
        <f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171">
        <f t="shared" si="8"/>
        <v>0</v>
      </c>
      <c r="K73" s="171">
        <f t="shared" si="9"/>
        <v>0</v>
      </c>
    </row>
    <row r="74" spans="2:11">
      <c r="B74" s="748">
        <f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748">
        <f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749">
        <f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748">
        <f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748">
        <f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748">
        <f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171">
        <f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171">
        <f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171">
        <f t="shared" si="8"/>
        <v>0</v>
      </c>
      <c r="K74" s="171">
        <f t="shared" si="9"/>
        <v>0</v>
      </c>
    </row>
    <row r="75" spans="2:11">
      <c r="B75" s="748">
        <f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748">
        <f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749">
        <f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748">
        <f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748">
        <f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748">
        <f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171">
        <f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171">
        <f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171">
        <f t="shared" si="8"/>
        <v>0</v>
      </c>
      <c r="K75" s="171">
        <f t="shared" si="9"/>
        <v>0</v>
      </c>
    </row>
    <row r="76" spans="2:11">
      <c r="B76" s="748">
        <f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748">
        <f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749">
        <f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748">
        <f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748">
        <f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748">
        <f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171">
        <f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171">
        <f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171">
        <f t="shared" si="8"/>
        <v>0</v>
      </c>
      <c r="K76" s="171">
        <f t="shared" si="9"/>
        <v>0</v>
      </c>
    </row>
    <row r="77" spans="2:11">
      <c r="B77" s="748">
        <f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748">
        <f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749">
        <f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748">
        <f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748">
        <f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748">
        <f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171">
        <f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171">
        <f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171">
        <f t="shared" si="8"/>
        <v>0</v>
      </c>
      <c r="K77" s="171">
        <f t="shared" si="9"/>
        <v>0</v>
      </c>
    </row>
    <row r="78" spans="2:11">
      <c r="B78" s="748">
        <f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748">
        <f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749">
        <f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748">
        <f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748">
        <f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748">
        <f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171">
        <f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171">
        <f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171">
        <f t="shared" si="8"/>
        <v>0</v>
      </c>
      <c r="K78" s="171">
        <f t="shared" si="9"/>
        <v>0</v>
      </c>
    </row>
    <row r="79" spans="2:11">
      <c r="B79" s="748">
        <f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748">
        <f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749">
        <f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748">
        <f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748">
        <f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748">
        <f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171">
        <f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171">
        <f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171">
        <f t="shared" si="8"/>
        <v>0</v>
      </c>
      <c r="K79" s="171">
        <f t="shared" si="9"/>
        <v>0</v>
      </c>
    </row>
    <row r="80" spans="2:11">
      <c r="B80" s="748">
        <f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748">
        <f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749">
        <f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748">
        <f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748">
        <f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748">
        <f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171">
        <f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171">
        <f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171">
        <f t="shared" si="8"/>
        <v>0</v>
      </c>
      <c r="K80" s="171">
        <f t="shared" si="9"/>
        <v>0</v>
      </c>
    </row>
    <row r="81" spans="2:11">
      <c r="B81" s="748">
        <f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748">
        <f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749">
        <f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748">
        <f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748">
        <f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748">
        <f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171">
        <f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171">
        <f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171">
        <f t="shared" si="8"/>
        <v>0</v>
      </c>
      <c r="K81" s="171">
        <f t="shared" si="9"/>
        <v>0</v>
      </c>
    </row>
    <row r="82" spans="2:11">
      <c r="B82" s="748">
        <f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748">
        <f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749">
        <f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748">
        <f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748">
        <f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748">
        <f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171">
        <f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171">
        <f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171">
        <f t="shared" si="8"/>
        <v>0</v>
      </c>
      <c r="K82" s="171">
        <f t="shared" si="9"/>
        <v>0</v>
      </c>
    </row>
    <row r="83" spans="2:11">
      <c r="B83" s="748">
        <f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748">
        <f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749">
        <f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748">
        <f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748">
        <f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748">
        <f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171">
        <f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171">
        <f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171">
        <f t="shared" si="8"/>
        <v>0</v>
      </c>
      <c r="K83" s="171">
        <f t="shared" si="9"/>
        <v>0</v>
      </c>
    </row>
    <row r="84" spans="2:11">
      <c r="B84" s="748">
        <f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748">
        <f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749">
        <f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748">
        <f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748">
        <f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748">
        <f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171">
        <f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171">
        <f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171">
        <f t="shared" si="8"/>
        <v>0</v>
      </c>
      <c r="K84" s="171">
        <f t="shared" si="9"/>
        <v>0</v>
      </c>
    </row>
    <row r="85" spans="2:11">
      <c r="B85" s="748">
        <f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748">
        <f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749">
        <f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748">
        <f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748">
        <f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748">
        <f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171">
        <f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171">
        <f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171">
        <f t="shared" si="8"/>
        <v>0</v>
      </c>
      <c r="K85" s="171">
        <f t="shared" si="9"/>
        <v>0</v>
      </c>
    </row>
    <row r="86" spans="2:11">
      <c r="B86" s="87" t="s">
        <v>282</v>
      </c>
      <c r="C86" s="87">
        <f>IF(G65=0,0,AVERAGEIF(H71:H85,"&lt;&gt;0"))</f>
        <v>0</v>
      </c>
      <c r="D86" s="87"/>
      <c r="E86" s="87"/>
      <c r="F86" s="750">
        <f>(E71*G71)+(E72*G72)+(E73*G73)+(E74*G74)+(E75*G75)+(E76*G76)+(E77*G77)+(E78*G78)+(E79*G79)+(E80*G80)+(E81*G81)+(E82*G82)+(E83*G83)+(E84*G84)+(E85*G85)</f>
        <v>0</v>
      </c>
      <c r="G86" s="87"/>
      <c r="H86" s="751">
        <f>SUM(H71:H85)</f>
        <v>0</v>
      </c>
      <c r="I86" s="87"/>
      <c r="J86" s="751">
        <f>SUM(J71:J85)</f>
        <v>0</v>
      </c>
      <c r="K86" s="751">
        <f>SUM(K71:K85)</f>
        <v>0</v>
      </c>
    </row>
    <row r="87" spans="2:11" ht="37.200000000000003" customHeight="1">
      <c r="B87" s="727" t="s">
        <v>267</v>
      </c>
      <c r="C87" s="1386">
        <f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1387"/>
      <c r="E87" s="1387"/>
      <c r="F87" s="1387"/>
      <c r="G87" s="1387"/>
      <c r="H87" s="1394"/>
      <c r="I87" s="1387"/>
      <c r="J87" s="1394"/>
      <c r="K87" s="1395"/>
    </row>
    <row r="88" spans="2:11" ht="7.5" customHeight="1" thickBot="1">
      <c r="B88" s="1389"/>
      <c r="C88" s="1390"/>
      <c r="D88" s="1390"/>
      <c r="E88" s="1390"/>
      <c r="F88" s="1390"/>
      <c r="G88" s="1390"/>
      <c r="H88" s="1390"/>
      <c r="I88" s="1390"/>
      <c r="J88" s="1390"/>
      <c r="K88" s="1390"/>
    </row>
    <row r="89" spans="2:11" ht="16.2" thickTop="1">
      <c r="B89" s="728"/>
      <c r="C89" s="752"/>
      <c r="D89" s="174"/>
      <c r="E89" s="174"/>
      <c r="F89" s="174"/>
      <c r="G89" s="729"/>
      <c r="H89" s="753"/>
      <c r="I89" s="728"/>
      <c r="J89" s="728"/>
      <c r="K89" s="728"/>
    </row>
    <row r="90" spans="2:11">
      <c r="B90" s="1384" t="s">
        <v>283</v>
      </c>
      <c r="C90" s="1385"/>
      <c r="D90" s="9"/>
      <c r="E90" s="9"/>
      <c r="F90" s="9"/>
      <c r="G90" s="9"/>
      <c r="H90" s="9"/>
      <c r="I90" s="9"/>
      <c r="J90" s="754" t="s">
        <v>284</v>
      </c>
      <c r="K90" s="755" t="s">
        <v>138</v>
      </c>
    </row>
    <row r="91" spans="2:11">
      <c r="B91" s="1396" t="s">
        <v>285</v>
      </c>
      <c r="C91" s="1397"/>
      <c r="D91" s="1398"/>
      <c r="E91" s="1399" t="s">
        <v>286</v>
      </c>
      <c r="F91" s="1397"/>
      <c r="G91" s="1398"/>
      <c r="H91" s="1400" t="s">
        <v>166</v>
      </c>
      <c r="I91" s="1398"/>
      <c r="J91" s="1400" t="s">
        <v>287</v>
      </c>
      <c r="K91" s="1398"/>
    </row>
    <row r="92" spans="2:11">
      <c r="B92" s="1401" t="s">
        <v>216</v>
      </c>
      <c r="C92" s="1402"/>
      <c r="D92" s="1403"/>
      <c r="E92" s="756" t="s">
        <v>288</v>
      </c>
      <c r="F92" s="757"/>
      <c r="G92" s="758">
        <f>IF(G23=0,0,G23)</f>
        <v>0</v>
      </c>
      <c r="H92" s="1404">
        <f>IF(D23=0,0,D23)</f>
        <v>0</v>
      </c>
      <c r="I92" s="1405"/>
      <c r="J92" s="1406">
        <f>IF(K23=0,0,K23)</f>
        <v>0</v>
      </c>
      <c r="K92" s="1407"/>
    </row>
    <row r="93" spans="2:11">
      <c r="B93" s="1408" t="s">
        <v>238</v>
      </c>
      <c r="C93" s="1409"/>
      <c r="D93" s="1410"/>
      <c r="E93" s="1408" t="s">
        <v>271</v>
      </c>
      <c r="F93" s="1411"/>
      <c r="G93" s="759">
        <f>IF(G44=0,0,G44)</f>
        <v>0</v>
      </c>
      <c r="H93" s="1412">
        <f>IF(D44=0,0,D44)</f>
        <v>0</v>
      </c>
      <c r="I93" s="1413"/>
      <c r="J93" s="1406">
        <f>IF(K44=0,0,K44)</f>
        <v>0</v>
      </c>
      <c r="K93" s="1407"/>
    </row>
    <row r="94" spans="2:11">
      <c r="B94" s="1414" t="s">
        <v>289</v>
      </c>
      <c r="C94" s="1415"/>
      <c r="D94" s="1416"/>
      <c r="E94" s="760" t="s">
        <v>290</v>
      </c>
      <c r="F94" s="761"/>
      <c r="G94" s="762">
        <f>IF(G65=0,0,G65)</f>
        <v>0</v>
      </c>
      <c r="H94" s="1417">
        <f>IF(D65=0,0,D65)</f>
        <v>0</v>
      </c>
      <c r="I94" s="1418"/>
      <c r="J94" s="1406">
        <f>IF(K65=0,0,K65)</f>
        <v>0</v>
      </c>
      <c r="K94" s="1407"/>
    </row>
    <row r="95" spans="2:11">
      <c r="B95" s="1414" t="s">
        <v>56</v>
      </c>
      <c r="C95" s="1415"/>
      <c r="D95" s="1416"/>
      <c r="E95" s="1419" t="s">
        <v>291</v>
      </c>
      <c r="F95" s="1420"/>
      <c r="G95" s="762">
        <f>IF(F86=0,0,F86)</f>
        <v>0</v>
      </c>
      <c r="H95" s="1417">
        <f>IF(C86=0,0,C86)</f>
        <v>0</v>
      </c>
      <c r="I95" s="1418"/>
      <c r="J95" s="1406">
        <f>IF(K86=0,0,K86)</f>
        <v>0</v>
      </c>
      <c r="K95" s="1407"/>
    </row>
    <row r="96" spans="2:11">
      <c r="B96" s="763" t="s">
        <v>292</v>
      </c>
      <c r="C96" s="764">
        <v>0</v>
      </c>
      <c r="D96" s="1421" t="s">
        <v>293</v>
      </c>
      <c r="E96" s="1397"/>
      <c r="F96" s="1398"/>
      <c r="G96" s="765">
        <v>0.1</v>
      </c>
      <c r="H96" s="1421" t="s">
        <v>294</v>
      </c>
      <c r="I96" s="1398"/>
      <c r="J96" s="1421" t="s">
        <v>295</v>
      </c>
      <c r="K96" s="1398"/>
    </row>
    <row r="97" spans="1:706">
      <c r="B97" s="1423">
        <f>(J92+J93+J94+J95)*C96</f>
        <v>0</v>
      </c>
      <c r="C97" s="1424"/>
      <c r="D97" s="1423">
        <f>(J92+J93+J94+J95)*G96</f>
        <v>0</v>
      </c>
      <c r="E97" s="1425"/>
      <c r="F97" s="1425"/>
      <c r="G97" s="1424"/>
      <c r="H97" s="1423">
        <v>1</v>
      </c>
      <c r="I97" s="1424"/>
      <c r="J97" s="1431">
        <f>(J92+J93+J94+B97+D97+J95)*H97</f>
        <v>0</v>
      </c>
      <c r="K97" s="1432"/>
    </row>
    <row r="98" spans="1:706">
      <c r="B98" s="1433"/>
      <c r="C98" s="1378"/>
      <c r="D98" s="766"/>
      <c r="E98" s="766"/>
      <c r="F98" s="766"/>
      <c r="G98" s="766"/>
      <c r="H98" s="766"/>
      <c r="I98" s="766"/>
      <c r="J98" s="767"/>
      <c r="K98" s="767"/>
    </row>
    <row r="99" spans="1:706">
      <c r="B99" s="768"/>
      <c r="C99" s="768"/>
      <c r="D99" s="768"/>
      <c r="E99" s="768"/>
      <c r="F99" s="706"/>
      <c r="G99" s="706"/>
      <c r="H99" s="706"/>
      <c r="I99" s="706"/>
      <c r="J99" s="706"/>
      <c r="K99" s="706"/>
    </row>
    <row r="100" spans="1:706">
      <c r="B100" s="706"/>
      <c r="C100" s="706"/>
      <c r="D100" s="706"/>
      <c r="E100" s="706"/>
      <c r="F100" s="706"/>
      <c r="G100" s="706"/>
      <c r="H100" s="706"/>
      <c r="I100" s="706"/>
      <c r="J100" s="706"/>
      <c r="K100" s="706"/>
    </row>
    <row r="101" spans="1:706">
      <c r="B101" s="706" t="s">
        <v>296</v>
      </c>
      <c r="C101" s="706"/>
      <c r="D101" s="706"/>
      <c r="E101" s="706"/>
      <c r="F101" s="706"/>
      <c r="G101" s="706"/>
      <c r="H101" s="706"/>
      <c r="I101" s="706" t="s">
        <v>297</v>
      </c>
      <c r="J101" s="706"/>
      <c r="K101" s="706"/>
    </row>
    <row r="102" spans="1:706">
      <c r="B102" s="1434" t="s">
        <v>298</v>
      </c>
      <c r="C102" s="1434"/>
      <c r="D102" s="1434"/>
      <c r="E102" s="1434"/>
      <c r="F102" s="1434"/>
      <c r="G102" s="81"/>
      <c r="H102" s="357"/>
      <c r="I102" s="1434" t="s">
        <v>299</v>
      </c>
      <c r="J102" s="1435"/>
      <c r="K102" s="1435"/>
    </row>
    <row r="103" spans="1:706">
      <c r="B103" s="706"/>
      <c r="C103" s="706"/>
      <c r="D103" s="706"/>
      <c r="E103" s="706"/>
      <c r="F103" s="706"/>
      <c r="G103" s="706"/>
      <c r="H103" s="706"/>
      <c r="I103" s="706"/>
      <c r="J103" s="706"/>
      <c r="K103" s="706"/>
    </row>
    <row r="104" spans="1:706">
      <c r="B104" s="1426"/>
      <c r="C104" s="1427" t="s">
        <v>300</v>
      </c>
      <c r="D104" s="1428"/>
      <c r="E104" s="1428"/>
      <c r="F104" s="1428"/>
      <c r="G104" s="92"/>
      <c r="H104" s="1429" t="s">
        <v>256</v>
      </c>
      <c r="I104" s="1429"/>
      <c r="J104" s="1429"/>
      <c r="K104" s="1429"/>
    </row>
    <row r="105" spans="1:706">
      <c r="B105" s="1378"/>
      <c r="C105" s="1427" t="s">
        <v>301</v>
      </c>
      <c r="D105" s="1428"/>
      <c r="E105" s="1428"/>
      <c r="F105" s="1428"/>
      <c r="G105" s="94"/>
      <c r="H105" s="1430" t="s">
        <v>302</v>
      </c>
      <c r="I105" s="1430"/>
      <c r="J105" s="1430"/>
      <c r="K105" s="1430"/>
    </row>
    <row r="106" spans="1:706">
      <c r="B106" s="711"/>
      <c r="C106" s="712"/>
      <c r="D106" s="712"/>
      <c r="E106" s="712"/>
      <c r="F106" s="712"/>
      <c r="G106" s="712"/>
      <c r="H106" s="712"/>
      <c r="I106" s="712"/>
      <c r="J106" s="712"/>
      <c r="K106" s="712"/>
    </row>
    <row r="108" spans="1:706" s="673" customFormat="1" ht="9" customHeight="1">
      <c r="A108" s="709"/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714"/>
      <c r="AB108" s="714"/>
      <c r="AC108" s="714"/>
      <c r="AD108" s="714"/>
      <c r="AE108" s="714"/>
      <c r="AF108" s="714"/>
      <c r="AG108" s="714"/>
      <c r="AH108" s="714"/>
      <c r="AI108" s="714"/>
      <c r="AJ108" s="714"/>
      <c r="AK108" s="714"/>
      <c r="AL108" s="714"/>
      <c r="AM108" s="714"/>
      <c r="AN108" s="714"/>
      <c r="AO108" s="714"/>
      <c r="AP108" s="714"/>
      <c r="AQ108" s="714"/>
      <c r="AR108" s="714"/>
      <c r="AS108" s="714"/>
      <c r="AT108" s="715"/>
      <c r="AU108" s="715"/>
      <c r="AV108" s="715"/>
      <c r="AW108" s="715"/>
      <c r="AX108" s="715"/>
      <c r="AY108" s="715"/>
      <c r="AZ108" s="715"/>
      <c r="BA108" s="715"/>
      <c r="BB108" s="715"/>
      <c r="BC108" s="715"/>
      <c r="BD108" s="715"/>
      <c r="BE108" s="715"/>
      <c r="BF108" s="715"/>
      <c r="BG108" s="715"/>
      <c r="BH108" s="715"/>
      <c r="BI108" s="715"/>
      <c r="BJ108" s="715"/>
      <c r="BK108" s="715"/>
      <c r="BL108" s="715"/>
      <c r="BM108" s="715"/>
      <c r="BN108" s="715"/>
      <c r="BO108" s="715"/>
      <c r="BP108" s="715"/>
      <c r="BQ108" s="715"/>
      <c r="BR108" s="715"/>
      <c r="BS108" s="715"/>
      <c r="BT108" s="715"/>
      <c r="BU108" s="715"/>
      <c r="BV108" s="715"/>
      <c r="BW108" s="715"/>
      <c r="BX108" s="715"/>
      <c r="BY108" s="715"/>
      <c r="BZ108" s="715"/>
      <c r="CA108" s="715"/>
      <c r="CB108" s="715"/>
      <c r="CC108" s="715"/>
      <c r="CD108" s="715"/>
      <c r="CE108" s="715"/>
      <c r="CF108" s="715"/>
      <c r="CG108" s="715"/>
      <c r="CH108" s="715"/>
      <c r="CI108" s="715"/>
      <c r="CJ108" s="715"/>
      <c r="CK108" s="715"/>
      <c r="CL108" s="715"/>
      <c r="CM108" s="715"/>
      <c r="CN108" s="715"/>
      <c r="CO108" s="715"/>
      <c r="CP108" s="715"/>
      <c r="CQ108" s="715"/>
      <c r="CR108" s="715"/>
      <c r="CS108" s="715"/>
      <c r="CT108" s="715"/>
      <c r="CU108" s="715"/>
      <c r="CV108" s="715"/>
      <c r="CW108" s="715"/>
      <c r="CX108" s="715"/>
      <c r="CY108" s="715"/>
      <c r="CZ108" s="715"/>
      <c r="DA108" s="715"/>
      <c r="DB108" s="715"/>
      <c r="DC108" s="715"/>
      <c r="DD108" s="715"/>
      <c r="DE108" s="715"/>
      <c r="DF108" s="715"/>
      <c r="DG108" s="715"/>
      <c r="DH108" s="715"/>
      <c r="DI108" s="715"/>
      <c r="DJ108" s="715"/>
      <c r="DK108" s="715"/>
      <c r="DL108" s="715"/>
      <c r="DM108" s="715"/>
      <c r="DN108" s="715"/>
      <c r="DO108" s="715"/>
      <c r="DP108" s="715"/>
      <c r="DQ108" s="715"/>
      <c r="DR108" s="715"/>
      <c r="DS108" s="715"/>
      <c r="DT108" s="715"/>
      <c r="DU108" s="715"/>
      <c r="DV108" s="715"/>
      <c r="DW108" s="715"/>
      <c r="DX108" s="715"/>
      <c r="DY108" s="715"/>
      <c r="DZ108" s="715"/>
      <c r="EA108" s="715"/>
      <c r="EB108" s="715"/>
      <c r="EC108" s="715"/>
      <c r="ED108" s="715"/>
      <c r="EE108" s="715"/>
      <c r="EF108" s="715"/>
      <c r="EG108" s="715"/>
      <c r="EH108" s="715"/>
      <c r="EI108" s="715"/>
      <c r="EJ108" s="715"/>
      <c r="EK108" s="715"/>
      <c r="EL108" s="715"/>
      <c r="EM108" s="715"/>
      <c r="EN108" s="715"/>
      <c r="EO108" s="715"/>
      <c r="EP108" s="715"/>
      <c r="EQ108" s="715"/>
      <c r="ER108" s="715"/>
      <c r="ES108" s="715"/>
      <c r="ET108" s="715"/>
      <c r="EU108" s="715"/>
      <c r="EV108" s="715"/>
      <c r="EW108" s="715"/>
      <c r="EX108" s="715"/>
      <c r="EY108" s="715"/>
      <c r="EZ108" s="715"/>
      <c r="FA108" s="715"/>
      <c r="FB108" s="715"/>
      <c r="FC108" s="715"/>
      <c r="FD108" s="715"/>
      <c r="FE108" s="715"/>
      <c r="FF108" s="715"/>
      <c r="FG108" s="715"/>
      <c r="FH108" s="715"/>
      <c r="FI108" s="715"/>
      <c r="FJ108" s="715"/>
      <c r="FK108" s="715"/>
      <c r="FL108" s="715"/>
      <c r="FM108" s="715"/>
      <c r="FN108" s="715"/>
      <c r="FO108" s="715"/>
      <c r="FP108" s="715"/>
      <c r="FQ108" s="715"/>
      <c r="FR108" s="715"/>
      <c r="FS108" s="715"/>
      <c r="FT108" s="715"/>
      <c r="FU108" s="715"/>
      <c r="FV108" s="715"/>
      <c r="FW108" s="715"/>
      <c r="FX108" s="715"/>
      <c r="FY108" s="715"/>
      <c r="FZ108" s="715"/>
      <c r="GA108" s="715"/>
      <c r="GB108" s="715"/>
      <c r="GC108" s="715"/>
      <c r="GD108" s="715"/>
      <c r="GE108" s="715"/>
      <c r="GF108" s="715"/>
      <c r="GG108" s="715"/>
      <c r="GH108" s="715"/>
      <c r="GI108" s="715"/>
      <c r="GJ108" s="715"/>
      <c r="GK108" s="715"/>
      <c r="GL108" s="715"/>
      <c r="GM108" s="715"/>
      <c r="GN108" s="715"/>
      <c r="GO108" s="715"/>
      <c r="GP108" s="715"/>
      <c r="GQ108" s="715"/>
      <c r="GR108" s="715"/>
      <c r="GS108" s="715"/>
      <c r="GT108" s="715"/>
      <c r="GU108" s="715"/>
      <c r="GV108" s="715"/>
      <c r="GW108" s="715"/>
      <c r="GX108" s="715"/>
      <c r="GY108" s="715"/>
      <c r="GZ108" s="715"/>
      <c r="HA108" s="715"/>
      <c r="HB108" s="715"/>
      <c r="HC108" s="715"/>
      <c r="HD108" s="715"/>
      <c r="HE108" s="715"/>
      <c r="HF108" s="715"/>
      <c r="HG108" s="715"/>
      <c r="HH108" s="715"/>
      <c r="HI108" s="715"/>
      <c r="HJ108" s="715"/>
      <c r="HK108" s="715"/>
      <c r="HL108" s="715"/>
      <c r="HM108" s="715"/>
      <c r="HN108" s="715"/>
      <c r="HO108" s="715"/>
      <c r="HP108" s="715"/>
      <c r="HQ108" s="715"/>
      <c r="HR108" s="715"/>
      <c r="HS108" s="715"/>
      <c r="HT108" s="715"/>
      <c r="HU108" s="715"/>
      <c r="HV108" s="715"/>
      <c r="HW108" s="715"/>
      <c r="HX108" s="715"/>
      <c r="HY108" s="715"/>
      <c r="HZ108" s="715"/>
      <c r="IA108" s="715"/>
      <c r="IB108" s="715"/>
      <c r="IC108" s="715"/>
      <c r="ID108" s="715"/>
      <c r="IE108" s="715"/>
      <c r="IF108" s="715"/>
      <c r="IG108" s="715"/>
      <c r="IH108" s="715"/>
      <c r="II108" s="715"/>
      <c r="IJ108" s="715"/>
      <c r="IK108" s="715"/>
      <c r="IL108" s="715"/>
      <c r="IM108" s="715"/>
      <c r="IN108" s="715"/>
      <c r="IO108" s="715"/>
      <c r="IP108" s="715"/>
      <c r="IQ108" s="715"/>
      <c r="IR108" s="715"/>
      <c r="IS108" s="715"/>
      <c r="IT108" s="715"/>
      <c r="IU108" s="715"/>
      <c r="IV108" s="715"/>
      <c r="IW108" s="715"/>
      <c r="IX108" s="715"/>
      <c r="IY108" s="715"/>
      <c r="IZ108" s="715"/>
      <c r="JA108" s="715"/>
      <c r="JB108" s="715"/>
      <c r="JC108" s="715"/>
      <c r="JD108" s="715"/>
      <c r="JE108" s="715"/>
      <c r="JF108" s="715"/>
      <c r="JG108" s="715"/>
      <c r="JH108" s="715"/>
      <c r="JI108" s="715"/>
      <c r="JJ108" s="715"/>
      <c r="JK108" s="715"/>
      <c r="JL108" s="715"/>
      <c r="JM108" s="715"/>
      <c r="JN108" s="715"/>
      <c r="JO108" s="715"/>
      <c r="JP108" s="715"/>
      <c r="JQ108" s="715"/>
      <c r="JR108" s="715"/>
      <c r="JS108" s="715"/>
      <c r="JT108" s="715"/>
      <c r="JU108" s="715"/>
      <c r="JV108" s="715"/>
      <c r="JW108" s="715"/>
      <c r="JX108" s="715"/>
      <c r="JY108" s="715"/>
      <c r="JZ108" s="715"/>
      <c r="KA108" s="715"/>
      <c r="KB108" s="715"/>
      <c r="KC108" s="715"/>
      <c r="KD108" s="715"/>
      <c r="KE108" s="715"/>
      <c r="KF108" s="715"/>
      <c r="KG108" s="715"/>
      <c r="KH108" s="715"/>
      <c r="KI108" s="715"/>
      <c r="KJ108" s="715"/>
      <c r="KK108" s="715"/>
      <c r="KL108" s="715"/>
      <c r="KM108" s="715"/>
      <c r="KN108" s="715"/>
      <c r="KO108" s="715"/>
      <c r="KP108" s="715"/>
      <c r="KQ108" s="715"/>
      <c r="KR108" s="715"/>
      <c r="KS108" s="715"/>
      <c r="KT108" s="715"/>
      <c r="KU108" s="715"/>
      <c r="KV108" s="715"/>
      <c r="KW108" s="715"/>
      <c r="KX108" s="715"/>
      <c r="KY108" s="715"/>
      <c r="KZ108" s="715"/>
      <c r="LA108" s="715"/>
      <c r="LB108" s="715"/>
      <c r="LC108" s="715"/>
      <c r="LD108" s="715"/>
      <c r="LE108" s="715"/>
      <c r="LF108" s="715"/>
      <c r="LG108" s="715"/>
      <c r="LH108" s="715"/>
      <c r="LI108" s="715"/>
      <c r="LJ108" s="715"/>
      <c r="LK108" s="715"/>
      <c r="LL108" s="715"/>
      <c r="LM108" s="715"/>
      <c r="LN108" s="715"/>
      <c r="LO108" s="715"/>
      <c r="LP108" s="715"/>
      <c r="LQ108" s="715"/>
      <c r="LR108" s="715"/>
      <c r="LS108" s="715"/>
      <c r="LT108" s="715"/>
      <c r="LU108" s="715"/>
      <c r="LV108" s="715"/>
      <c r="LW108" s="715"/>
      <c r="LX108" s="715"/>
      <c r="LY108" s="715"/>
      <c r="LZ108" s="715"/>
      <c r="MA108" s="715"/>
      <c r="MB108" s="715"/>
      <c r="MC108" s="715"/>
      <c r="MD108" s="715"/>
      <c r="ME108" s="715"/>
      <c r="MF108" s="715"/>
      <c r="MG108" s="715"/>
      <c r="MH108" s="715"/>
      <c r="MI108" s="715"/>
      <c r="MJ108" s="715"/>
      <c r="MK108" s="715"/>
      <c r="ML108" s="715"/>
      <c r="MM108" s="715"/>
      <c r="MN108" s="715"/>
      <c r="MO108" s="715"/>
      <c r="MP108" s="715"/>
      <c r="MQ108" s="715"/>
      <c r="MR108" s="715"/>
      <c r="MS108" s="715"/>
      <c r="MT108" s="715"/>
      <c r="MU108" s="715"/>
      <c r="MV108" s="715"/>
      <c r="MW108" s="715"/>
      <c r="MX108" s="715"/>
      <c r="MY108" s="715"/>
      <c r="MZ108" s="715"/>
      <c r="NA108" s="715"/>
      <c r="NB108" s="715"/>
      <c r="NC108" s="715"/>
      <c r="ND108" s="715"/>
      <c r="NE108" s="715"/>
      <c r="NF108" s="715"/>
      <c r="NG108" s="715"/>
      <c r="NH108" s="715"/>
      <c r="NI108" s="715"/>
      <c r="NJ108" s="715"/>
      <c r="NK108" s="715"/>
      <c r="NL108" s="715"/>
      <c r="NM108" s="715"/>
      <c r="NN108" s="715"/>
      <c r="NO108" s="715"/>
      <c r="NP108" s="715"/>
      <c r="NQ108" s="715"/>
      <c r="NR108" s="715"/>
      <c r="NS108" s="715"/>
      <c r="NT108" s="715"/>
      <c r="NU108" s="715"/>
      <c r="NV108" s="715"/>
      <c r="NW108" s="715"/>
      <c r="NX108" s="715"/>
      <c r="NY108" s="715"/>
      <c r="NZ108" s="715"/>
      <c r="OA108" s="715"/>
      <c r="OB108" s="715"/>
      <c r="OC108" s="715"/>
      <c r="OD108" s="715"/>
      <c r="OE108" s="715"/>
      <c r="OF108" s="715"/>
      <c r="OG108" s="715"/>
      <c r="OH108" s="715"/>
      <c r="OI108" s="715"/>
      <c r="OJ108" s="715"/>
      <c r="OK108" s="715"/>
      <c r="OL108" s="715"/>
      <c r="OM108" s="715"/>
      <c r="ON108" s="715"/>
      <c r="OO108" s="715"/>
      <c r="OP108" s="715"/>
      <c r="OQ108" s="715"/>
      <c r="OR108" s="715"/>
      <c r="OS108" s="715"/>
      <c r="OT108" s="715"/>
      <c r="OU108" s="715"/>
      <c r="OV108" s="715"/>
      <c r="OW108" s="715"/>
      <c r="OX108" s="715"/>
      <c r="OY108" s="715"/>
      <c r="OZ108" s="715"/>
      <c r="PA108" s="715"/>
      <c r="PB108" s="715"/>
      <c r="PC108" s="715"/>
      <c r="PD108" s="715"/>
      <c r="PE108" s="715"/>
      <c r="PF108" s="715"/>
      <c r="PG108" s="715"/>
      <c r="PH108" s="715"/>
      <c r="PI108" s="715"/>
      <c r="PJ108" s="715"/>
      <c r="PK108" s="715"/>
      <c r="PL108" s="715"/>
      <c r="PM108" s="715"/>
      <c r="PN108" s="715"/>
      <c r="PO108" s="715"/>
      <c r="PP108" s="715"/>
      <c r="PQ108" s="715"/>
      <c r="PR108" s="715"/>
      <c r="PS108" s="715"/>
      <c r="PT108" s="715"/>
      <c r="PU108" s="715"/>
      <c r="PV108" s="715"/>
      <c r="PW108" s="715"/>
      <c r="PX108" s="715"/>
      <c r="PY108" s="715"/>
      <c r="PZ108" s="715"/>
      <c r="QA108" s="715"/>
      <c r="QB108" s="715"/>
      <c r="QC108" s="715"/>
      <c r="QD108" s="715"/>
      <c r="QE108" s="715"/>
      <c r="QF108" s="715"/>
      <c r="QG108" s="715"/>
      <c r="QH108" s="715"/>
      <c r="QI108" s="715"/>
      <c r="QJ108" s="715"/>
      <c r="QK108" s="715"/>
      <c r="QL108" s="715"/>
      <c r="QM108" s="715"/>
      <c r="QN108" s="715"/>
      <c r="QO108" s="715"/>
      <c r="QP108" s="715"/>
      <c r="QQ108" s="715"/>
      <c r="QR108" s="715"/>
      <c r="QS108" s="715"/>
      <c r="QT108" s="715"/>
      <c r="QU108" s="715"/>
      <c r="QV108" s="715"/>
      <c r="QW108" s="715"/>
      <c r="QX108" s="715"/>
      <c r="QY108" s="715"/>
      <c r="QZ108" s="715"/>
      <c r="RA108" s="715"/>
      <c r="RB108" s="715"/>
      <c r="RC108" s="715"/>
      <c r="RD108" s="715"/>
      <c r="RE108" s="715"/>
      <c r="RF108" s="715"/>
      <c r="RG108" s="715"/>
      <c r="RH108" s="715"/>
      <c r="RI108" s="715"/>
      <c r="RJ108" s="715"/>
      <c r="RK108" s="715"/>
      <c r="RL108" s="715"/>
      <c r="RM108" s="715"/>
      <c r="RN108" s="715"/>
      <c r="RO108" s="715"/>
      <c r="RP108" s="715"/>
      <c r="RQ108" s="715"/>
      <c r="RR108" s="715"/>
      <c r="RS108" s="715"/>
      <c r="RT108" s="715"/>
      <c r="RU108" s="715"/>
      <c r="RV108" s="715"/>
      <c r="RW108" s="715"/>
      <c r="RX108" s="715"/>
      <c r="RY108" s="715"/>
      <c r="RZ108" s="715"/>
      <c r="SA108" s="715"/>
      <c r="SB108" s="715"/>
      <c r="SC108" s="715"/>
      <c r="SD108" s="715"/>
      <c r="SE108" s="715"/>
      <c r="SF108" s="715"/>
      <c r="SG108" s="715"/>
      <c r="SH108" s="715"/>
      <c r="SI108" s="715"/>
      <c r="SJ108" s="715"/>
      <c r="SK108" s="715"/>
      <c r="SL108" s="715"/>
      <c r="SM108" s="715"/>
      <c r="SN108" s="715"/>
      <c r="SO108" s="715"/>
      <c r="SP108" s="715"/>
      <c r="SQ108" s="715"/>
      <c r="SR108" s="715"/>
      <c r="SS108" s="715"/>
      <c r="ST108" s="715"/>
      <c r="SU108" s="715"/>
      <c r="SV108" s="715"/>
      <c r="SW108" s="715"/>
      <c r="SX108" s="715"/>
      <c r="SY108" s="715"/>
      <c r="SZ108" s="715"/>
      <c r="TA108" s="715"/>
      <c r="TB108" s="715"/>
      <c r="TC108" s="715"/>
      <c r="TD108" s="715"/>
      <c r="TE108" s="715"/>
      <c r="TF108" s="715"/>
      <c r="TG108" s="715"/>
      <c r="TH108" s="715"/>
      <c r="TI108" s="715"/>
      <c r="TJ108" s="715"/>
      <c r="TK108" s="715"/>
      <c r="TL108" s="715"/>
      <c r="TM108" s="715"/>
      <c r="TN108" s="715"/>
      <c r="TO108" s="715"/>
      <c r="TP108" s="715"/>
      <c r="TQ108" s="715"/>
      <c r="TR108" s="715"/>
      <c r="TS108" s="715"/>
      <c r="TT108" s="715"/>
      <c r="TU108" s="715"/>
      <c r="TV108" s="715"/>
      <c r="TW108" s="715"/>
      <c r="TX108" s="715"/>
      <c r="TY108" s="715"/>
      <c r="TZ108" s="715"/>
      <c r="UA108" s="715"/>
      <c r="UB108" s="715"/>
      <c r="UC108" s="715"/>
      <c r="UD108" s="715"/>
      <c r="UE108" s="715"/>
      <c r="UF108" s="715"/>
      <c r="UG108" s="715"/>
      <c r="UH108" s="715"/>
      <c r="UI108" s="715"/>
      <c r="UJ108" s="715"/>
      <c r="UK108" s="715"/>
      <c r="UL108" s="715"/>
      <c r="UM108" s="715"/>
      <c r="UN108" s="715"/>
      <c r="UO108" s="715"/>
      <c r="UP108" s="715"/>
      <c r="UQ108" s="715"/>
      <c r="UR108" s="715"/>
      <c r="US108" s="715"/>
      <c r="UT108" s="715"/>
      <c r="UU108" s="715"/>
      <c r="UV108" s="715"/>
      <c r="UW108" s="715"/>
      <c r="UX108" s="715"/>
      <c r="UY108" s="715"/>
      <c r="UZ108" s="715"/>
      <c r="VA108" s="715"/>
      <c r="VB108" s="715"/>
      <c r="VC108" s="715"/>
      <c r="VD108" s="715"/>
      <c r="VE108" s="715"/>
      <c r="VF108" s="715"/>
      <c r="VG108" s="715"/>
      <c r="VH108" s="715"/>
      <c r="VI108" s="715"/>
      <c r="VJ108" s="715"/>
      <c r="VK108" s="715"/>
      <c r="VL108" s="715"/>
      <c r="VM108" s="715"/>
      <c r="VN108" s="715"/>
      <c r="VO108" s="715"/>
      <c r="VP108" s="715"/>
      <c r="VQ108" s="715"/>
      <c r="VR108" s="715"/>
      <c r="VS108" s="715"/>
      <c r="VT108" s="715"/>
      <c r="VU108" s="715"/>
      <c r="VV108" s="715"/>
      <c r="VW108" s="715"/>
      <c r="VX108" s="715"/>
      <c r="VY108" s="715"/>
      <c r="VZ108" s="715"/>
      <c r="WA108" s="715"/>
      <c r="WB108" s="715"/>
      <c r="WC108" s="715"/>
      <c r="WD108" s="715"/>
      <c r="WE108" s="715"/>
      <c r="WF108" s="715"/>
      <c r="WG108" s="715"/>
      <c r="WH108" s="715"/>
      <c r="WI108" s="715"/>
      <c r="WJ108" s="715"/>
      <c r="WK108" s="715"/>
      <c r="WL108" s="715"/>
      <c r="WM108" s="715"/>
      <c r="WN108" s="715"/>
      <c r="WO108" s="715"/>
      <c r="WP108" s="715"/>
      <c r="WQ108" s="715"/>
      <c r="WR108" s="715"/>
      <c r="WS108" s="715"/>
      <c r="WT108" s="715"/>
      <c r="WU108" s="715"/>
      <c r="WV108" s="715"/>
      <c r="WW108" s="715"/>
      <c r="WX108" s="715"/>
      <c r="WY108" s="715"/>
      <c r="WZ108" s="715"/>
      <c r="XA108" s="715"/>
      <c r="XB108" s="715"/>
      <c r="XC108" s="715"/>
      <c r="XD108" s="715"/>
      <c r="XE108" s="715"/>
      <c r="XF108" s="715"/>
      <c r="XG108" s="715"/>
      <c r="XH108" s="715"/>
      <c r="XI108" s="715"/>
      <c r="XJ108" s="715"/>
      <c r="XK108" s="715"/>
      <c r="XL108" s="715"/>
      <c r="XM108" s="715"/>
      <c r="XN108" s="715"/>
      <c r="XO108" s="715"/>
      <c r="XP108" s="715"/>
      <c r="XQ108" s="715"/>
      <c r="XR108" s="715"/>
      <c r="XS108" s="715"/>
      <c r="XT108" s="715"/>
      <c r="XU108" s="715"/>
      <c r="XV108" s="715"/>
      <c r="XW108" s="715"/>
      <c r="XX108" s="715"/>
      <c r="XY108" s="715"/>
      <c r="XZ108" s="715"/>
      <c r="YA108" s="715"/>
      <c r="YB108" s="715"/>
      <c r="YC108" s="715"/>
      <c r="YD108" s="715"/>
      <c r="YE108" s="715"/>
      <c r="YF108" s="715"/>
      <c r="YG108" s="715"/>
      <c r="YH108" s="715"/>
      <c r="YI108" s="715"/>
      <c r="YJ108" s="715"/>
      <c r="YK108" s="715"/>
      <c r="YL108" s="715"/>
      <c r="YM108" s="715"/>
      <c r="YN108" s="715"/>
      <c r="YO108" s="715"/>
      <c r="YP108" s="715"/>
      <c r="YQ108" s="715"/>
      <c r="YR108" s="715"/>
      <c r="YS108" s="715"/>
      <c r="YT108" s="715"/>
      <c r="YU108" s="715"/>
      <c r="YV108" s="715"/>
      <c r="YW108" s="715"/>
      <c r="YX108" s="715"/>
      <c r="YY108" s="715"/>
      <c r="YZ108" s="715"/>
      <c r="ZA108" s="715"/>
      <c r="ZB108" s="715"/>
      <c r="ZC108" s="715"/>
      <c r="ZD108" s="715"/>
      <c r="ZE108" s="715"/>
      <c r="ZF108" s="715"/>
      <c r="ZG108" s="715"/>
      <c r="ZH108" s="715"/>
      <c r="ZI108" s="715"/>
      <c r="ZJ108" s="715"/>
      <c r="ZK108" s="715"/>
      <c r="ZL108" s="715"/>
      <c r="ZM108" s="715"/>
      <c r="ZN108" s="715"/>
      <c r="ZO108" s="715"/>
      <c r="ZP108" s="715"/>
      <c r="ZQ108" s="715"/>
      <c r="ZR108" s="715"/>
      <c r="ZS108" s="715"/>
      <c r="ZT108" s="715"/>
      <c r="ZU108" s="715"/>
      <c r="ZV108" s="715"/>
      <c r="ZW108" s="715"/>
      <c r="ZX108" s="715"/>
      <c r="ZY108" s="715"/>
      <c r="ZZ108" s="715"/>
      <c r="AAA108" s="715"/>
      <c r="AAB108" s="715"/>
      <c r="AAC108" s="715"/>
      <c r="AAD108" s="715"/>
    </row>
    <row r="109" spans="1:706" s="673" customFormat="1" ht="9" customHeight="1">
      <c r="A109" s="709"/>
      <c r="B109" s="713"/>
      <c r="C109" s="709"/>
      <c r="D109" s="709"/>
      <c r="E109" s="709"/>
      <c r="F109" s="709"/>
      <c r="G109" s="709"/>
      <c r="H109" s="709"/>
      <c r="I109" s="713"/>
      <c r="J109" s="713"/>
      <c r="K109" s="713"/>
      <c r="L109" s="714"/>
      <c r="M109" s="714"/>
      <c r="N109" s="714"/>
      <c r="O109" s="714"/>
      <c r="P109" s="714"/>
      <c r="Q109" s="714"/>
      <c r="R109" s="714"/>
      <c r="S109" s="714"/>
      <c r="T109" s="714"/>
      <c r="U109" s="714"/>
      <c r="V109" s="714"/>
      <c r="W109" s="714"/>
      <c r="X109" s="714"/>
      <c r="Y109" s="714"/>
      <c r="Z109" s="714"/>
      <c r="AA109" s="714"/>
      <c r="AB109" s="714"/>
      <c r="AC109" s="714"/>
      <c r="AD109" s="714"/>
      <c r="AE109" s="714"/>
      <c r="AF109" s="714"/>
      <c r="AG109" s="714"/>
      <c r="AH109" s="714"/>
      <c r="AI109" s="714"/>
      <c r="AJ109" s="714"/>
      <c r="AK109" s="714"/>
      <c r="AL109" s="714"/>
      <c r="AM109" s="714"/>
      <c r="AN109" s="714"/>
      <c r="AO109" s="714"/>
      <c r="AP109" s="714"/>
      <c r="AQ109" s="714"/>
      <c r="AR109" s="714"/>
      <c r="AS109" s="714"/>
      <c r="AT109" s="715"/>
      <c r="AU109" s="715"/>
      <c r="AV109" s="715"/>
      <c r="AW109" s="715"/>
      <c r="AX109" s="715"/>
      <c r="AY109" s="715"/>
      <c r="AZ109" s="715"/>
      <c r="BA109" s="715"/>
      <c r="BB109" s="715"/>
      <c r="BC109" s="715"/>
      <c r="BD109" s="715"/>
      <c r="BE109" s="715"/>
      <c r="BF109" s="715"/>
      <c r="BG109" s="715"/>
      <c r="BH109" s="715"/>
      <c r="BI109" s="715"/>
      <c r="BJ109" s="715"/>
      <c r="BK109" s="715"/>
      <c r="BL109" s="715"/>
      <c r="BM109" s="715"/>
      <c r="BN109" s="715"/>
      <c r="BO109" s="715"/>
      <c r="BP109" s="715"/>
      <c r="BQ109" s="715"/>
      <c r="BR109" s="715"/>
      <c r="BS109" s="715"/>
      <c r="BT109" s="715"/>
      <c r="BU109" s="715"/>
      <c r="BV109" s="715"/>
      <c r="BW109" s="715"/>
      <c r="BX109" s="715"/>
      <c r="BY109" s="715"/>
      <c r="BZ109" s="715"/>
      <c r="CA109" s="715"/>
      <c r="CB109" s="715"/>
      <c r="CC109" s="715"/>
      <c r="CD109" s="715"/>
      <c r="CE109" s="715"/>
      <c r="CF109" s="715"/>
      <c r="CG109" s="715"/>
      <c r="CH109" s="715"/>
      <c r="CI109" s="715"/>
      <c r="CJ109" s="715"/>
      <c r="CK109" s="715"/>
      <c r="CL109" s="715"/>
      <c r="CM109" s="715"/>
      <c r="CN109" s="715"/>
      <c r="CO109" s="715"/>
      <c r="CP109" s="715"/>
      <c r="CQ109" s="715"/>
      <c r="CR109" s="715"/>
      <c r="CS109" s="715"/>
      <c r="CT109" s="715"/>
      <c r="CU109" s="715"/>
      <c r="CV109" s="715"/>
      <c r="CW109" s="715"/>
      <c r="CX109" s="715"/>
      <c r="CY109" s="715"/>
      <c r="CZ109" s="715"/>
      <c r="DA109" s="715"/>
      <c r="DB109" s="715"/>
      <c r="DC109" s="715"/>
      <c r="DD109" s="715"/>
      <c r="DE109" s="715"/>
      <c r="DF109" s="715"/>
      <c r="DG109" s="715"/>
      <c r="DH109" s="715"/>
      <c r="DI109" s="715"/>
      <c r="DJ109" s="715"/>
      <c r="DK109" s="715"/>
      <c r="DL109" s="715"/>
      <c r="DM109" s="715"/>
      <c r="DN109" s="715"/>
      <c r="DO109" s="715"/>
      <c r="DP109" s="715"/>
      <c r="DQ109" s="715"/>
      <c r="DR109" s="715"/>
      <c r="DS109" s="715"/>
      <c r="DT109" s="715"/>
      <c r="DU109" s="715"/>
      <c r="DV109" s="715"/>
      <c r="DW109" s="715"/>
      <c r="DX109" s="715"/>
      <c r="DY109" s="715"/>
      <c r="DZ109" s="715"/>
      <c r="EA109" s="715"/>
      <c r="EB109" s="715"/>
      <c r="EC109" s="715"/>
      <c r="ED109" s="715"/>
      <c r="EE109" s="715"/>
      <c r="EF109" s="715"/>
      <c r="EG109" s="715"/>
      <c r="EH109" s="715"/>
      <c r="EI109" s="715"/>
      <c r="EJ109" s="715"/>
      <c r="EK109" s="715"/>
      <c r="EL109" s="715"/>
      <c r="EM109" s="715"/>
      <c r="EN109" s="715"/>
      <c r="EO109" s="715"/>
      <c r="EP109" s="715"/>
      <c r="EQ109" s="715"/>
      <c r="ER109" s="715"/>
      <c r="ES109" s="715"/>
      <c r="ET109" s="715"/>
      <c r="EU109" s="715"/>
      <c r="EV109" s="715"/>
      <c r="EW109" s="715"/>
      <c r="EX109" s="715"/>
      <c r="EY109" s="715"/>
      <c r="EZ109" s="715"/>
      <c r="FA109" s="715"/>
      <c r="FB109" s="715"/>
      <c r="FC109" s="715"/>
      <c r="FD109" s="715"/>
      <c r="FE109" s="715"/>
      <c r="FF109" s="715"/>
      <c r="FG109" s="715"/>
      <c r="FH109" s="715"/>
      <c r="FI109" s="715"/>
      <c r="FJ109" s="715"/>
      <c r="FK109" s="715"/>
      <c r="FL109" s="715"/>
      <c r="FM109" s="715"/>
      <c r="FN109" s="715"/>
      <c r="FO109" s="715"/>
      <c r="FP109" s="715"/>
      <c r="FQ109" s="715"/>
      <c r="FR109" s="715"/>
      <c r="FS109" s="715"/>
      <c r="FT109" s="715"/>
      <c r="FU109" s="715"/>
      <c r="FV109" s="715"/>
      <c r="FW109" s="715"/>
      <c r="FX109" s="715"/>
      <c r="FY109" s="715"/>
      <c r="FZ109" s="715"/>
      <c r="GA109" s="715"/>
      <c r="GB109" s="715"/>
      <c r="GC109" s="715"/>
      <c r="GD109" s="715"/>
      <c r="GE109" s="715"/>
      <c r="GF109" s="715"/>
      <c r="GG109" s="715"/>
      <c r="GH109" s="715"/>
      <c r="GI109" s="715"/>
      <c r="GJ109" s="715"/>
      <c r="GK109" s="715"/>
      <c r="GL109" s="715"/>
      <c r="GM109" s="715"/>
      <c r="GN109" s="715"/>
      <c r="GO109" s="715"/>
      <c r="GP109" s="715"/>
      <c r="GQ109" s="715"/>
      <c r="GR109" s="715"/>
      <c r="GS109" s="715"/>
      <c r="GT109" s="715"/>
      <c r="GU109" s="715"/>
      <c r="GV109" s="715"/>
      <c r="GW109" s="715"/>
      <c r="GX109" s="715"/>
      <c r="GY109" s="715"/>
      <c r="GZ109" s="715"/>
      <c r="HA109" s="715"/>
      <c r="HB109" s="715"/>
      <c r="HC109" s="715"/>
      <c r="HD109" s="715"/>
      <c r="HE109" s="715"/>
      <c r="HF109" s="715"/>
      <c r="HG109" s="715"/>
      <c r="HH109" s="715"/>
      <c r="HI109" s="715"/>
      <c r="HJ109" s="715"/>
      <c r="HK109" s="715"/>
      <c r="HL109" s="715"/>
      <c r="HM109" s="715"/>
      <c r="HN109" s="715"/>
      <c r="HO109" s="715"/>
      <c r="HP109" s="715"/>
      <c r="HQ109" s="715"/>
      <c r="HR109" s="715"/>
      <c r="HS109" s="715"/>
      <c r="HT109" s="715"/>
      <c r="HU109" s="715"/>
      <c r="HV109" s="715"/>
      <c r="HW109" s="715"/>
      <c r="HX109" s="715"/>
      <c r="HY109" s="715"/>
      <c r="HZ109" s="715"/>
      <c r="IA109" s="715"/>
      <c r="IB109" s="715"/>
      <c r="IC109" s="715"/>
      <c r="ID109" s="715"/>
      <c r="IE109" s="715"/>
      <c r="IF109" s="715"/>
      <c r="IG109" s="715"/>
      <c r="IH109" s="715"/>
      <c r="II109" s="715"/>
      <c r="IJ109" s="715"/>
      <c r="IK109" s="715"/>
      <c r="IL109" s="715"/>
      <c r="IM109" s="715"/>
      <c r="IN109" s="715"/>
      <c r="IO109" s="715"/>
      <c r="IP109" s="715"/>
      <c r="IQ109" s="715"/>
      <c r="IR109" s="715"/>
      <c r="IS109" s="715"/>
      <c r="IT109" s="715"/>
      <c r="IU109" s="715"/>
      <c r="IV109" s="715"/>
      <c r="IW109" s="715"/>
      <c r="IX109" s="715"/>
      <c r="IY109" s="715"/>
      <c r="IZ109" s="715"/>
      <c r="JA109" s="715"/>
      <c r="JB109" s="715"/>
      <c r="JC109" s="715"/>
      <c r="JD109" s="715"/>
      <c r="JE109" s="715"/>
      <c r="JF109" s="715"/>
      <c r="JG109" s="715"/>
      <c r="JH109" s="715"/>
      <c r="JI109" s="715"/>
      <c r="JJ109" s="715"/>
      <c r="JK109" s="715"/>
      <c r="JL109" s="715"/>
      <c r="JM109" s="715"/>
      <c r="JN109" s="715"/>
      <c r="JO109" s="715"/>
      <c r="JP109" s="715"/>
      <c r="JQ109" s="715"/>
      <c r="JR109" s="715"/>
      <c r="JS109" s="715"/>
      <c r="JT109" s="715"/>
      <c r="JU109" s="715"/>
      <c r="JV109" s="715"/>
      <c r="JW109" s="715"/>
      <c r="JX109" s="715"/>
      <c r="JY109" s="715"/>
      <c r="JZ109" s="715"/>
      <c r="KA109" s="715"/>
      <c r="KB109" s="715"/>
      <c r="KC109" s="715"/>
      <c r="KD109" s="715"/>
      <c r="KE109" s="715"/>
      <c r="KF109" s="715"/>
      <c r="KG109" s="715"/>
      <c r="KH109" s="715"/>
      <c r="KI109" s="715"/>
      <c r="KJ109" s="715"/>
      <c r="KK109" s="715"/>
      <c r="KL109" s="715"/>
      <c r="KM109" s="715"/>
      <c r="KN109" s="715"/>
      <c r="KO109" s="715"/>
      <c r="KP109" s="715"/>
      <c r="KQ109" s="715"/>
      <c r="KR109" s="715"/>
      <c r="KS109" s="715"/>
      <c r="KT109" s="715"/>
      <c r="KU109" s="715"/>
      <c r="KV109" s="715"/>
      <c r="KW109" s="715"/>
      <c r="KX109" s="715"/>
      <c r="KY109" s="715"/>
      <c r="KZ109" s="715"/>
      <c r="LA109" s="715"/>
      <c r="LB109" s="715"/>
      <c r="LC109" s="715"/>
      <c r="LD109" s="715"/>
      <c r="LE109" s="715"/>
      <c r="LF109" s="715"/>
      <c r="LG109" s="715"/>
      <c r="LH109" s="715"/>
      <c r="LI109" s="715"/>
      <c r="LJ109" s="715"/>
      <c r="LK109" s="715"/>
      <c r="LL109" s="715"/>
      <c r="LM109" s="715"/>
      <c r="LN109" s="715"/>
      <c r="LO109" s="715"/>
      <c r="LP109" s="715"/>
      <c r="LQ109" s="715"/>
      <c r="LR109" s="715"/>
      <c r="LS109" s="715"/>
      <c r="LT109" s="715"/>
      <c r="LU109" s="715"/>
      <c r="LV109" s="715"/>
      <c r="LW109" s="715"/>
      <c r="LX109" s="715"/>
      <c r="LY109" s="715"/>
      <c r="LZ109" s="715"/>
      <c r="MA109" s="715"/>
      <c r="MB109" s="715"/>
      <c r="MC109" s="715"/>
      <c r="MD109" s="715"/>
      <c r="ME109" s="715"/>
      <c r="MF109" s="715"/>
      <c r="MG109" s="715"/>
      <c r="MH109" s="715"/>
      <c r="MI109" s="715"/>
      <c r="MJ109" s="715"/>
      <c r="MK109" s="715"/>
      <c r="ML109" s="715"/>
      <c r="MM109" s="715"/>
      <c r="MN109" s="715"/>
      <c r="MO109" s="715"/>
      <c r="MP109" s="715"/>
      <c r="MQ109" s="715"/>
      <c r="MR109" s="715"/>
      <c r="MS109" s="715"/>
      <c r="MT109" s="715"/>
      <c r="MU109" s="715"/>
      <c r="MV109" s="715"/>
      <c r="MW109" s="715"/>
      <c r="MX109" s="715"/>
      <c r="MY109" s="715"/>
      <c r="MZ109" s="715"/>
      <c r="NA109" s="715"/>
      <c r="NB109" s="715"/>
      <c r="NC109" s="715"/>
      <c r="ND109" s="715"/>
      <c r="NE109" s="715"/>
      <c r="NF109" s="715"/>
      <c r="NG109" s="715"/>
      <c r="NH109" s="715"/>
      <c r="NI109" s="715"/>
      <c r="NJ109" s="715"/>
      <c r="NK109" s="715"/>
      <c r="NL109" s="715"/>
      <c r="NM109" s="715"/>
      <c r="NN109" s="715"/>
      <c r="NO109" s="715"/>
      <c r="NP109" s="715"/>
      <c r="NQ109" s="715"/>
      <c r="NR109" s="715"/>
      <c r="NS109" s="715"/>
      <c r="NT109" s="715"/>
      <c r="NU109" s="715"/>
      <c r="NV109" s="715"/>
      <c r="NW109" s="715"/>
      <c r="NX109" s="715"/>
      <c r="NY109" s="715"/>
      <c r="NZ109" s="715"/>
      <c r="OA109" s="715"/>
      <c r="OB109" s="715"/>
      <c r="OC109" s="715"/>
      <c r="OD109" s="715"/>
      <c r="OE109" s="715"/>
      <c r="OF109" s="715"/>
      <c r="OG109" s="715"/>
      <c r="OH109" s="715"/>
      <c r="OI109" s="715"/>
      <c r="OJ109" s="715"/>
      <c r="OK109" s="715"/>
      <c r="OL109" s="715"/>
      <c r="OM109" s="715"/>
      <c r="ON109" s="715"/>
      <c r="OO109" s="715"/>
      <c r="OP109" s="715"/>
      <c r="OQ109" s="715"/>
      <c r="OR109" s="715"/>
      <c r="OS109" s="715"/>
      <c r="OT109" s="715"/>
      <c r="OU109" s="715"/>
      <c r="OV109" s="715"/>
      <c r="OW109" s="715"/>
      <c r="OX109" s="715"/>
      <c r="OY109" s="715"/>
      <c r="OZ109" s="715"/>
      <c r="PA109" s="715"/>
      <c r="PB109" s="715"/>
      <c r="PC109" s="715"/>
      <c r="PD109" s="715"/>
      <c r="PE109" s="715"/>
      <c r="PF109" s="715"/>
      <c r="PG109" s="715"/>
      <c r="PH109" s="715"/>
      <c r="PI109" s="715"/>
      <c r="PJ109" s="715"/>
      <c r="PK109" s="715"/>
      <c r="PL109" s="715"/>
      <c r="PM109" s="715"/>
      <c r="PN109" s="715"/>
      <c r="PO109" s="715"/>
      <c r="PP109" s="715"/>
      <c r="PQ109" s="715"/>
      <c r="PR109" s="715"/>
      <c r="PS109" s="715"/>
      <c r="PT109" s="715"/>
      <c r="PU109" s="715"/>
      <c r="PV109" s="715"/>
      <c r="PW109" s="715"/>
      <c r="PX109" s="715"/>
      <c r="PY109" s="715"/>
      <c r="PZ109" s="715"/>
      <c r="QA109" s="715"/>
      <c r="QB109" s="715"/>
      <c r="QC109" s="715"/>
      <c r="QD109" s="715"/>
      <c r="QE109" s="715"/>
      <c r="QF109" s="715"/>
      <c r="QG109" s="715"/>
      <c r="QH109" s="715"/>
      <c r="QI109" s="715"/>
      <c r="QJ109" s="715"/>
      <c r="QK109" s="715"/>
      <c r="QL109" s="715"/>
      <c r="QM109" s="715"/>
      <c r="QN109" s="715"/>
      <c r="QO109" s="715"/>
      <c r="QP109" s="715"/>
      <c r="QQ109" s="715"/>
      <c r="QR109" s="715"/>
      <c r="QS109" s="715"/>
      <c r="QT109" s="715"/>
      <c r="QU109" s="715"/>
      <c r="QV109" s="715"/>
      <c r="QW109" s="715"/>
      <c r="QX109" s="715"/>
      <c r="QY109" s="715"/>
      <c r="QZ109" s="715"/>
      <c r="RA109" s="715"/>
      <c r="RB109" s="715"/>
      <c r="RC109" s="715"/>
      <c r="RD109" s="715"/>
      <c r="RE109" s="715"/>
      <c r="RF109" s="715"/>
      <c r="RG109" s="715"/>
      <c r="RH109" s="715"/>
      <c r="RI109" s="715"/>
      <c r="RJ109" s="715"/>
      <c r="RK109" s="715"/>
      <c r="RL109" s="715"/>
      <c r="RM109" s="715"/>
      <c r="RN109" s="715"/>
      <c r="RO109" s="715"/>
      <c r="RP109" s="715"/>
      <c r="RQ109" s="715"/>
      <c r="RR109" s="715"/>
      <c r="RS109" s="715"/>
      <c r="RT109" s="715"/>
      <c r="RU109" s="715"/>
      <c r="RV109" s="715"/>
      <c r="RW109" s="715"/>
      <c r="RX109" s="715"/>
      <c r="RY109" s="715"/>
      <c r="RZ109" s="715"/>
      <c r="SA109" s="715"/>
      <c r="SB109" s="715"/>
      <c r="SC109" s="715"/>
      <c r="SD109" s="715"/>
      <c r="SE109" s="715"/>
      <c r="SF109" s="715"/>
      <c r="SG109" s="715"/>
      <c r="SH109" s="715"/>
      <c r="SI109" s="715"/>
      <c r="SJ109" s="715"/>
      <c r="SK109" s="715"/>
      <c r="SL109" s="715"/>
      <c r="SM109" s="715"/>
      <c r="SN109" s="715"/>
      <c r="SO109" s="715"/>
      <c r="SP109" s="715"/>
      <c r="SQ109" s="715"/>
      <c r="SR109" s="715"/>
      <c r="SS109" s="715"/>
      <c r="ST109" s="715"/>
      <c r="SU109" s="715"/>
      <c r="SV109" s="715"/>
      <c r="SW109" s="715"/>
      <c r="SX109" s="715"/>
      <c r="SY109" s="715"/>
      <c r="SZ109" s="715"/>
      <c r="TA109" s="715"/>
      <c r="TB109" s="715"/>
      <c r="TC109" s="715"/>
      <c r="TD109" s="715"/>
      <c r="TE109" s="715"/>
      <c r="TF109" s="715"/>
      <c r="TG109" s="715"/>
      <c r="TH109" s="715"/>
      <c r="TI109" s="715"/>
      <c r="TJ109" s="715"/>
      <c r="TK109" s="715"/>
      <c r="TL109" s="715"/>
      <c r="TM109" s="715"/>
      <c r="TN109" s="715"/>
      <c r="TO109" s="715"/>
      <c r="TP109" s="715"/>
      <c r="TQ109" s="715"/>
      <c r="TR109" s="715"/>
      <c r="TS109" s="715"/>
      <c r="TT109" s="715"/>
      <c r="TU109" s="715"/>
      <c r="TV109" s="715"/>
      <c r="TW109" s="715"/>
      <c r="TX109" s="715"/>
      <c r="TY109" s="715"/>
      <c r="TZ109" s="715"/>
      <c r="UA109" s="715"/>
      <c r="UB109" s="715"/>
      <c r="UC109" s="715"/>
      <c r="UD109" s="715"/>
      <c r="UE109" s="715"/>
      <c r="UF109" s="715"/>
      <c r="UG109" s="715"/>
      <c r="UH109" s="715"/>
      <c r="UI109" s="715"/>
      <c r="UJ109" s="715"/>
      <c r="UK109" s="715"/>
      <c r="UL109" s="715"/>
      <c r="UM109" s="715"/>
      <c r="UN109" s="715"/>
      <c r="UO109" s="715"/>
      <c r="UP109" s="715"/>
      <c r="UQ109" s="715"/>
      <c r="UR109" s="715"/>
      <c r="US109" s="715"/>
      <c r="UT109" s="715"/>
      <c r="UU109" s="715"/>
      <c r="UV109" s="715"/>
      <c r="UW109" s="715"/>
      <c r="UX109" s="715"/>
      <c r="UY109" s="715"/>
      <c r="UZ109" s="715"/>
      <c r="VA109" s="715"/>
      <c r="VB109" s="715"/>
      <c r="VC109" s="715"/>
      <c r="VD109" s="715"/>
      <c r="VE109" s="715"/>
      <c r="VF109" s="715"/>
      <c r="VG109" s="715"/>
      <c r="VH109" s="715"/>
      <c r="VI109" s="715"/>
      <c r="VJ109" s="715"/>
      <c r="VK109" s="715"/>
      <c r="VL109" s="715"/>
      <c r="VM109" s="715"/>
      <c r="VN109" s="715"/>
      <c r="VO109" s="715"/>
      <c r="VP109" s="715"/>
      <c r="VQ109" s="715"/>
      <c r="VR109" s="715"/>
      <c r="VS109" s="715"/>
      <c r="VT109" s="715"/>
      <c r="VU109" s="715"/>
      <c r="VV109" s="715"/>
      <c r="VW109" s="715"/>
      <c r="VX109" s="715"/>
      <c r="VY109" s="715"/>
      <c r="VZ109" s="715"/>
      <c r="WA109" s="715"/>
      <c r="WB109" s="715"/>
      <c r="WC109" s="715"/>
      <c r="WD109" s="715"/>
      <c r="WE109" s="715"/>
      <c r="WF109" s="715"/>
      <c r="WG109" s="715"/>
      <c r="WH109" s="715"/>
      <c r="WI109" s="715"/>
      <c r="WJ109" s="715"/>
      <c r="WK109" s="715"/>
      <c r="WL109" s="715"/>
      <c r="WM109" s="715"/>
      <c r="WN109" s="715"/>
      <c r="WO109" s="715"/>
      <c r="WP109" s="715"/>
      <c r="WQ109" s="715"/>
      <c r="WR109" s="715"/>
      <c r="WS109" s="715"/>
      <c r="WT109" s="715"/>
      <c r="WU109" s="715"/>
      <c r="WV109" s="715"/>
      <c r="WW109" s="715"/>
      <c r="WX109" s="715"/>
      <c r="WY109" s="715"/>
      <c r="WZ109" s="715"/>
      <c r="XA109" s="715"/>
      <c r="XB109" s="715"/>
      <c r="XC109" s="715"/>
      <c r="XD109" s="715"/>
      <c r="XE109" s="715"/>
      <c r="XF109" s="715"/>
      <c r="XG109" s="715"/>
      <c r="XH109" s="715"/>
      <c r="XI109" s="715"/>
      <c r="XJ109" s="715"/>
      <c r="XK109" s="715"/>
      <c r="XL109" s="715"/>
      <c r="XM109" s="715"/>
      <c r="XN109" s="715"/>
      <c r="XO109" s="715"/>
      <c r="XP109" s="715"/>
      <c r="XQ109" s="715"/>
      <c r="XR109" s="715"/>
      <c r="XS109" s="715"/>
      <c r="XT109" s="715"/>
      <c r="XU109" s="715"/>
      <c r="XV109" s="715"/>
      <c r="XW109" s="715"/>
      <c r="XX109" s="715"/>
      <c r="XY109" s="715"/>
      <c r="XZ109" s="715"/>
      <c r="YA109" s="715"/>
      <c r="YB109" s="715"/>
      <c r="YC109" s="715"/>
      <c r="YD109" s="715"/>
      <c r="YE109" s="715"/>
      <c r="YF109" s="715"/>
      <c r="YG109" s="715"/>
      <c r="YH109" s="715"/>
      <c r="YI109" s="715"/>
      <c r="YJ109" s="715"/>
      <c r="YK109" s="715"/>
      <c r="YL109" s="715"/>
      <c r="YM109" s="715"/>
      <c r="YN109" s="715"/>
      <c r="YO109" s="715"/>
      <c r="YP109" s="715"/>
      <c r="YQ109" s="715"/>
      <c r="YR109" s="715"/>
      <c r="YS109" s="715"/>
      <c r="YT109" s="715"/>
      <c r="YU109" s="715"/>
      <c r="YV109" s="715"/>
      <c r="YW109" s="715"/>
      <c r="YX109" s="715"/>
      <c r="YY109" s="715"/>
      <c r="YZ109" s="715"/>
      <c r="ZA109" s="715"/>
      <c r="ZB109" s="715"/>
      <c r="ZC109" s="715"/>
      <c r="ZD109" s="715"/>
      <c r="ZE109" s="715"/>
      <c r="ZF109" s="715"/>
      <c r="ZG109" s="715"/>
      <c r="ZH109" s="715"/>
      <c r="ZI109" s="715"/>
      <c r="ZJ109" s="715"/>
      <c r="ZK109" s="715"/>
      <c r="ZL109" s="715"/>
      <c r="ZM109" s="715"/>
      <c r="ZN109" s="715"/>
      <c r="ZO109" s="715"/>
      <c r="ZP109" s="715"/>
      <c r="ZQ109" s="715"/>
      <c r="ZR109" s="715"/>
      <c r="ZS109" s="715"/>
      <c r="ZT109" s="715"/>
      <c r="ZU109" s="715"/>
      <c r="ZV109" s="715"/>
      <c r="ZW109" s="715"/>
      <c r="ZX109" s="715"/>
      <c r="ZY109" s="715"/>
      <c r="ZZ109" s="715"/>
      <c r="AAA109" s="715"/>
      <c r="AAB109" s="715"/>
      <c r="AAC109" s="715"/>
      <c r="AAD109" s="715"/>
    </row>
    <row r="110" spans="1:706" s="673" customFormat="1" ht="9" customHeight="1">
      <c r="A110" s="709"/>
      <c r="B110" s="709"/>
      <c r="C110" s="709"/>
      <c r="D110" s="1457" t="s">
        <v>303</v>
      </c>
      <c r="E110" s="709"/>
      <c r="F110" s="1457" t="s">
        <v>304</v>
      </c>
      <c r="G110" s="1457"/>
      <c r="H110" s="709"/>
      <c r="I110" s="709"/>
      <c r="J110" s="709"/>
      <c r="K110" s="709"/>
      <c r="L110" s="715"/>
      <c r="M110" s="715"/>
      <c r="N110" s="715"/>
      <c r="O110" s="715"/>
      <c r="P110" s="715"/>
      <c r="Q110" s="715"/>
      <c r="R110" s="715"/>
      <c r="S110" s="715"/>
      <c r="T110" s="715"/>
      <c r="U110" s="715"/>
      <c r="V110" s="715"/>
      <c r="W110" s="715"/>
      <c r="X110" s="715"/>
      <c r="Y110" s="715"/>
      <c r="Z110" s="715"/>
      <c r="AA110" s="715"/>
      <c r="AB110" s="715"/>
      <c r="AC110" s="715"/>
      <c r="AD110" s="715"/>
      <c r="AE110" s="715"/>
      <c r="AF110" s="715"/>
      <c r="AG110" s="715"/>
      <c r="AH110" s="715"/>
      <c r="AI110" s="715"/>
      <c r="AJ110" s="715"/>
      <c r="AK110" s="715"/>
      <c r="AL110" s="715"/>
      <c r="AM110" s="715"/>
      <c r="AN110" s="715"/>
      <c r="AO110" s="715"/>
      <c r="AP110" s="715"/>
      <c r="AQ110" s="715"/>
      <c r="AR110" s="715"/>
      <c r="AS110" s="715"/>
      <c r="AT110" s="715"/>
      <c r="AU110" s="715"/>
      <c r="AV110" s="715"/>
      <c r="AW110" s="715"/>
      <c r="AX110" s="715"/>
      <c r="AY110" s="715"/>
      <c r="AZ110" s="715"/>
      <c r="BA110" s="715"/>
      <c r="BB110" s="715"/>
      <c r="BC110" s="715"/>
      <c r="BD110" s="715"/>
      <c r="BE110" s="715"/>
      <c r="BF110" s="715"/>
      <c r="BG110" s="715"/>
      <c r="BH110" s="715"/>
      <c r="BI110" s="715"/>
      <c r="BJ110" s="715"/>
      <c r="BK110" s="715"/>
      <c r="BL110" s="715"/>
      <c r="BM110" s="715"/>
      <c r="BN110" s="715"/>
      <c r="BO110" s="715"/>
      <c r="BP110" s="715"/>
      <c r="BQ110" s="715"/>
      <c r="BR110" s="715"/>
      <c r="BS110" s="715"/>
      <c r="BT110" s="715"/>
      <c r="BU110" s="715"/>
      <c r="BV110" s="715"/>
      <c r="BW110" s="715"/>
      <c r="BX110" s="715"/>
      <c r="BY110" s="715"/>
      <c r="BZ110" s="715"/>
      <c r="CA110" s="715"/>
      <c r="CB110" s="715"/>
      <c r="CC110" s="715"/>
      <c r="CD110" s="715"/>
      <c r="CE110" s="715"/>
      <c r="CF110" s="715"/>
      <c r="CG110" s="715"/>
      <c r="CH110" s="715"/>
      <c r="CI110" s="715"/>
      <c r="CJ110" s="715"/>
      <c r="CK110" s="715"/>
      <c r="CL110" s="715"/>
      <c r="CM110" s="715"/>
      <c r="CN110" s="715"/>
      <c r="CO110" s="715"/>
      <c r="CP110" s="715"/>
      <c r="CQ110" s="715"/>
      <c r="CR110" s="715"/>
      <c r="CS110" s="715"/>
      <c r="CT110" s="715"/>
      <c r="CU110" s="715"/>
      <c r="CV110" s="715"/>
      <c r="CW110" s="715"/>
      <c r="CX110" s="715"/>
      <c r="CY110" s="715"/>
      <c r="CZ110" s="715"/>
      <c r="DA110" s="715"/>
      <c r="DB110" s="715"/>
      <c r="DC110" s="715"/>
      <c r="DD110" s="715"/>
      <c r="DE110" s="715"/>
      <c r="DF110" s="715"/>
      <c r="DG110" s="715"/>
      <c r="DH110" s="715"/>
      <c r="DI110" s="715"/>
      <c r="DJ110" s="715"/>
      <c r="DK110" s="715"/>
      <c r="DL110" s="715"/>
      <c r="DM110" s="715"/>
      <c r="DN110" s="715"/>
      <c r="DO110" s="715"/>
      <c r="DP110" s="715"/>
      <c r="DQ110" s="715"/>
      <c r="DR110" s="715"/>
      <c r="DS110" s="715"/>
      <c r="DT110" s="715"/>
      <c r="DU110" s="715"/>
      <c r="DV110" s="715"/>
      <c r="DW110" s="715"/>
      <c r="DX110" s="715"/>
      <c r="DY110" s="715"/>
      <c r="DZ110" s="715"/>
      <c r="EA110" s="715"/>
      <c r="EB110" s="715"/>
      <c r="EC110" s="715"/>
      <c r="ED110" s="715"/>
      <c r="EE110" s="715"/>
      <c r="EF110" s="715"/>
      <c r="EG110" s="715"/>
      <c r="EH110" s="715"/>
      <c r="EI110" s="715"/>
      <c r="EJ110" s="715"/>
      <c r="EK110" s="715"/>
      <c r="EL110" s="715"/>
      <c r="EM110" s="715"/>
      <c r="EN110" s="715"/>
      <c r="EO110" s="715"/>
      <c r="EP110" s="715"/>
      <c r="EQ110" s="715"/>
      <c r="ER110" s="715"/>
      <c r="ES110" s="715"/>
      <c r="ET110" s="715"/>
      <c r="EU110" s="715"/>
      <c r="EV110" s="715"/>
      <c r="EW110" s="715"/>
      <c r="EX110" s="715"/>
      <c r="EY110" s="715"/>
      <c r="EZ110" s="715"/>
      <c r="FA110" s="715"/>
      <c r="FB110" s="715"/>
      <c r="FC110" s="715"/>
      <c r="FD110" s="715"/>
      <c r="FE110" s="715"/>
      <c r="FF110" s="715"/>
      <c r="FG110" s="715"/>
      <c r="FH110" s="715"/>
      <c r="FI110" s="715"/>
      <c r="FJ110" s="715"/>
      <c r="FK110" s="715"/>
      <c r="FL110" s="715"/>
      <c r="FM110" s="715"/>
      <c r="FN110" s="715"/>
      <c r="FO110" s="715"/>
      <c r="FP110" s="715"/>
      <c r="FQ110" s="715"/>
      <c r="FR110" s="715"/>
      <c r="FS110" s="715"/>
      <c r="FT110" s="715"/>
      <c r="FU110" s="715"/>
      <c r="FV110" s="715"/>
      <c r="FW110" s="715"/>
      <c r="FX110" s="715"/>
      <c r="FY110" s="715"/>
      <c r="FZ110" s="715"/>
      <c r="GA110" s="715"/>
      <c r="GB110" s="715"/>
      <c r="GC110" s="715"/>
      <c r="GD110" s="715"/>
      <c r="GE110" s="715"/>
      <c r="GF110" s="715"/>
      <c r="GG110" s="715"/>
      <c r="GH110" s="715"/>
      <c r="GI110" s="715"/>
      <c r="GJ110" s="715"/>
      <c r="GK110" s="715"/>
      <c r="GL110" s="715"/>
      <c r="GM110" s="715"/>
      <c r="GN110" s="715"/>
      <c r="GO110" s="715"/>
      <c r="GP110" s="715"/>
      <c r="GQ110" s="715"/>
      <c r="GR110" s="715"/>
      <c r="GS110" s="715"/>
      <c r="GT110" s="715"/>
      <c r="GU110" s="715"/>
      <c r="GV110" s="715"/>
      <c r="GW110" s="715"/>
      <c r="GX110" s="715"/>
      <c r="GY110" s="715"/>
      <c r="GZ110" s="715"/>
      <c r="HA110" s="715"/>
      <c r="HB110" s="715"/>
      <c r="HC110" s="715"/>
      <c r="HD110" s="715"/>
      <c r="HE110" s="715"/>
      <c r="HF110" s="715"/>
      <c r="HG110" s="715"/>
      <c r="HH110" s="715"/>
      <c r="HI110" s="715"/>
      <c r="HJ110" s="715"/>
      <c r="HK110" s="715"/>
      <c r="HL110" s="715"/>
      <c r="HM110" s="715"/>
      <c r="HN110" s="715"/>
      <c r="HO110" s="715"/>
      <c r="HP110" s="715"/>
      <c r="HQ110" s="715"/>
      <c r="HR110" s="715"/>
      <c r="HS110" s="715"/>
      <c r="HT110" s="715"/>
      <c r="HU110" s="715"/>
      <c r="HV110" s="715"/>
      <c r="HW110" s="715"/>
      <c r="HX110" s="715"/>
      <c r="HY110" s="715"/>
      <c r="HZ110" s="715"/>
      <c r="IA110" s="715"/>
      <c r="IB110" s="715"/>
      <c r="IC110" s="715"/>
      <c r="ID110" s="715"/>
      <c r="IE110" s="715"/>
      <c r="IF110" s="715"/>
      <c r="IG110" s="715"/>
      <c r="IH110" s="715"/>
      <c r="II110" s="715"/>
      <c r="IJ110" s="715"/>
      <c r="IK110" s="715"/>
      <c r="IL110" s="715"/>
      <c r="IM110" s="715"/>
      <c r="IN110" s="715"/>
      <c r="IO110" s="715"/>
      <c r="IP110" s="715"/>
      <c r="IQ110" s="715"/>
      <c r="IR110" s="715"/>
      <c r="IS110" s="715"/>
      <c r="IT110" s="715"/>
      <c r="IU110" s="715"/>
      <c r="IV110" s="715"/>
      <c r="IW110" s="715"/>
      <c r="IX110" s="715"/>
      <c r="IY110" s="715"/>
      <c r="IZ110" s="715"/>
      <c r="JA110" s="715"/>
      <c r="JB110" s="715"/>
      <c r="JC110" s="715"/>
      <c r="JD110" s="715"/>
      <c r="JE110" s="715"/>
      <c r="JF110" s="715"/>
      <c r="JG110" s="715"/>
      <c r="JH110" s="715"/>
      <c r="JI110" s="715"/>
      <c r="JJ110" s="715"/>
      <c r="JK110" s="715"/>
      <c r="JL110" s="715"/>
      <c r="JM110" s="715"/>
      <c r="JN110" s="715"/>
      <c r="JO110" s="715"/>
      <c r="JP110" s="715"/>
      <c r="JQ110" s="715"/>
      <c r="JR110" s="715"/>
      <c r="JS110" s="715"/>
      <c r="JT110" s="715"/>
      <c r="JU110" s="715"/>
      <c r="JV110" s="715"/>
      <c r="JW110" s="715"/>
      <c r="JX110" s="715"/>
      <c r="JY110" s="715"/>
      <c r="JZ110" s="715"/>
      <c r="KA110" s="715"/>
      <c r="KB110" s="715"/>
      <c r="KC110" s="715"/>
      <c r="KD110" s="715"/>
      <c r="KE110" s="715"/>
      <c r="KF110" s="715"/>
      <c r="KG110" s="715"/>
      <c r="KH110" s="715"/>
      <c r="KI110" s="715"/>
      <c r="KJ110" s="715"/>
      <c r="KK110" s="715"/>
      <c r="KL110" s="715"/>
      <c r="KM110" s="715"/>
      <c r="KN110" s="715"/>
      <c r="KO110" s="715"/>
      <c r="KP110" s="715"/>
      <c r="KQ110" s="715"/>
      <c r="KR110" s="715"/>
      <c r="KS110" s="715"/>
      <c r="KT110" s="715"/>
      <c r="KU110" s="715"/>
      <c r="KV110" s="715"/>
      <c r="KW110" s="715"/>
      <c r="KX110" s="715"/>
      <c r="KY110" s="715"/>
      <c r="KZ110" s="715"/>
      <c r="LA110" s="715"/>
      <c r="LB110" s="715"/>
      <c r="LC110" s="715"/>
      <c r="LD110" s="715"/>
      <c r="LE110" s="715"/>
      <c r="LF110" s="715"/>
      <c r="LG110" s="715"/>
      <c r="LH110" s="715"/>
      <c r="LI110" s="715"/>
      <c r="LJ110" s="715"/>
      <c r="LK110" s="715"/>
      <c r="LL110" s="715"/>
      <c r="LM110" s="715"/>
      <c r="LN110" s="715"/>
      <c r="LO110" s="715"/>
      <c r="LP110" s="715"/>
      <c r="LQ110" s="715"/>
      <c r="LR110" s="715"/>
      <c r="LS110" s="715"/>
      <c r="LT110" s="715"/>
      <c r="LU110" s="715"/>
      <c r="LV110" s="715"/>
      <c r="LW110" s="715"/>
      <c r="LX110" s="715"/>
      <c r="LY110" s="715"/>
      <c r="LZ110" s="715"/>
      <c r="MA110" s="715"/>
      <c r="MB110" s="715"/>
      <c r="MC110" s="715"/>
      <c r="MD110" s="715"/>
      <c r="ME110" s="715"/>
      <c r="MF110" s="715"/>
      <c r="MG110" s="715"/>
      <c r="MH110" s="715"/>
      <c r="MI110" s="715"/>
      <c r="MJ110" s="715"/>
      <c r="MK110" s="715"/>
      <c r="ML110" s="715"/>
      <c r="MM110" s="715"/>
      <c r="MN110" s="715"/>
      <c r="MO110" s="715"/>
      <c r="MP110" s="715"/>
      <c r="MQ110" s="715"/>
      <c r="MR110" s="715"/>
      <c r="MS110" s="715"/>
      <c r="MT110" s="715"/>
      <c r="MU110" s="715"/>
      <c r="MV110" s="715"/>
      <c r="MW110" s="715"/>
      <c r="MX110" s="715"/>
      <c r="MY110" s="715"/>
      <c r="MZ110" s="715"/>
      <c r="NA110" s="715"/>
      <c r="NB110" s="715"/>
      <c r="NC110" s="715"/>
      <c r="ND110" s="715"/>
      <c r="NE110" s="715"/>
      <c r="NF110" s="715"/>
      <c r="NG110" s="715"/>
      <c r="NH110" s="715"/>
      <c r="NI110" s="715"/>
      <c r="NJ110" s="715"/>
      <c r="NK110" s="715"/>
      <c r="NL110" s="715"/>
      <c r="NM110" s="715"/>
      <c r="NN110" s="715"/>
      <c r="NO110" s="715"/>
      <c r="NP110" s="715"/>
      <c r="NQ110" s="715"/>
      <c r="NR110" s="715"/>
      <c r="NS110" s="715"/>
      <c r="NT110" s="715"/>
      <c r="NU110" s="715"/>
      <c r="NV110" s="715"/>
      <c r="NW110" s="715"/>
      <c r="NX110" s="715"/>
      <c r="NY110" s="715"/>
      <c r="NZ110" s="715"/>
      <c r="OA110" s="715"/>
      <c r="OB110" s="715"/>
      <c r="OC110" s="715"/>
      <c r="OD110" s="715"/>
      <c r="OE110" s="715"/>
      <c r="OF110" s="715"/>
      <c r="OG110" s="715"/>
      <c r="OH110" s="715"/>
      <c r="OI110" s="715"/>
      <c r="OJ110" s="715"/>
      <c r="OK110" s="715"/>
      <c r="OL110" s="715"/>
      <c r="OM110" s="715"/>
      <c r="ON110" s="715"/>
      <c r="OO110" s="715"/>
      <c r="OP110" s="715"/>
      <c r="OQ110" s="715"/>
      <c r="OR110" s="715"/>
      <c r="OS110" s="715"/>
      <c r="OT110" s="715"/>
      <c r="OU110" s="715"/>
      <c r="OV110" s="715"/>
      <c r="OW110" s="715"/>
      <c r="OX110" s="715"/>
      <c r="OY110" s="715"/>
      <c r="OZ110" s="715"/>
      <c r="PA110" s="715"/>
      <c r="PB110" s="715"/>
      <c r="PC110" s="715"/>
      <c r="PD110" s="715"/>
      <c r="PE110" s="715"/>
      <c r="PF110" s="715"/>
      <c r="PG110" s="715"/>
      <c r="PH110" s="715"/>
      <c r="PI110" s="715"/>
      <c r="PJ110" s="715"/>
      <c r="PK110" s="715"/>
      <c r="PL110" s="715"/>
      <c r="PM110" s="715"/>
      <c r="PN110" s="715"/>
      <c r="PO110" s="715"/>
      <c r="PP110" s="715"/>
      <c r="PQ110" s="715"/>
      <c r="PR110" s="715"/>
      <c r="PS110" s="715"/>
      <c r="PT110" s="715"/>
      <c r="PU110" s="715"/>
      <c r="PV110" s="715"/>
      <c r="PW110" s="715"/>
      <c r="PX110" s="715"/>
      <c r="PY110" s="715"/>
      <c r="PZ110" s="715"/>
      <c r="QA110" s="715"/>
      <c r="QB110" s="715"/>
      <c r="QC110" s="715"/>
      <c r="QD110" s="715"/>
      <c r="QE110" s="715"/>
      <c r="QF110" s="715"/>
      <c r="QG110" s="715"/>
      <c r="QH110" s="715"/>
      <c r="QI110" s="715"/>
      <c r="QJ110" s="715"/>
      <c r="QK110" s="715"/>
      <c r="QL110" s="715"/>
      <c r="QM110" s="715"/>
      <c r="QN110" s="715"/>
      <c r="QO110" s="715"/>
      <c r="QP110" s="715"/>
      <c r="QQ110" s="715"/>
      <c r="QR110" s="715"/>
      <c r="QS110" s="715"/>
      <c r="QT110" s="715"/>
      <c r="QU110" s="715"/>
      <c r="QV110" s="715"/>
      <c r="QW110" s="715"/>
      <c r="QX110" s="715"/>
      <c r="QY110" s="715"/>
      <c r="QZ110" s="715"/>
      <c r="RA110" s="715"/>
      <c r="RB110" s="715"/>
      <c r="RC110" s="715"/>
      <c r="RD110" s="715"/>
      <c r="RE110" s="715"/>
      <c r="RF110" s="715"/>
      <c r="RG110" s="715"/>
      <c r="RH110" s="715"/>
      <c r="RI110" s="715"/>
      <c r="RJ110" s="715"/>
      <c r="RK110" s="715"/>
      <c r="RL110" s="715"/>
      <c r="RM110" s="715"/>
      <c r="RN110" s="715"/>
      <c r="RO110" s="715"/>
      <c r="RP110" s="715"/>
      <c r="RQ110" s="715"/>
      <c r="RR110" s="715"/>
      <c r="RS110" s="715"/>
      <c r="RT110" s="715"/>
      <c r="RU110" s="715"/>
      <c r="RV110" s="715"/>
      <c r="RW110" s="715"/>
      <c r="RX110" s="715"/>
      <c r="RY110" s="715"/>
      <c r="RZ110" s="715"/>
      <c r="SA110" s="715"/>
      <c r="SB110" s="715"/>
      <c r="SC110" s="715"/>
      <c r="SD110" s="715"/>
      <c r="SE110" s="715"/>
      <c r="SF110" s="715"/>
      <c r="SG110" s="715"/>
      <c r="SH110" s="715"/>
      <c r="SI110" s="715"/>
      <c r="SJ110" s="715"/>
      <c r="SK110" s="715"/>
      <c r="SL110" s="715"/>
      <c r="SM110" s="715"/>
      <c r="SN110" s="715"/>
      <c r="SO110" s="715"/>
      <c r="SP110" s="715"/>
      <c r="SQ110" s="715"/>
      <c r="SR110" s="715"/>
      <c r="SS110" s="715"/>
      <c r="ST110" s="715"/>
      <c r="SU110" s="715"/>
      <c r="SV110" s="715"/>
      <c r="SW110" s="715"/>
      <c r="SX110" s="715"/>
      <c r="SY110" s="715"/>
      <c r="SZ110" s="715"/>
      <c r="TA110" s="715"/>
      <c r="TB110" s="715"/>
      <c r="TC110" s="715"/>
      <c r="TD110" s="715"/>
      <c r="TE110" s="715"/>
      <c r="TF110" s="715"/>
      <c r="TG110" s="715"/>
      <c r="TH110" s="715"/>
      <c r="TI110" s="715"/>
      <c r="TJ110" s="715"/>
      <c r="TK110" s="715"/>
      <c r="TL110" s="715"/>
      <c r="TM110" s="715"/>
      <c r="TN110" s="715"/>
      <c r="TO110" s="715"/>
      <c r="TP110" s="715"/>
      <c r="TQ110" s="715"/>
      <c r="TR110" s="715"/>
      <c r="TS110" s="715"/>
      <c r="TT110" s="715"/>
      <c r="TU110" s="715"/>
      <c r="TV110" s="715"/>
      <c r="TW110" s="715"/>
      <c r="TX110" s="715"/>
      <c r="TY110" s="715"/>
      <c r="TZ110" s="715"/>
      <c r="UA110" s="715"/>
      <c r="UB110" s="715"/>
      <c r="UC110" s="715"/>
      <c r="UD110" s="715"/>
      <c r="UE110" s="715"/>
      <c r="UF110" s="715"/>
      <c r="UG110" s="715"/>
      <c r="UH110" s="715"/>
      <c r="UI110" s="715"/>
      <c r="UJ110" s="715"/>
      <c r="UK110" s="715"/>
      <c r="UL110" s="715"/>
      <c r="UM110" s="715"/>
      <c r="UN110" s="715"/>
      <c r="UO110" s="715"/>
      <c r="UP110" s="715"/>
      <c r="UQ110" s="715"/>
      <c r="UR110" s="715"/>
      <c r="US110" s="715"/>
      <c r="UT110" s="715"/>
      <c r="UU110" s="715"/>
      <c r="UV110" s="715"/>
      <c r="UW110" s="715"/>
      <c r="UX110" s="715"/>
      <c r="UY110" s="715"/>
      <c r="UZ110" s="715"/>
      <c r="VA110" s="715"/>
      <c r="VB110" s="715"/>
      <c r="VC110" s="715"/>
      <c r="VD110" s="715"/>
      <c r="VE110" s="715"/>
      <c r="VF110" s="715"/>
      <c r="VG110" s="715"/>
      <c r="VH110" s="715"/>
      <c r="VI110" s="715"/>
      <c r="VJ110" s="715"/>
      <c r="VK110" s="715"/>
      <c r="VL110" s="715"/>
      <c r="VM110" s="715"/>
      <c r="VN110" s="715"/>
      <c r="VO110" s="715"/>
      <c r="VP110" s="715"/>
      <c r="VQ110" s="715"/>
      <c r="VR110" s="715"/>
      <c r="VS110" s="715"/>
      <c r="VT110" s="715"/>
      <c r="VU110" s="715"/>
      <c r="VV110" s="715"/>
      <c r="VW110" s="715"/>
      <c r="VX110" s="715"/>
      <c r="VY110" s="715"/>
      <c r="VZ110" s="715"/>
      <c r="WA110" s="715"/>
      <c r="WB110" s="715"/>
      <c r="WC110" s="715"/>
      <c r="WD110" s="715"/>
      <c r="WE110" s="715"/>
      <c r="WF110" s="715"/>
      <c r="WG110" s="715"/>
      <c r="WH110" s="715"/>
      <c r="WI110" s="715"/>
      <c r="WJ110" s="715"/>
      <c r="WK110" s="715"/>
      <c r="WL110" s="715"/>
      <c r="WM110" s="715"/>
      <c r="WN110" s="715"/>
      <c r="WO110" s="715"/>
      <c r="WP110" s="715"/>
      <c r="WQ110" s="715"/>
      <c r="WR110" s="715"/>
      <c r="WS110" s="715"/>
      <c r="WT110" s="715"/>
      <c r="WU110" s="715"/>
      <c r="WV110" s="715"/>
      <c r="WW110" s="715"/>
      <c r="WX110" s="715"/>
      <c r="WY110" s="715"/>
      <c r="WZ110" s="715"/>
      <c r="XA110" s="715"/>
      <c r="XB110" s="715"/>
      <c r="XC110" s="715"/>
      <c r="XD110" s="715"/>
      <c r="XE110" s="715"/>
      <c r="XF110" s="715"/>
      <c r="XG110" s="715"/>
      <c r="XH110" s="715"/>
      <c r="XI110" s="715"/>
      <c r="XJ110" s="715"/>
      <c r="XK110" s="715"/>
      <c r="XL110" s="715"/>
      <c r="XM110" s="715"/>
      <c r="XN110" s="715"/>
      <c r="XO110" s="715"/>
      <c r="XP110" s="715"/>
      <c r="XQ110" s="715"/>
      <c r="XR110" s="715"/>
      <c r="XS110" s="715"/>
      <c r="XT110" s="715"/>
      <c r="XU110" s="715"/>
      <c r="XV110" s="715"/>
      <c r="XW110" s="715"/>
      <c r="XX110" s="715"/>
      <c r="XY110" s="715"/>
      <c r="XZ110" s="715"/>
      <c r="YA110" s="715"/>
      <c r="YB110" s="715"/>
      <c r="YC110" s="715"/>
      <c r="YD110" s="715"/>
      <c r="YE110" s="715"/>
      <c r="YF110" s="715"/>
      <c r="YG110" s="715"/>
      <c r="YH110" s="715"/>
      <c r="YI110" s="715"/>
      <c r="YJ110" s="715"/>
      <c r="YK110" s="715"/>
      <c r="YL110" s="715"/>
      <c r="YM110" s="715"/>
      <c r="YN110" s="715"/>
      <c r="YO110" s="715"/>
      <c r="YP110" s="715"/>
      <c r="YQ110" s="715"/>
      <c r="YR110" s="715"/>
      <c r="YS110" s="715"/>
      <c r="YT110" s="715"/>
      <c r="YU110" s="715"/>
      <c r="YV110" s="715"/>
      <c r="YW110" s="715"/>
      <c r="YX110" s="715"/>
      <c r="YY110" s="715"/>
      <c r="YZ110" s="715"/>
      <c r="ZA110" s="715"/>
      <c r="ZB110" s="715"/>
      <c r="ZC110" s="715"/>
      <c r="ZD110" s="715"/>
      <c r="ZE110" s="715"/>
      <c r="ZF110" s="715"/>
      <c r="ZG110" s="715"/>
      <c r="ZH110" s="715"/>
      <c r="ZI110" s="715"/>
      <c r="ZJ110" s="715"/>
      <c r="ZK110" s="715"/>
      <c r="ZL110" s="715"/>
      <c r="ZM110" s="715"/>
      <c r="ZN110" s="715"/>
      <c r="ZO110" s="715"/>
      <c r="ZP110" s="715"/>
      <c r="ZQ110" s="715"/>
      <c r="ZR110" s="715"/>
      <c r="ZS110" s="715"/>
      <c r="ZT110" s="715"/>
      <c r="ZU110" s="715"/>
      <c r="ZV110" s="715"/>
      <c r="ZW110" s="715"/>
      <c r="ZX110" s="715"/>
      <c r="ZY110" s="715"/>
      <c r="ZZ110" s="715"/>
      <c r="AAA110" s="715"/>
      <c r="AAB110" s="715"/>
      <c r="AAC110" s="715"/>
      <c r="AAD110" s="715"/>
    </row>
    <row r="111" spans="1:706" s="673" customFormat="1" ht="9" customHeight="1">
      <c r="A111" s="709"/>
      <c r="B111" s="709"/>
      <c r="C111" s="709"/>
      <c r="D111" s="1457"/>
      <c r="E111" s="709"/>
      <c r="F111" s="1457"/>
      <c r="G111" s="1457"/>
      <c r="H111" s="709"/>
      <c r="I111" s="709"/>
      <c r="J111" s="709"/>
      <c r="K111" s="709"/>
      <c r="L111" s="715"/>
      <c r="M111" s="715"/>
      <c r="N111" s="715"/>
      <c r="O111" s="715"/>
      <c r="P111" s="715"/>
      <c r="Q111" s="715"/>
      <c r="R111" s="715"/>
      <c r="S111" s="715"/>
      <c r="T111" s="715"/>
      <c r="U111" s="715"/>
      <c r="V111" s="715"/>
      <c r="W111" s="715"/>
      <c r="X111" s="715"/>
      <c r="Y111" s="715"/>
      <c r="Z111" s="715"/>
      <c r="AA111" s="715"/>
      <c r="AB111" s="715"/>
      <c r="AC111" s="715"/>
      <c r="AD111" s="715"/>
      <c r="AE111" s="715"/>
      <c r="AF111" s="715"/>
      <c r="AG111" s="715"/>
      <c r="AH111" s="715"/>
      <c r="AI111" s="715"/>
      <c r="AJ111" s="715"/>
      <c r="AK111" s="715"/>
      <c r="AL111" s="715"/>
      <c r="AM111" s="715"/>
      <c r="AN111" s="715"/>
      <c r="AO111" s="715"/>
      <c r="AP111" s="715"/>
      <c r="AQ111" s="715"/>
      <c r="AR111" s="715"/>
      <c r="AS111" s="715"/>
      <c r="AT111" s="715"/>
      <c r="AU111" s="715"/>
      <c r="AV111" s="715"/>
      <c r="AW111" s="715"/>
      <c r="AX111" s="715"/>
      <c r="AY111" s="715"/>
      <c r="AZ111" s="715"/>
      <c r="BA111" s="715"/>
      <c r="BB111" s="715"/>
      <c r="BC111" s="715"/>
      <c r="BD111" s="715"/>
      <c r="BE111" s="715"/>
      <c r="BF111" s="715"/>
      <c r="BG111" s="715"/>
      <c r="BH111" s="715"/>
      <c r="BI111" s="715"/>
      <c r="BJ111" s="715"/>
      <c r="BK111" s="715"/>
      <c r="BL111" s="715"/>
      <c r="BM111" s="715"/>
      <c r="BN111" s="715"/>
      <c r="BO111" s="715"/>
      <c r="BP111" s="715"/>
      <c r="BQ111" s="715"/>
      <c r="BR111" s="715"/>
      <c r="BS111" s="715"/>
      <c r="BT111" s="715"/>
      <c r="BU111" s="715"/>
      <c r="BV111" s="715"/>
      <c r="BW111" s="715"/>
      <c r="BX111" s="715"/>
      <c r="BY111" s="715"/>
      <c r="BZ111" s="715"/>
      <c r="CA111" s="715"/>
      <c r="CB111" s="715"/>
      <c r="CC111" s="715"/>
      <c r="CD111" s="715"/>
      <c r="CE111" s="715"/>
      <c r="CF111" s="715"/>
      <c r="CG111" s="715"/>
      <c r="CH111" s="715"/>
      <c r="CI111" s="715"/>
      <c r="CJ111" s="715"/>
      <c r="CK111" s="715"/>
      <c r="CL111" s="715"/>
      <c r="CM111" s="715"/>
      <c r="CN111" s="715"/>
      <c r="CO111" s="715"/>
      <c r="CP111" s="715"/>
      <c r="CQ111" s="715"/>
      <c r="CR111" s="715"/>
      <c r="CS111" s="715"/>
      <c r="CT111" s="715"/>
      <c r="CU111" s="715"/>
      <c r="CV111" s="715"/>
      <c r="CW111" s="715"/>
      <c r="CX111" s="715"/>
      <c r="CY111" s="715"/>
      <c r="CZ111" s="715"/>
      <c r="DA111" s="715"/>
      <c r="DB111" s="715"/>
      <c r="DC111" s="715"/>
      <c r="DD111" s="715"/>
      <c r="DE111" s="715"/>
      <c r="DF111" s="715"/>
      <c r="DG111" s="715"/>
      <c r="DH111" s="715"/>
      <c r="DI111" s="715"/>
      <c r="DJ111" s="715"/>
      <c r="DK111" s="715"/>
      <c r="DL111" s="715"/>
      <c r="DM111" s="715"/>
      <c r="DN111" s="715"/>
      <c r="DO111" s="715"/>
      <c r="DP111" s="715"/>
      <c r="DQ111" s="715"/>
      <c r="DR111" s="715"/>
      <c r="DS111" s="715"/>
      <c r="DT111" s="715"/>
      <c r="DU111" s="715"/>
      <c r="DV111" s="715"/>
      <c r="DW111" s="715"/>
      <c r="DX111" s="715"/>
      <c r="DY111" s="715"/>
      <c r="DZ111" s="715"/>
      <c r="EA111" s="715"/>
      <c r="EB111" s="715"/>
      <c r="EC111" s="715"/>
      <c r="ED111" s="715"/>
      <c r="EE111" s="715"/>
      <c r="EF111" s="715"/>
      <c r="EG111" s="715"/>
      <c r="EH111" s="715"/>
      <c r="EI111" s="715"/>
      <c r="EJ111" s="715"/>
      <c r="EK111" s="715"/>
      <c r="EL111" s="715"/>
      <c r="EM111" s="715"/>
      <c r="EN111" s="715"/>
      <c r="EO111" s="715"/>
      <c r="EP111" s="715"/>
      <c r="EQ111" s="715"/>
      <c r="ER111" s="715"/>
      <c r="ES111" s="715"/>
      <c r="ET111" s="715"/>
      <c r="EU111" s="715"/>
      <c r="EV111" s="715"/>
      <c r="EW111" s="715"/>
      <c r="EX111" s="715"/>
      <c r="EY111" s="715"/>
      <c r="EZ111" s="715"/>
      <c r="FA111" s="715"/>
      <c r="FB111" s="715"/>
      <c r="FC111" s="715"/>
      <c r="FD111" s="715"/>
      <c r="FE111" s="715"/>
      <c r="FF111" s="715"/>
      <c r="FG111" s="715"/>
      <c r="FH111" s="715"/>
      <c r="FI111" s="715"/>
      <c r="FJ111" s="715"/>
      <c r="FK111" s="715"/>
      <c r="FL111" s="715"/>
      <c r="FM111" s="715"/>
      <c r="FN111" s="715"/>
      <c r="FO111" s="715"/>
      <c r="FP111" s="715"/>
      <c r="FQ111" s="715"/>
      <c r="FR111" s="715"/>
      <c r="FS111" s="715"/>
      <c r="FT111" s="715"/>
      <c r="FU111" s="715"/>
      <c r="FV111" s="715"/>
      <c r="FW111" s="715"/>
      <c r="FX111" s="715"/>
      <c r="FY111" s="715"/>
      <c r="FZ111" s="715"/>
      <c r="GA111" s="715"/>
      <c r="GB111" s="715"/>
      <c r="GC111" s="715"/>
      <c r="GD111" s="715"/>
      <c r="GE111" s="715"/>
      <c r="GF111" s="715"/>
      <c r="GG111" s="715"/>
      <c r="GH111" s="715"/>
      <c r="GI111" s="715"/>
      <c r="GJ111" s="715"/>
      <c r="GK111" s="715"/>
      <c r="GL111" s="715"/>
      <c r="GM111" s="715"/>
      <c r="GN111" s="715"/>
      <c r="GO111" s="715"/>
      <c r="GP111" s="715"/>
      <c r="GQ111" s="715"/>
      <c r="GR111" s="715"/>
      <c r="GS111" s="715"/>
      <c r="GT111" s="715"/>
      <c r="GU111" s="715"/>
      <c r="GV111" s="715"/>
      <c r="GW111" s="715"/>
      <c r="GX111" s="715"/>
      <c r="GY111" s="715"/>
      <c r="GZ111" s="715"/>
      <c r="HA111" s="715"/>
      <c r="HB111" s="715"/>
      <c r="HC111" s="715"/>
      <c r="HD111" s="715"/>
      <c r="HE111" s="715"/>
      <c r="HF111" s="715"/>
      <c r="HG111" s="715"/>
      <c r="HH111" s="715"/>
      <c r="HI111" s="715"/>
      <c r="HJ111" s="715"/>
      <c r="HK111" s="715"/>
      <c r="HL111" s="715"/>
      <c r="HM111" s="715"/>
      <c r="HN111" s="715"/>
      <c r="HO111" s="715"/>
      <c r="HP111" s="715"/>
      <c r="HQ111" s="715"/>
      <c r="HR111" s="715"/>
      <c r="HS111" s="715"/>
      <c r="HT111" s="715"/>
      <c r="HU111" s="715"/>
      <c r="HV111" s="715"/>
      <c r="HW111" s="715"/>
      <c r="HX111" s="715"/>
      <c r="HY111" s="715"/>
      <c r="HZ111" s="715"/>
      <c r="IA111" s="715"/>
      <c r="IB111" s="715"/>
      <c r="IC111" s="715"/>
      <c r="ID111" s="715"/>
      <c r="IE111" s="715"/>
      <c r="IF111" s="715"/>
      <c r="IG111" s="715"/>
      <c r="IH111" s="715"/>
      <c r="II111" s="715"/>
      <c r="IJ111" s="715"/>
      <c r="IK111" s="715"/>
      <c r="IL111" s="715"/>
      <c r="IM111" s="715"/>
      <c r="IN111" s="715"/>
      <c r="IO111" s="715"/>
      <c r="IP111" s="715"/>
      <c r="IQ111" s="715"/>
      <c r="IR111" s="715"/>
      <c r="IS111" s="715"/>
      <c r="IT111" s="715"/>
      <c r="IU111" s="715"/>
      <c r="IV111" s="715"/>
      <c r="IW111" s="715"/>
      <c r="IX111" s="715"/>
      <c r="IY111" s="715"/>
      <c r="IZ111" s="715"/>
      <c r="JA111" s="715"/>
      <c r="JB111" s="715"/>
      <c r="JC111" s="715"/>
      <c r="JD111" s="715"/>
      <c r="JE111" s="715"/>
      <c r="JF111" s="715"/>
      <c r="JG111" s="715"/>
      <c r="JH111" s="715"/>
      <c r="JI111" s="715"/>
      <c r="JJ111" s="715"/>
      <c r="JK111" s="715"/>
      <c r="JL111" s="715"/>
      <c r="JM111" s="715"/>
      <c r="JN111" s="715"/>
      <c r="JO111" s="715"/>
      <c r="JP111" s="715"/>
      <c r="JQ111" s="715"/>
      <c r="JR111" s="715"/>
      <c r="JS111" s="715"/>
      <c r="JT111" s="715"/>
      <c r="JU111" s="715"/>
      <c r="JV111" s="715"/>
      <c r="JW111" s="715"/>
      <c r="JX111" s="715"/>
      <c r="JY111" s="715"/>
      <c r="JZ111" s="715"/>
      <c r="KA111" s="715"/>
      <c r="KB111" s="715"/>
      <c r="KC111" s="715"/>
      <c r="KD111" s="715"/>
      <c r="KE111" s="715"/>
      <c r="KF111" s="715"/>
      <c r="KG111" s="715"/>
      <c r="KH111" s="715"/>
      <c r="KI111" s="715"/>
      <c r="KJ111" s="715"/>
      <c r="KK111" s="715"/>
      <c r="KL111" s="715"/>
      <c r="KM111" s="715"/>
      <c r="KN111" s="715"/>
      <c r="KO111" s="715"/>
      <c r="KP111" s="715"/>
      <c r="KQ111" s="715"/>
      <c r="KR111" s="715"/>
      <c r="KS111" s="715"/>
      <c r="KT111" s="715"/>
      <c r="KU111" s="715"/>
      <c r="KV111" s="715"/>
      <c r="KW111" s="715"/>
      <c r="KX111" s="715"/>
      <c r="KY111" s="715"/>
      <c r="KZ111" s="715"/>
      <c r="LA111" s="715"/>
      <c r="LB111" s="715"/>
      <c r="LC111" s="715"/>
      <c r="LD111" s="715"/>
      <c r="LE111" s="715"/>
      <c r="LF111" s="715"/>
      <c r="LG111" s="715"/>
      <c r="LH111" s="715"/>
      <c r="LI111" s="715"/>
      <c r="LJ111" s="715"/>
      <c r="LK111" s="715"/>
      <c r="LL111" s="715"/>
      <c r="LM111" s="715"/>
      <c r="LN111" s="715"/>
      <c r="LO111" s="715"/>
      <c r="LP111" s="715"/>
      <c r="LQ111" s="715"/>
      <c r="LR111" s="715"/>
      <c r="LS111" s="715"/>
      <c r="LT111" s="715"/>
      <c r="LU111" s="715"/>
      <c r="LV111" s="715"/>
      <c r="LW111" s="715"/>
      <c r="LX111" s="715"/>
      <c r="LY111" s="715"/>
      <c r="LZ111" s="715"/>
      <c r="MA111" s="715"/>
      <c r="MB111" s="715"/>
      <c r="MC111" s="715"/>
      <c r="MD111" s="715"/>
      <c r="ME111" s="715"/>
      <c r="MF111" s="715"/>
      <c r="MG111" s="715"/>
      <c r="MH111" s="715"/>
      <c r="MI111" s="715"/>
      <c r="MJ111" s="715"/>
      <c r="MK111" s="715"/>
      <c r="ML111" s="715"/>
      <c r="MM111" s="715"/>
      <c r="MN111" s="715"/>
      <c r="MO111" s="715"/>
      <c r="MP111" s="715"/>
      <c r="MQ111" s="715"/>
      <c r="MR111" s="715"/>
      <c r="MS111" s="715"/>
      <c r="MT111" s="715"/>
      <c r="MU111" s="715"/>
      <c r="MV111" s="715"/>
      <c r="MW111" s="715"/>
      <c r="MX111" s="715"/>
      <c r="MY111" s="715"/>
      <c r="MZ111" s="715"/>
      <c r="NA111" s="715"/>
      <c r="NB111" s="715"/>
      <c r="NC111" s="715"/>
      <c r="ND111" s="715"/>
      <c r="NE111" s="715"/>
      <c r="NF111" s="715"/>
      <c r="NG111" s="715"/>
      <c r="NH111" s="715"/>
      <c r="NI111" s="715"/>
      <c r="NJ111" s="715"/>
      <c r="NK111" s="715"/>
      <c r="NL111" s="715"/>
      <c r="NM111" s="715"/>
      <c r="NN111" s="715"/>
      <c r="NO111" s="715"/>
      <c r="NP111" s="715"/>
      <c r="NQ111" s="715"/>
      <c r="NR111" s="715"/>
      <c r="NS111" s="715"/>
      <c r="NT111" s="715"/>
      <c r="NU111" s="715"/>
      <c r="NV111" s="715"/>
      <c r="NW111" s="715"/>
      <c r="NX111" s="715"/>
      <c r="NY111" s="715"/>
      <c r="NZ111" s="715"/>
      <c r="OA111" s="715"/>
      <c r="OB111" s="715"/>
      <c r="OC111" s="715"/>
      <c r="OD111" s="715"/>
      <c r="OE111" s="715"/>
      <c r="OF111" s="715"/>
      <c r="OG111" s="715"/>
      <c r="OH111" s="715"/>
      <c r="OI111" s="715"/>
      <c r="OJ111" s="715"/>
      <c r="OK111" s="715"/>
      <c r="OL111" s="715"/>
      <c r="OM111" s="715"/>
      <c r="ON111" s="715"/>
      <c r="OO111" s="715"/>
      <c r="OP111" s="715"/>
      <c r="OQ111" s="715"/>
      <c r="OR111" s="715"/>
      <c r="OS111" s="715"/>
      <c r="OT111" s="715"/>
      <c r="OU111" s="715"/>
      <c r="OV111" s="715"/>
      <c r="OW111" s="715"/>
      <c r="OX111" s="715"/>
      <c r="OY111" s="715"/>
      <c r="OZ111" s="715"/>
      <c r="PA111" s="715"/>
      <c r="PB111" s="715"/>
      <c r="PC111" s="715"/>
      <c r="PD111" s="715"/>
      <c r="PE111" s="715"/>
      <c r="PF111" s="715"/>
      <c r="PG111" s="715"/>
      <c r="PH111" s="715"/>
      <c r="PI111" s="715"/>
      <c r="PJ111" s="715"/>
      <c r="PK111" s="715"/>
      <c r="PL111" s="715"/>
      <c r="PM111" s="715"/>
      <c r="PN111" s="715"/>
      <c r="PO111" s="715"/>
      <c r="PP111" s="715"/>
      <c r="PQ111" s="715"/>
      <c r="PR111" s="715"/>
      <c r="PS111" s="715"/>
      <c r="PT111" s="715"/>
      <c r="PU111" s="715"/>
      <c r="PV111" s="715"/>
      <c r="PW111" s="715"/>
      <c r="PX111" s="715"/>
      <c r="PY111" s="715"/>
      <c r="PZ111" s="715"/>
      <c r="QA111" s="715"/>
      <c r="QB111" s="715"/>
      <c r="QC111" s="715"/>
      <c r="QD111" s="715"/>
      <c r="QE111" s="715"/>
      <c r="QF111" s="715"/>
      <c r="QG111" s="715"/>
      <c r="QH111" s="715"/>
      <c r="QI111" s="715"/>
      <c r="QJ111" s="715"/>
      <c r="QK111" s="715"/>
      <c r="QL111" s="715"/>
      <c r="QM111" s="715"/>
      <c r="QN111" s="715"/>
      <c r="QO111" s="715"/>
      <c r="QP111" s="715"/>
      <c r="QQ111" s="715"/>
      <c r="QR111" s="715"/>
      <c r="QS111" s="715"/>
      <c r="QT111" s="715"/>
      <c r="QU111" s="715"/>
      <c r="QV111" s="715"/>
      <c r="QW111" s="715"/>
      <c r="QX111" s="715"/>
      <c r="QY111" s="715"/>
      <c r="QZ111" s="715"/>
      <c r="RA111" s="715"/>
      <c r="RB111" s="715"/>
      <c r="RC111" s="715"/>
      <c r="RD111" s="715"/>
      <c r="RE111" s="715"/>
      <c r="RF111" s="715"/>
      <c r="RG111" s="715"/>
      <c r="RH111" s="715"/>
      <c r="RI111" s="715"/>
      <c r="RJ111" s="715"/>
      <c r="RK111" s="715"/>
      <c r="RL111" s="715"/>
      <c r="RM111" s="715"/>
      <c r="RN111" s="715"/>
      <c r="RO111" s="715"/>
      <c r="RP111" s="715"/>
      <c r="RQ111" s="715"/>
      <c r="RR111" s="715"/>
      <c r="RS111" s="715"/>
      <c r="RT111" s="715"/>
      <c r="RU111" s="715"/>
      <c r="RV111" s="715"/>
      <c r="RW111" s="715"/>
      <c r="RX111" s="715"/>
      <c r="RY111" s="715"/>
      <c r="RZ111" s="715"/>
      <c r="SA111" s="715"/>
      <c r="SB111" s="715"/>
      <c r="SC111" s="715"/>
      <c r="SD111" s="715"/>
      <c r="SE111" s="715"/>
      <c r="SF111" s="715"/>
      <c r="SG111" s="715"/>
      <c r="SH111" s="715"/>
      <c r="SI111" s="715"/>
      <c r="SJ111" s="715"/>
      <c r="SK111" s="715"/>
      <c r="SL111" s="715"/>
      <c r="SM111" s="715"/>
      <c r="SN111" s="715"/>
      <c r="SO111" s="715"/>
      <c r="SP111" s="715"/>
      <c r="SQ111" s="715"/>
      <c r="SR111" s="715"/>
      <c r="SS111" s="715"/>
      <c r="ST111" s="715"/>
      <c r="SU111" s="715"/>
      <c r="SV111" s="715"/>
      <c r="SW111" s="715"/>
      <c r="SX111" s="715"/>
      <c r="SY111" s="715"/>
      <c r="SZ111" s="715"/>
      <c r="TA111" s="715"/>
      <c r="TB111" s="715"/>
      <c r="TC111" s="715"/>
      <c r="TD111" s="715"/>
      <c r="TE111" s="715"/>
      <c r="TF111" s="715"/>
      <c r="TG111" s="715"/>
      <c r="TH111" s="715"/>
      <c r="TI111" s="715"/>
      <c r="TJ111" s="715"/>
      <c r="TK111" s="715"/>
      <c r="TL111" s="715"/>
      <c r="TM111" s="715"/>
      <c r="TN111" s="715"/>
      <c r="TO111" s="715"/>
      <c r="TP111" s="715"/>
      <c r="TQ111" s="715"/>
      <c r="TR111" s="715"/>
      <c r="TS111" s="715"/>
      <c r="TT111" s="715"/>
      <c r="TU111" s="715"/>
      <c r="TV111" s="715"/>
      <c r="TW111" s="715"/>
      <c r="TX111" s="715"/>
      <c r="TY111" s="715"/>
      <c r="TZ111" s="715"/>
      <c r="UA111" s="715"/>
      <c r="UB111" s="715"/>
      <c r="UC111" s="715"/>
      <c r="UD111" s="715"/>
      <c r="UE111" s="715"/>
      <c r="UF111" s="715"/>
      <c r="UG111" s="715"/>
      <c r="UH111" s="715"/>
      <c r="UI111" s="715"/>
      <c r="UJ111" s="715"/>
      <c r="UK111" s="715"/>
      <c r="UL111" s="715"/>
      <c r="UM111" s="715"/>
      <c r="UN111" s="715"/>
      <c r="UO111" s="715"/>
      <c r="UP111" s="715"/>
      <c r="UQ111" s="715"/>
      <c r="UR111" s="715"/>
      <c r="US111" s="715"/>
      <c r="UT111" s="715"/>
      <c r="UU111" s="715"/>
      <c r="UV111" s="715"/>
      <c r="UW111" s="715"/>
      <c r="UX111" s="715"/>
      <c r="UY111" s="715"/>
      <c r="UZ111" s="715"/>
      <c r="VA111" s="715"/>
      <c r="VB111" s="715"/>
      <c r="VC111" s="715"/>
      <c r="VD111" s="715"/>
      <c r="VE111" s="715"/>
      <c r="VF111" s="715"/>
      <c r="VG111" s="715"/>
      <c r="VH111" s="715"/>
      <c r="VI111" s="715"/>
      <c r="VJ111" s="715"/>
      <c r="VK111" s="715"/>
      <c r="VL111" s="715"/>
      <c r="VM111" s="715"/>
      <c r="VN111" s="715"/>
      <c r="VO111" s="715"/>
      <c r="VP111" s="715"/>
      <c r="VQ111" s="715"/>
      <c r="VR111" s="715"/>
      <c r="VS111" s="715"/>
      <c r="VT111" s="715"/>
      <c r="VU111" s="715"/>
      <c r="VV111" s="715"/>
      <c r="VW111" s="715"/>
      <c r="VX111" s="715"/>
      <c r="VY111" s="715"/>
      <c r="VZ111" s="715"/>
      <c r="WA111" s="715"/>
      <c r="WB111" s="715"/>
      <c r="WC111" s="715"/>
      <c r="WD111" s="715"/>
      <c r="WE111" s="715"/>
      <c r="WF111" s="715"/>
      <c r="WG111" s="715"/>
      <c r="WH111" s="715"/>
      <c r="WI111" s="715"/>
      <c r="WJ111" s="715"/>
      <c r="WK111" s="715"/>
      <c r="WL111" s="715"/>
      <c r="WM111" s="715"/>
      <c r="WN111" s="715"/>
      <c r="WO111" s="715"/>
      <c r="WP111" s="715"/>
      <c r="WQ111" s="715"/>
      <c r="WR111" s="715"/>
      <c r="WS111" s="715"/>
      <c r="WT111" s="715"/>
      <c r="WU111" s="715"/>
      <c r="WV111" s="715"/>
      <c r="WW111" s="715"/>
      <c r="WX111" s="715"/>
      <c r="WY111" s="715"/>
      <c r="WZ111" s="715"/>
      <c r="XA111" s="715"/>
      <c r="XB111" s="715"/>
      <c r="XC111" s="715"/>
      <c r="XD111" s="715"/>
      <c r="XE111" s="715"/>
      <c r="XF111" s="715"/>
      <c r="XG111" s="715"/>
      <c r="XH111" s="715"/>
      <c r="XI111" s="715"/>
      <c r="XJ111" s="715"/>
      <c r="XK111" s="715"/>
      <c r="XL111" s="715"/>
      <c r="XM111" s="715"/>
      <c r="XN111" s="715"/>
      <c r="XO111" s="715"/>
      <c r="XP111" s="715"/>
      <c r="XQ111" s="715"/>
      <c r="XR111" s="715"/>
      <c r="XS111" s="715"/>
      <c r="XT111" s="715"/>
      <c r="XU111" s="715"/>
      <c r="XV111" s="715"/>
      <c r="XW111" s="715"/>
      <c r="XX111" s="715"/>
      <c r="XY111" s="715"/>
      <c r="XZ111" s="715"/>
      <c r="YA111" s="715"/>
      <c r="YB111" s="715"/>
      <c r="YC111" s="715"/>
      <c r="YD111" s="715"/>
      <c r="YE111" s="715"/>
      <c r="YF111" s="715"/>
      <c r="YG111" s="715"/>
      <c r="YH111" s="715"/>
      <c r="YI111" s="715"/>
      <c r="YJ111" s="715"/>
      <c r="YK111" s="715"/>
      <c r="YL111" s="715"/>
      <c r="YM111" s="715"/>
      <c r="YN111" s="715"/>
      <c r="YO111" s="715"/>
      <c r="YP111" s="715"/>
      <c r="YQ111" s="715"/>
      <c r="YR111" s="715"/>
      <c r="YS111" s="715"/>
      <c r="YT111" s="715"/>
      <c r="YU111" s="715"/>
      <c r="YV111" s="715"/>
      <c r="YW111" s="715"/>
      <c r="YX111" s="715"/>
      <c r="YY111" s="715"/>
      <c r="YZ111" s="715"/>
      <c r="ZA111" s="715"/>
      <c r="ZB111" s="715"/>
      <c r="ZC111" s="715"/>
      <c r="ZD111" s="715"/>
      <c r="ZE111" s="715"/>
      <c r="ZF111" s="715"/>
      <c r="ZG111" s="715"/>
      <c r="ZH111" s="715"/>
      <c r="ZI111" s="715"/>
      <c r="ZJ111" s="715"/>
      <c r="ZK111" s="715"/>
      <c r="ZL111" s="715"/>
      <c r="ZM111" s="715"/>
      <c r="ZN111" s="715"/>
      <c r="ZO111" s="715"/>
      <c r="ZP111" s="715"/>
      <c r="ZQ111" s="715"/>
      <c r="ZR111" s="715"/>
      <c r="ZS111" s="715"/>
      <c r="ZT111" s="715"/>
      <c r="ZU111" s="715"/>
      <c r="ZV111" s="715"/>
      <c r="ZW111" s="715"/>
      <c r="ZX111" s="715"/>
      <c r="ZY111" s="715"/>
      <c r="ZZ111" s="715"/>
      <c r="AAA111" s="715"/>
      <c r="AAB111" s="715"/>
      <c r="AAC111" s="715"/>
      <c r="AAD111" s="715"/>
    </row>
    <row r="112" spans="1:706" ht="9" customHeight="1">
      <c r="C112" s="715"/>
      <c r="E112" s="715"/>
      <c r="F112" s="715"/>
      <c r="G112" s="715"/>
      <c r="H112" s="715"/>
      <c r="AT112" s="716"/>
      <c r="AU112" s="716"/>
      <c r="AV112" s="716"/>
      <c r="AW112" s="716"/>
      <c r="AX112" s="716"/>
      <c r="AY112" s="716"/>
      <c r="AZ112" s="716"/>
      <c r="BA112" s="716"/>
      <c r="BB112" s="716"/>
      <c r="BC112" s="716"/>
      <c r="BD112" s="716"/>
      <c r="BE112" s="716"/>
      <c r="BF112" s="716"/>
      <c r="BG112" s="716"/>
      <c r="BH112" s="716"/>
      <c r="BI112" s="716"/>
    </row>
    <row r="113" spans="3:15" ht="9" customHeight="1">
      <c r="C113" s="717"/>
      <c r="E113" s="717"/>
      <c r="F113" s="717"/>
      <c r="G113" s="717"/>
      <c r="H113" s="717"/>
      <c r="K113" s="718"/>
      <c r="L113" s="718"/>
      <c r="M113" s="718"/>
      <c r="N113" s="718"/>
      <c r="O113" s="718"/>
    </row>
    <row r="114" spans="3:15" ht="9" customHeight="1">
      <c r="C114" s="715"/>
      <c r="E114" s="715"/>
      <c r="F114" s="715"/>
      <c r="G114" s="715"/>
      <c r="H114" s="715"/>
    </row>
    <row r="115" spans="3:15" ht="9" customHeight="1"/>
    <row r="116" spans="3:15" ht="9" customHeight="1"/>
    <row r="121" spans="3:15">
      <c r="D121" s="715"/>
    </row>
    <row r="122" spans="3:15" ht="18">
      <c r="D122" s="717"/>
    </row>
    <row r="123" spans="3:15">
      <c r="D123" s="715"/>
    </row>
  </sheetData>
  <mergeCells count="53">
    <mergeCell ref="D110:D111"/>
    <mergeCell ref="F110:G111"/>
    <mergeCell ref="B97:C97"/>
    <mergeCell ref="D97:G97"/>
    <mergeCell ref="H97:I97"/>
    <mergeCell ref="B104:B105"/>
    <mergeCell ref="C104:F104"/>
    <mergeCell ref="H104:K104"/>
    <mergeCell ref="C105:F105"/>
    <mergeCell ref="H105:K105"/>
    <mergeCell ref="J97:K97"/>
    <mergeCell ref="B98:C98"/>
    <mergeCell ref="B102:F102"/>
    <mergeCell ref="I102:K102"/>
    <mergeCell ref="B95:D95"/>
    <mergeCell ref="E95:F95"/>
    <mergeCell ref="H95:I95"/>
    <mergeCell ref="J95:K95"/>
    <mergeCell ref="D96:F96"/>
    <mergeCell ref="H96:I96"/>
    <mergeCell ref="J96:K96"/>
    <mergeCell ref="B93:D93"/>
    <mergeCell ref="E93:F93"/>
    <mergeCell ref="H93:I93"/>
    <mergeCell ref="J93:K93"/>
    <mergeCell ref="B94:D94"/>
    <mergeCell ref="H94:I94"/>
    <mergeCell ref="J94:K94"/>
    <mergeCell ref="B91:D91"/>
    <mergeCell ref="E91:G91"/>
    <mergeCell ref="H91:I91"/>
    <mergeCell ref="J91:K91"/>
    <mergeCell ref="B92:D92"/>
    <mergeCell ref="H92:I92"/>
    <mergeCell ref="J92:K92"/>
    <mergeCell ref="B90:C90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23:C23"/>
    <mergeCell ref="K1:K3"/>
    <mergeCell ref="C2:J2"/>
    <mergeCell ref="F3:G3"/>
    <mergeCell ref="B4:K4"/>
    <mergeCell ref="C6:J6"/>
  </mergeCells>
  <conditionalFormatting sqref="B8:K22">
    <cfRule type="beginsWith" dxfId="154" priority="12" operator="beginsWith" text="0">
      <formula>LEFT(B8,LEN("0"))="0"</formula>
    </cfRule>
  </conditionalFormatting>
  <conditionalFormatting sqref="B29:K43">
    <cfRule type="beginsWith" dxfId="153" priority="10" operator="beginsWith" text="0">
      <formula>LEFT(B29,LEN("0"))="0"</formula>
    </cfRule>
    <cfRule type="beginsWith" priority="11" operator="beginsWith" text="0">
      <formula>LEFT(B29,LEN("0"))="0"</formula>
    </cfRule>
  </conditionalFormatting>
  <conditionalFormatting sqref="B50:K64">
    <cfRule type="beginsWith" dxfId="152" priority="9" operator="beginsWith" text="0">
      <formula>LEFT(B50,LEN("0"))="0"</formula>
    </cfRule>
  </conditionalFormatting>
  <conditionalFormatting sqref="B71:K85">
    <cfRule type="beginsWith" dxfId="151" priority="7" operator="beginsWith" text="0">
      <formula>LEFT(B71,LEN("0"))="0"</formula>
    </cfRule>
    <cfRule type="beginsWith" priority="8" operator="beginsWith" text="0">
      <formula>LEFT(B71,LEN("0"))="0"</formula>
    </cfRule>
  </conditionalFormatting>
  <conditionalFormatting sqref="C24:K24">
    <cfRule type="cellIs" dxfId="150" priority="6" operator="equal">
      <formula>0</formula>
    </cfRule>
  </conditionalFormatting>
  <conditionalFormatting sqref="C45:K45">
    <cfRule type="cellIs" dxfId="149" priority="5" operator="equal">
      <formula>0</formula>
    </cfRule>
  </conditionalFormatting>
  <conditionalFormatting sqref="C66:K66">
    <cfRule type="cellIs" dxfId="148" priority="4" operator="equal">
      <formula>0</formula>
    </cfRule>
  </conditionalFormatting>
  <conditionalFormatting sqref="C87:K87">
    <cfRule type="cellIs" dxfId="147" priority="3" operator="equal">
      <formula>0</formula>
    </cfRule>
  </conditionalFormatting>
  <conditionalFormatting sqref="C2:J2">
    <cfRule type="cellIs" dxfId="146" priority="2" operator="equal">
      <formula>0</formula>
    </cfRule>
  </conditionalFormatting>
  <conditionalFormatting sqref="B4:K4">
    <cfRule type="cellIs" dxfId="145" priority="1" operator="equal">
      <formula>0</formula>
    </cfRule>
  </conditionalFormatting>
  <hyperlinks>
    <hyperlink ref="H104" r:id="rId1" xr:uid="{8FD50BD4-9D44-48CA-8338-BCC321754923}"/>
    <hyperlink ref="I117:K117" r:id="rId2" display="Email" xr:uid="{24C3EFFF-CD21-4397-BEED-65B0092C96D9}"/>
    <hyperlink ref="D110" location="'Proposta Hotel'!A1:L110" display="Selecionar" xr:uid="{BB77D14F-54B8-4944-A81F-034607860FA9}"/>
    <hyperlink ref="D110:D111" location="'Proposta Hotel'!A1:L107" display="Selecionar" xr:uid="{5B71B472-E2AF-4475-84A1-DD7F30A94690}"/>
    <hyperlink ref="F110:G111" r:id="rId3" display="Email" xr:uid="{EAFE21F3-F323-47F5-9CF2-A24A30C3DB2C}"/>
  </hyperlink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42F83B-553A-4A9A-89CB-CE425A3B4A4D}">
          <x14:formula1>
            <xm:f>DADOS!$BG$3:$BG$10</xm:f>
          </x14:formula1>
          <xm:sqref>K90</xm:sqref>
        </x14:dataValidation>
        <x14:dataValidation type="list" allowBlank="1" showInputMessage="1" showErrorMessage="1" xr:uid="{94D10D05-6B8E-4007-9E3F-1E3ED79D0EC1}">
          <x14:formula1>
            <xm:f>'COMPARATIVO HOTEL'!$L$8:$L$17</xm:f>
          </x14:formula1>
          <xm:sqref>M6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7558519241921"/>
  </sheetPr>
  <dimension ref="A1:AI556"/>
  <sheetViews>
    <sheetView zoomScaleNormal="100" workbookViewId="0">
      <selection activeCell="D145" sqref="D145:L160"/>
    </sheetView>
  </sheetViews>
  <sheetFormatPr defaultColWidth="12.59765625" defaultRowHeight="15.6"/>
  <cols>
    <col min="1" max="1" width="3.5" style="12" customWidth="1"/>
    <col min="2" max="2" width="19.69921875" style="12" customWidth="1"/>
    <col min="3" max="3" width="5.3984375" style="12" customWidth="1"/>
    <col min="4" max="4" width="8.19921875" style="12" customWidth="1"/>
    <col min="5" max="5" width="12.19921875" style="12" customWidth="1"/>
    <col min="6" max="6" width="8.69921875" style="12" customWidth="1"/>
    <col min="7" max="7" width="11" style="12" customWidth="1"/>
    <col min="8" max="8" width="7.8984375" style="12" customWidth="1"/>
    <col min="9" max="9" width="13" style="12" customWidth="1"/>
    <col min="10" max="10" width="8.69921875" style="12" customWidth="1"/>
    <col min="11" max="11" width="9.5" style="12" customWidth="1"/>
    <col min="12" max="13" width="4.8984375" style="12" customWidth="1"/>
    <col min="14" max="14" width="4.3984375" style="12" customWidth="1"/>
    <col min="15" max="15" width="4.09765625" style="367" customWidth="1"/>
    <col min="16" max="16" width="14.69921875" style="12" customWidth="1"/>
    <col min="17" max="17" width="15.09765625" style="12" customWidth="1"/>
    <col min="18" max="18" width="13.19921875" style="12" customWidth="1"/>
    <col min="19" max="19" width="12.69921875" style="12" customWidth="1"/>
    <col min="20" max="20" width="12" style="12" customWidth="1"/>
    <col min="21" max="21" width="6" style="12" customWidth="1"/>
    <col min="22" max="22" width="10.5" style="12" customWidth="1"/>
    <col min="23" max="23" width="12" style="12" customWidth="1"/>
    <col min="24" max="24" width="12.19921875" style="12" customWidth="1"/>
    <col min="25" max="25" width="13.69921875" style="12" customWidth="1"/>
    <col min="26" max="27" width="12" style="12" customWidth="1"/>
    <col min="28" max="28" width="13.59765625" style="12" customWidth="1"/>
    <col min="29" max="29" width="3" style="12" customWidth="1"/>
    <col min="30" max="30" width="0" style="12" hidden="1" customWidth="1"/>
    <col min="31" max="31" width="12.59765625" style="12"/>
    <col min="32" max="33" width="12.59765625" style="12" hidden="1" customWidth="1"/>
    <col min="34" max="36" width="0" style="12" hidden="1" customWidth="1"/>
    <col min="37" max="16384" width="12.59765625" style="12"/>
  </cols>
  <sheetData>
    <row r="1" spans="1:35" ht="24.75" customHeight="1">
      <c r="A1" s="1483" t="s">
        <v>309</v>
      </c>
      <c r="B1" s="1484"/>
      <c r="C1" s="1484"/>
      <c r="D1" s="1484"/>
      <c r="E1" s="1484"/>
      <c r="F1" s="1484"/>
      <c r="G1" s="1484"/>
      <c r="H1" s="1484"/>
      <c r="I1" s="1484"/>
      <c r="J1"/>
      <c r="K1" s="1484" t="s">
        <v>310</v>
      </c>
      <c r="L1" s="1484"/>
      <c r="M1" s="1484"/>
      <c r="N1" s="1484"/>
      <c r="O1" s="1484"/>
      <c r="P1" s="1484"/>
      <c r="Q1" s="1484"/>
      <c r="R1" s="1484"/>
      <c r="S1" s="1484"/>
      <c r="T1"/>
      <c r="U1"/>
      <c r="V1"/>
      <c r="W1"/>
      <c r="X1"/>
      <c r="Y1"/>
      <c r="Z1"/>
      <c r="AA1"/>
      <c r="AB1"/>
      <c r="AC1"/>
    </row>
    <row r="2" spans="1:35" ht="15.75" customHeight="1">
      <c r="A2" s="193">
        <f>'Cadastro Inicial'!C28</f>
        <v>0</v>
      </c>
      <c r="B2" s="1460">
        <f>'Cadastro Inicial'!B28</f>
        <v>0</v>
      </c>
      <c r="C2" s="1460"/>
      <c r="D2" s="1460"/>
      <c r="E2" s="1460"/>
      <c r="F2" s="1460"/>
      <c r="G2" s="1460"/>
      <c r="H2" s="1460"/>
      <c r="I2" s="618" t="s">
        <v>138</v>
      </c>
      <c r="J2"/>
      <c r="K2" s="193">
        <f>'Cadastro Inicial'!C33</f>
        <v>0</v>
      </c>
      <c r="L2" s="1460">
        <f>'Cadastro Inicial'!B33</f>
        <v>0</v>
      </c>
      <c r="M2" s="1460"/>
      <c r="N2" s="1460"/>
      <c r="O2" s="1460"/>
      <c r="P2" s="1460"/>
      <c r="Q2" s="1460"/>
      <c r="R2" s="1460"/>
      <c r="S2" s="619" t="s">
        <v>115</v>
      </c>
      <c r="T2"/>
      <c r="U2"/>
      <c r="V2"/>
      <c r="W2"/>
      <c r="X2"/>
      <c r="Y2"/>
      <c r="Z2"/>
      <c r="AA2"/>
      <c r="AB2"/>
      <c r="AC2"/>
    </row>
    <row r="3" spans="1:35" ht="15.75" customHeight="1">
      <c r="A3" s="193">
        <f>'Cadastro Inicial'!C29</f>
        <v>0</v>
      </c>
      <c r="B3" s="1461">
        <f>'Cadastro Inicial'!B29</f>
        <v>0</v>
      </c>
      <c r="C3" s="1461"/>
      <c r="D3" s="1461"/>
      <c r="E3" s="1461"/>
      <c r="F3" s="1461"/>
      <c r="G3" s="1461"/>
      <c r="H3" s="1461"/>
      <c r="I3" s="618" t="s">
        <v>138</v>
      </c>
      <c r="J3"/>
      <c r="K3" s="193">
        <f>'Cadastro Inicial'!C34</f>
        <v>0</v>
      </c>
      <c r="L3" s="1461">
        <f>'Cadastro Inicial'!B34</f>
        <v>0</v>
      </c>
      <c r="M3" s="1461"/>
      <c r="N3" s="1461"/>
      <c r="O3" s="1461"/>
      <c r="P3" s="1461"/>
      <c r="Q3" s="1461"/>
      <c r="R3" s="1461"/>
      <c r="S3" s="619" t="s">
        <v>115</v>
      </c>
      <c r="T3"/>
      <c r="U3"/>
      <c r="V3"/>
      <c r="W3"/>
      <c r="X3"/>
      <c r="Y3"/>
      <c r="Z3"/>
      <c r="AA3"/>
      <c r="AB3"/>
      <c r="AC3"/>
    </row>
    <row r="4" spans="1:35" ht="15.75" customHeight="1">
      <c r="A4" s="193">
        <f>'Cadastro Inicial'!C30</f>
        <v>0</v>
      </c>
      <c r="B4" s="1462">
        <f>'Cadastro Inicial'!B30</f>
        <v>0</v>
      </c>
      <c r="C4" s="1462"/>
      <c r="D4" s="1462"/>
      <c r="E4" s="1462"/>
      <c r="F4" s="1462"/>
      <c r="G4" s="1462"/>
      <c r="H4" s="1462"/>
      <c r="I4" s="618" t="s">
        <v>138</v>
      </c>
      <c r="J4"/>
      <c r="K4" s="193">
        <f>'Cadastro Inicial'!C35</f>
        <v>0</v>
      </c>
      <c r="L4" s="1462">
        <f>'Cadastro Inicial'!B35</f>
        <v>0</v>
      </c>
      <c r="M4" s="1462"/>
      <c r="N4" s="1462"/>
      <c r="O4" s="1462"/>
      <c r="P4" s="1462"/>
      <c r="Q4" s="1462"/>
      <c r="R4" s="1462"/>
      <c r="S4" s="619" t="s">
        <v>115</v>
      </c>
      <c r="T4"/>
      <c r="U4"/>
      <c r="V4"/>
      <c r="W4"/>
      <c r="X4"/>
      <c r="Y4"/>
      <c r="Z4"/>
      <c r="AA4"/>
      <c r="AB4"/>
      <c r="AC4"/>
    </row>
    <row r="5" spans="1:35" customFormat="1" ht="15.75" customHeight="1">
      <c r="AI5">
        <f>B2</f>
        <v>0</v>
      </c>
    </row>
    <row r="6" spans="1:35" customFormat="1" ht="12.6" customHeight="1">
      <c r="AI6">
        <f t="shared" ref="AI6:AI7" si="0">B3</f>
        <v>0</v>
      </c>
    </row>
    <row r="7" spans="1:35" ht="30" customHeight="1">
      <c r="A7"/>
      <c r="B7" s="1485" t="str">
        <f>IF(B2=0,"",B2)</f>
        <v/>
      </c>
      <c r="C7" s="1485"/>
      <c r="D7" s="1485"/>
      <c r="E7" s="1485"/>
      <c r="F7" s="1485"/>
      <c r="G7" s="1485"/>
      <c r="H7" s="1485"/>
      <c r="I7" s="1485"/>
      <c r="J7" s="1485"/>
      <c r="K7" s="1485"/>
      <c r="L7" s="1485"/>
      <c r="M7" s="1485"/>
      <c r="N7" s="1485"/>
      <c r="O7" s="1485"/>
      <c r="P7" s="1485"/>
      <c r="Q7" s="1485"/>
      <c r="R7" s="1485"/>
      <c r="S7" s="1485"/>
      <c r="T7" s="1485"/>
      <c r="U7" s="1485"/>
      <c r="V7" s="1485"/>
      <c r="W7" s="1485"/>
      <c r="X7" s="1485"/>
      <c r="Y7" s="1485"/>
      <c r="Z7" s="1485"/>
      <c r="AA7" s="1485"/>
      <c r="AB7"/>
      <c r="AC7"/>
      <c r="AD7"/>
      <c r="AE7"/>
      <c r="AI7">
        <f t="shared" si="0"/>
        <v>0</v>
      </c>
    </row>
    <row r="8" spans="1:35" ht="15.75" customHeight="1">
      <c r="A8"/>
      <c r="B8" s="1018" t="s">
        <v>74</v>
      </c>
      <c r="C8" s="1018" t="s">
        <v>75</v>
      </c>
      <c r="D8" s="1018" t="s">
        <v>45</v>
      </c>
      <c r="E8" s="1018" t="s">
        <v>76</v>
      </c>
      <c r="F8" s="1463" t="s">
        <v>311</v>
      </c>
      <c r="G8" s="1018" t="s">
        <v>285</v>
      </c>
      <c r="H8" s="1475" t="s">
        <v>312</v>
      </c>
      <c r="I8" s="1475" t="s">
        <v>220</v>
      </c>
      <c r="J8" s="1475" t="s">
        <v>157</v>
      </c>
      <c r="K8" s="1475" t="s">
        <v>158</v>
      </c>
      <c r="L8" s="1019" t="s">
        <v>77</v>
      </c>
      <c r="M8" s="1019" t="s">
        <v>78</v>
      </c>
      <c r="N8" s="1487" t="s">
        <v>100</v>
      </c>
      <c r="O8" s="1487"/>
      <c r="P8" s="1015" t="s">
        <v>46</v>
      </c>
      <c r="Q8" s="1015"/>
      <c r="R8" s="1016" t="s">
        <v>79</v>
      </c>
      <c r="S8" s="1016"/>
      <c r="T8" s="1179" t="s">
        <v>313</v>
      </c>
      <c r="U8" s="1179" t="s">
        <v>63</v>
      </c>
      <c r="V8" s="1017" t="s">
        <v>80</v>
      </c>
      <c r="W8" s="1017"/>
      <c r="X8" s="1017"/>
      <c r="Y8" s="1017"/>
      <c r="Z8" s="1017"/>
      <c r="AA8" s="1017"/>
      <c r="AB8" s="1458" t="s">
        <v>104</v>
      </c>
      <c r="AC8"/>
      <c r="AD8"/>
      <c r="AE8"/>
      <c r="AI8" s="12">
        <f>L2</f>
        <v>0</v>
      </c>
    </row>
    <row r="9" spans="1:35" ht="15.75" customHeight="1">
      <c r="A9"/>
      <c r="B9" s="1018"/>
      <c r="C9" s="1018"/>
      <c r="D9" s="1018"/>
      <c r="E9" s="1018"/>
      <c r="F9" s="1463"/>
      <c r="G9" s="1018"/>
      <c r="H9" s="1475"/>
      <c r="I9" s="1475"/>
      <c r="J9" s="1475"/>
      <c r="K9" s="1475"/>
      <c r="L9" s="1019"/>
      <c r="M9" s="1019"/>
      <c r="N9" s="1487"/>
      <c r="O9" s="1487"/>
      <c r="P9" s="482" t="s">
        <v>81</v>
      </c>
      <c r="Q9" s="482" t="s">
        <v>82</v>
      </c>
      <c r="R9" s="482" t="s">
        <v>83</v>
      </c>
      <c r="S9" s="482" t="s">
        <v>82</v>
      </c>
      <c r="T9" s="1202"/>
      <c r="U9" s="1202"/>
      <c r="V9" s="769">
        <v>0.1</v>
      </c>
      <c r="W9" s="368" t="s">
        <v>57</v>
      </c>
      <c r="X9" s="769">
        <v>0.1</v>
      </c>
      <c r="Y9" s="368" t="s">
        <v>84</v>
      </c>
      <c r="Z9" s="769">
        <v>0.1</v>
      </c>
      <c r="AA9" s="368" t="s">
        <v>59</v>
      </c>
      <c r="AB9" s="1459"/>
      <c r="AC9"/>
      <c r="AD9"/>
      <c r="AE9"/>
      <c r="AI9" s="12">
        <f t="shared" ref="AI9:AI10" si="1">L3</f>
        <v>0</v>
      </c>
    </row>
    <row r="10" spans="1:35" ht="15.75" customHeight="1">
      <c r="A10"/>
      <c r="B10" s="601">
        <f>B2</f>
        <v>0</v>
      </c>
      <c r="C10" s="592">
        <f t="shared" ref="C10:C29" si="2">$A$2</f>
        <v>0</v>
      </c>
      <c r="D10" s="591"/>
      <c r="E10" s="591"/>
      <c r="F10" s="591"/>
      <c r="G10" s="591"/>
      <c r="H10" s="591"/>
      <c r="I10" s="591"/>
      <c r="J10" s="602"/>
      <c r="K10" s="602"/>
      <c r="L10" s="591"/>
      <c r="M10" s="592">
        <f>IF(J10=0,0,(K10-J10)+1)</f>
        <v>0</v>
      </c>
      <c r="N10" s="593" t="s">
        <v>318</v>
      </c>
      <c r="O10" s="594">
        <v>0.1</v>
      </c>
      <c r="P10" s="595">
        <f>ROUNDUP(((R10/U10)),0)</f>
        <v>0</v>
      </c>
      <c r="Q10" s="595">
        <f t="shared" ref="Q10:Q29" si="3">P10*L10*M10</f>
        <v>0</v>
      </c>
      <c r="R10" s="596">
        <f>T10-(T10*O10)</f>
        <v>0</v>
      </c>
      <c r="S10" s="689">
        <f>R10*L10*M10</f>
        <v>0</v>
      </c>
      <c r="T10" s="692"/>
      <c r="U10" s="690">
        <v>0.9</v>
      </c>
      <c r="V10" s="598">
        <f t="shared" ref="V10:V29" si="4">V9</f>
        <v>0.1</v>
      </c>
      <c r="W10" s="603">
        <f>(P10*V10)</f>
        <v>0</v>
      </c>
      <c r="X10" s="599">
        <f t="shared" ref="X10:X29" si="5">X9</f>
        <v>0.1</v>
      </c>
      <c r="Y10" s="604">
        <f>(P10*X10)</f>
        <v>0</v>
      </c>
      <c r="Z10" s="600">
        <f t="shared" ref="Z10:Z29" si="6">Z9</f>
        <v>0.1</v>
      </c>
      <c r="AA10" s="605">
        <f>(P10*Z10)</f>
        <v>0</v>
      </c>
      <c r="AB10" s="254" t="s">
        <v>114</v>
      </c>
      <c r="AC10"/>
      <c r="AD10"/>
      <c r="AE10"/>
      <c r="AF10" s="170">
        <f t="shared" ref="AF10:AF29" si="7">W10+Y10+AA10</f>
        <v>0</v>
      </c>
      <c r="AI10" s="12">
        <f t="shared" si="1"/>
        <v>0</v>
      </c>
    </row>
    <row r="11" spans="1:35" ht="15.75" customHeight="1">
      <c r="A11"/>
      <c r="B11" s="601">
        <f t="shared" ref="B11:B26" si="8">B10</f>
        <v>0</v>
      </c>
      <c r="C11" s="592">
        <f t="shared" si="2"/>
        <v>0</v>
      </c>
      <c r="D11" s="591"/>
      <c r="E11" s="591"/>
      <c r="F11" s="591"/>
      <c r="G11" s="591"/>
      <c r="H11" s="591"/>
      <c r="I11" s="591"/>
      <c r="J11" s="602"/>
      <c r="K11" s="602"/>
      <c r="L11" s="591"/>
      <c r="M11" s="592">
        <f t="shared" ref="M11:M29" si="9">IF(J11=0,0,(K11-J11)+1)</f>
        <v>0</v>
      </c>
      <c r="N11" s="593" t="s">
        <v>318</v>
      </c>
      <c r="O11" s="594">
        <v>0.1</v>
      </c>
      <c r="P11" s="595">
        <f t="shared" ref="P11:P29" si="10">ROUNDUP(((R11/U11)),0)</f>
        <v>0</v>
      </c>
      <c r="Q11" s="595">
        <f t="shared" si="3"/>
        <v>0</v>
      </c>
      <c r="R11" s="596">
        <f t="shared" ref="R11:R29" si="11">T11-(T11*O11)</f>
        <v>0</v>
      </c>
      <c r="S11" s="689">
        <f t="shared" ref="S11:S29" si="12">R11*L11*M11</f>
        <v>0</v>
      </c>
      <c r="T11" s="692"/>
      <c r="U11" s="690">
        <v>0.9</v>
      </c>
      <c r="V11" s="598">
        <f t="shared" si="4"/>
        <v>0.1</v>
      </c>
      <c r="W11" s="603">
        <f t="shared" ref="W11:W29" si="13">(P11*V11)</f>
        <v>0</v>
      </c>
      <c r="X11" s="599">
        <f t="shared" si="5"/>
        <v>0.1</v>
      </c>
      <c r="Y11" s="604">
        <f t="shared" ref="Y11:Y29" si="14">(P11*X11)</f>
        <v>0</v>
      </c>
      <c r="Z11" s="600">
        <f t="shared" si="6"/>
        <v>0.1</v>
      </c>
      <c r="AA11" s="605">
        <f t="shared" ref="AA11:AA29" si="15">(P11*Z11)</f>
        <v>0</v>
      </c>
      <c r="AB11" s="345" t="s">
        <v>115</v>
      </c>
      <c r="AC11"/>
      <c r="AD11"/>
      <c r="AE11"/>
      <c r="AF11" s="170">
        <f t="shared" si="7"/>
        <v>0</v>
      </c>
    </row>
    <row r="12" spans="1:35" ht="15.75" customHeight="1">
      <c r="A12"/>
      <c r="B12" s="601">
        <f t="shared" si="8"/>
        <v>0</v>
      </c>
      <c r="C12" s="592">
        <f t="shared" si="2"/>
        <v>0</v>
      </c>
      <c r="D12" s="591"/>
      <c r="E12" s="591"/>
      <c r="F12" s="591"/>
      <c r="G12" s="591"/>
      <c r="H12" s="591"/>
      <c r="I12" s="591"/>
      <c r="J12" s="602"/>
      <c r="K12" s="602"/>
      <c r="L12" s="591"/>
      <c r="M12" s="592">
        <f t="shared" si="9"/>
        <v>0</v>
      </c>
      <c r="N12" s="593" t="s">
        <v>318</v>
      </c>
      <c r="O12" s="594">
        <v>0.1</v>
      </c>
      <c r="P12" s="595">
        <f t="shared" si="10"/>
        <v>0</v>
      </c>
      <c r="Q12" s="595">
        <f>P12*L12*M12</f>
        <v>0</v>
      </c>
      <c r="R12" s="596">
        <f t="shared" si="11"/>
        <v>0</v>
      </c>
      <c r="S12" s="689">
        <f t="shared" si="12"/>
        <v>0</v>
      </c>
      <c r="T12" s="692"/>
      <c r="U12" s="690">
        <v>0.9</v>
      </c>
      <c r="V12" s="598">
        <f t="shared" si="4"/>
        <v>0.1</v>
      </c>
      <c r="W12" s="603">
        <f t="shared" si="13"/>
        <v>0</v>
      </c>
      <c r="X12" s="599">
        <f t="shared" si="5"/>
        <v>0.1</v>
      </c>
      <c r="Y12" s="604">
        <f t="shared" si="14"/>
        <v>0</v>
      </c>
      <c r="Z12" s="600">
        <f t="shared" si="6"/>
        <v>0.1</v>
      </c>
      <c r="AA12" s="605">
        <f t="shared" si="15"/>
        <v>0</v>
      </c>
      <c r="AB12"/>
      <c r="AC12"/>
      <c r="AD12"/>
      <c r="AE12"/>
      <c r="AF12" s="170">
        <f t="shared" si="7"/>
        <v>0</v>
      </c>
    </row>
    <row r="13" spans="1:35" ht="15.75" customHeight="1">
      <c r="A13"/>
      <c r="B13" s="601">
        <f t="shared" si="8"/>
        <v>0</v>
      </c>
      <c r="C13" s="592">
        <f t="shared" si="2"/>
        <v>0</v>
      </c>
      <c r="D13" s="591"/>
      <c r="E13" s="591"/>
      <c r="F13" s="591"/>
      <c r="G13" s="591"/>
      <c r="H13" s="591"/>
      <c r="I13" s="591"/>
      <c r="J13" s="602"/>
      <c r="K13" s="602"/>
      <c r="L13" s="591"/>
      <c r="M13" s="592">
        <f t="shared" si="9"/>
        <v>0</v>
      </c>
      <c r="N13" s="593" t="s">
        <v>318</v>
      </c>
      <c r="O13" s="594">
        <v>0.1</v>
      </c>
      <c r="P13" s="595">
        <f t="shared" si="10"/>
        <v>0</v>
      </c>
      <c r="Q13" s="595">
        <f t="shared" si="3"/>
        <v>0</v>
      </c>
      <c r="R13" s="596">
        <f t="shared" si="11"/>
        <v>0</v>
      </c>
      <c r="S13" s="689">
        <f t="shared" si="12"/>
        <v>0</v>
      </c>
      <c r="T13" s="692"/>
      <c r="U13" s="690">
        <v>0.9</v>
      </c>
      <c r="V13" s="598">
        <f t="shared" si="4"/>
        <v>0.1</v>
      </c>
      <c r="W13" s="603">
        <f t="shared" si="13"/>
        <v>0</v>
      </c>
      <c r="X13" s="599">
        <f t="shared" si="5"/>
        <v>0.1</v>
      </c>
      <c r="Y13" s="604">
        <f t="shared" si="14"/>
        <v>0</v>
      </c>
      <c r="Z13" s="600">
        <f t="shared" si="6"/>
        <v>0.1</v>
      </c>
      <c r="AA13" s="605">
        <f t="shared" si="15"/>
        <v>0</v>
      </c>
      <c r="AB13" s="346" t="s">
        <v>116</v>
      </c>
      <c r="AC13"/>
      <c r="AD13"/>
      <c r="AE13"/>
      <c r="AF13" s="170">
        <f t="shared" si="7"/>
        <v>0</v>
      </c>
    </row>
    <row r="14" spans="1:35" ht="15.75" customHeight="1">
      <c r="A14"/>
      <c r="B14" s="601">
        <f t="shared" si="8"/>
        <v>0</v>
      </c>
      <c r="C14" s="592">
        <f t="shared" si="2"/>
        <v>0</v>
      </c>
      <c r="D14" s="591"/>
      <c r="E14" s="591"/>
      <c r="F14" s="591"/>
      <c r="G14" s="591"/>
      <c r="H14" s="591"/>
      <c r="I14" s="606"/>
      <c r="J14" s="602"/>
      <c r="K14" s="602"/>
      <c r="L14" s="591"/>
      <c r="M14" s="592">
        <f t="shared" si="9"/>
        <v>0</v>
      </c>
      <c r="N14" s="593" t="s">
        <v>318</v>
      </c>
      <c r="O14" s="594">
        <v>0.1</v>
      </c>
      <c r="P14" s="595">
        <f t="shared" si="10"/>
        <v>0</v>
      </c>
      <c r="Q14" s="595">
        <f t="shared" si="3"/>
        <v>0</v>
      </c>
      <c r="R14" s="596">
        <f t="shared" si="11"/>
        <v>0</v>
      </c>
      <c r="S14" s="689">
        <f t="shared" si="12"/>
        <v>0</v>
      </c>
      <c r="T14" s="692"/>
      <c r="U14" s="690">
        <v>0.9</v>
      </c>
      <c r="V14" s="598">
        <f t="shared" si="4"/>
        <v>0.1</v>
      </c>
      <c r="W14" s="603">
        <f t="shared" si="13"/>
        <v>0</v>
      </c>
      <c r="X14" s="599">
        <f t="shared" si="5"/>
        <v>0.1</v>
      </c>
      <c r="Y14" s="604">
        <f t="shared" si="14"/>
        <v>0</v>
      </c>
      <c r="Z14" s="600">
        <f t="shared" si="6"/>
        <v>0.1</v>
      </c>
      <c r="AA14" s="605">
        <f t="shared" si="15"/>
        <v>0</v>
      </c>
      <c r="AB14" s="347" t="s">
        <v>184</v>
      </c>
      <c r="AC14"/>
      <c r="AD14"/>
      <c r="AE14"/>
      <c r="AF14" s="170">
        <f t="shared" si="7"/>
        <v>0</v>
      </c>
    </row>
    <row r="15" spans="1:35" ht="15.75" customHeight="1">
      <c r="A15"/>
      <c r="B15" s="601">
        <f t="shared" si="8"/>
        <v>0</v>
      </c>
      <c r="C15" s="592">
        <f t="shared" si="2"/>
        <v>0</v>
      </c>
      <c r="D15" s="591"/>
      <c r="E15" s="591"/>
      <c r="F15" s="591"/>
      <c r="G15" s="591"/>
      <c r="H15" s="591"/>
      <c r="I15" s="606"/>
      <c r="J15" s="602"/>
      <c r="K15" s="602"/>
      <c r="L15" s="591"/>
      <c r="M15" s="592">
        <f t="shared" si="9"/>
        <v>0</v>
      </c>
      <c r="N15" s="593" t="s">
        <v>318</v>
      </c>
      <c r="O15" s="594">
        <v>0.1</v>
      </c>
      <c r="P15" s="595">
        <f t="shared" si="10"/>
        <v>0</v>
      </c>
      <c r="Q15" s="595">
        <f t="shared" si="3"/>
        <v>0</v>
      </c>
      <c r="R15" s="596">
        <f t="shared" si="11"/>
        <v>0</v>
      </c>
      <c r="S15" s="689">
        <f t="shared" si="12"/>
        <v>0</v>
      </c>
      <c r="T15" s="692"/>
      <c r="U15" s="690">
        <v>0.9</v>
      </c>
      <c r="V15" s="598">
        <f t="shared" si="4"/>
        <v>0.1</v>
      </c>
      <c r="W15" s="603">
        <f t="shared" si="13"/>
        <v>0</v>
      </c>
      <c r="X15" s="599">
        <f t="shared" si="5"/>
        <v>0.1</v>
      </c>
      <c r="Y15" s="604">
        <f t="shared" si="14"/>
        <v>0</v>
      </c>
      <c r="Z15" s="600">
        <f t="shared" si="6"/>
        <v>0.1</v>
      </c>
      <c r="AA15" s="605">
        <f t="shared" si="15"/>
        <v>0</v>
      </c>
      <c r="AB15"/>
      <c r="AC15"/>
      <c r="AD15"/>
      <c r="AE15"/>
      <c r="AF15" s="170">
        <f t="shared" si="7"/>
        <v>0</v>
      </c>
    </row>
    <row r="16" spans="1:35" ht="15.75" customHeight="1">
      <c r="A16"/>
      <c r="B16" s="601">
        <f t="shared" si="8"/>
        <v>0</v>
      </c>
      <c r="C16" s="592">
        <f t="shared" si="2"/>
        <v>0</v>
      </c>
      <c r="D16" s="591"/>
      <c r="E16" s="591"/>
      <c r="F16" s="591"/>
      <c r="G16" s="591"/>
      <c r="H16" s="591"/>
      <c r="I16" s="606"/>
      <c r="J16" s="602"/>
      <c r="K16" s="602"/>
      <c r="L16" s="591"/>
      <c r="M16" s="592">
        <f t="shared" si="9"/>
        <v>0</v>
      </c>
      <c r="N16" s="593" t="s">
        <v>318</v>
      </c>
      <c r="O16" s="594">
        <v>0.1</v>
      </c>
      <c r="P16" s="595">
        <f t="shared" si="10"/>
        <v>0</v>
      </c>
      <c r="Q16" s="595">
        <f t="shared" si="3"/>
        <v>0</v>
      </c>
      <c r="R16" s="596">
        <f t="shared" si="11"/>
        <v>0</v>
      </c>
      <c r="S16" s="689">
        <f t="shared" si="12"/>
        <v>0</v>
      </c>
      <c r="T16" s="692"/>
      <c r="U16" s="690">
        <v>0.9</v>
      </c>
      <c r="V16" s="598">
        <f t="shared" si="4"/>
        <v>0.1</v>
      </c>
      <c r="W16" s="603">
        <f t="shared" si="13"/>
        <v>0</v>
      </c>
      <c r="X16" s="599">
        <f t="shared" si="5"/>
        <v>0.1</v>
      </c>
      <c r="Y16" s="604">
        <f t="shared" si="14"/>
        <v>0</v>
      </c>
      <c r="Z16" s="600">
        <f t="shared" si="6"/>
        <v>0.1</v>
      </c>
      <c r="AA16" s="605">
        <f t="shared" si="15"/>
        <v>0</v>
      </c>
      <c r="AB16"/>
      <c r="AC16"/>
      <c r="AD16"/>
      <c r="AE16"/>
      <c r="AF16" s="170">
        <f t="shared" si="7"/>
        <v>0</v>
      </c>
    </row>
    <row r="17" spans="1:32" ht="15.75" customHeight="1">
      <c r="A17"/>
      <c r="B17" s="601">
        <f t="shared" si="8"/>
        <v>0</v>
      </c>
      <c r="C17" s="592">
        <f t="shared" si="2"/>
        <v>0</v>
      </c>
      <c r="D17" s="591"/>
      <c r="E17" s="591"/>
      <c r="F17" s="591"/>
      <c r="G17" s="591"/>
      <c r="H17" s="591"/>
      <c r="I17" s="606"/>
      <c r="J17" s="602"/>
      <c r="K17" s="602"/>
      <c r="L17" s="591"/>
      <c r="M17" s="592">
        <f t="shared" si="9"/>
        <v>0</v>
      </c>
      <c r="N17" s="593" t="s">
        <v>318</v>
      </c>
      <c r="O17" s="594">
        <v>0.1</v>
      </c>
      <c r="P17" s="595">
        <f t="shared" si="10"/>
        <v>0</v>
      </c>
      <c r="Q17" s="595">
        <f t="shared" si="3"/>
        <v>0</v>
      </c>
      <c r="R17" s="596">
        <f t="shared" si="11"/>
        <v>0</v>
      </c>
      <c r="S17" s="689">
        <f t="shared" si="12"/>
        <v>0</v>
      </c>
      <c r="T17" s="692"/>
      <c r="U17" s="690">
        <v>0.9</v>
      </c>
      <c r="V17" s="598">
        <f t="shared" si="4"/>
        <v>0.1</v>
      </c>
      <c r="W17" s="603">
        <f t="shared" si="13"/>
        <v>0</v>
      </c>
      <c r="X17" s="599">
        <f t="shared" si="5"/>
        <v>0.1</v>
      </c>
      <c r="Y17" s="604">
        <f t="shared" si="14"/>
        <v>0</v>
      </c>
      <c r="Z17" s="600">
        <f t="shared" si="6"/>
        <v>0.1</v>
      </c>
      <c r="AA17" s="605">
        <f t="shared" si="15"/>
        <v>0</v>
      </c>
      <c r="AB17"/>
      <c r="AC17"/>
      <c r="AD17"/>
      <c r="AE17"/>
      <c r="AF17" s="170">
        <f t="shared" si="7"/>
        <v>0</v>
      </c>
    </row>
    <row r="18" spans="1:32" ht="15.75" customHeight="1">
      <c r="A18"/>
      <c r="B18" s="601">
        <f t="shared" si="8"/>
        <v>0</v>
      </c>
      <c r="C18" s="592">
        <f t="shared" si="2"/>
        <v>0</v>
      </c>
      <c r="D18" s="591"/>
      <c r="E18" s="591"/>
      <c r="F18" s="591"/>
      <c r="G18" s="591"/>
      <c r="H18" s="591"/>
      <c r="I18" s="606"/>
      <c r="J18" s="602"/>
      <c r="K18" s="602"/>
      <c r="L18" s="591"/>
      <c r="M18" s="592">
        <f t="shared" si="9"/>
        <v>0</v>
      </c>
      <c r="N18" s="593" t="s">
        <v>318</v>
      </c>
      <c r="O18" s="594">
        <v>0.1</v>
      </c>
      <c r="P18" s="595">
        <f t="shared" si="10"/>
        <v>0</v>
      </c>
      <c r="Q18" s="595">
        <f t="shared" si="3"/>
        <v>0</v>
      </c>
      <c r="R18" s="596">
        <f t="shared" si="11"/>
        <v>0</v>
      </c>
      <c r="S18" s="689">
        <f t="shared" si="12"/>
        <v>0</v>
      </c>
      <c r="T18" s="692"/>
      <c r="U18" s="690">
        <v>0.9</v>
      </c>
      <c r="V18" s="598">
        <f t="shared" si="4"/>
        <v>0.1</v>
      </c>
      <c r="W18" s="603">
        <f t="shared" si="13"/>
        <v>0</v>
      </c>
      <c r="X18" s="599">
        <f t="shared" si="5"/>
        <v>0.1</v>
      </c>
      <c r="Y18" s="604">
        <f t="shared" si="14"/>
        <v>0</v>
      </c>
      <c r="Z18" s="600">
        <f t="shared" si="6"/>
        <v>0.1</v>
      </c>
      <c r="AA18" s="605">
        <f t="shared" si="15"/>
        <v>0</v>
      </c>
      <c r="AB18"/>
      <c r="AC18"/>
      <c r="AD18"/>
      <c r="AE18"/>
      <c r="AF18" s="170">
        <f t="shared" si="7"/>
        <v>0</v>
      </c>
    </row>
    <row r="19" spans="1:32" ht="15.75" customHeight="1">
      <c r="A19"/>
      <c r="B19" s="601">
        <f t="shared" si="8"/>
        <v>0</v>
      </c>
      <c r="C19" s="592">
        <f>$A$2</f>
        <v>0</v>
      </c>
      <c r="D19" s="591"/>
      <c r="E19" s="591"/>
      <c r="F19" s="591"/>
      <c r="G19" s="591"/>
      <c r="H19" s="591"/>
      <c r="I19" s="606"/>
      <c r="J19" s="602"/>
      <c r="K19" s="602"/>
      <c r="L19" s="591"/>
      <c r="M19" s="592">
        <f t="shared" si="9"/>
        <v>0</v>
      </c>
      <c r="N19" s="593" t="s">
        <v>318</v>
      </c>
      <c r="O19" s="594">
        <v>0.1</v>
      </c>
      <c r="P19" s="595">
        <f t="shared" si="10"/>
        <v>0</v>
      </c>
      <c r="Q19" s="595">
        <f t="shared" si="3"/>
        <v>0</v>
      </c>
      <c r="R19" s="596">
        <f t="shared" si="11"/>
        <v>0</v>
      </c>
      <c r="S19" s="689">
        <f t="shared" si="12"/>
        <v>0</v>
      </c>
      <c r="T19" s="692"/>
      <c r="U19" s="690">
        <v>0.9</v>
      </c>
      <c r="V19" s="598">
        <f t="shared" si="4"/>
        <v>0.1</v>
      </c>
      <c r="W19" s="603">
        <f t="shared" si="13"/>
        <v>0</v>
      </c>
      <c r="X19" s="599">
        <f t="shared" si="5"/>
        <v>0.1</v>
      </c>
      <c r="Y19" s="604">
        <f t="shared" si="14"/>
        <v>0</v>
      </c>
      <c r="Z19" s="600">
        <f t="shared" si="6"/>
        <v>0.1</v>
      </c>
      <c r="AA19" s="605">
        <f t="shared" si="15"/>
        <v>0</v>
      </c>
      <c r="AB19"/>
      <c r="AC19"/>
      <c r="AD19"/>
      <c r="AE19"/>
      <c r="AF19" s="170">
        <f>W19+Y19+AA19</f>
        <v>0</v>
      </c>
    </row>
    <row r="20" spans="1:32" ht="15.75" customHeight="1">
      <c r="A20"/>
      <c r="B20" s="601">
        <f t="shared" si="8"/>
        <v>0</v>
      </c>
      <c r="C20" s="592">
        <f t="shared" si="2"/>
        <v>0</v>
      </c>
      <c r="D20" s="591"/>
      <c r="E20" s="591"/>
      <c r="F20" s="591"/>
      <c r="G20" s="591"/>
      <c r="H20" s="591"/>
      <c r="I20" s="591"/>
      <c r="J20" s="602"/>
      <c r="K20" s="602"/>
      <c r="L20" s="591"/>
      <c r="M20" s="592">
        <f t="shared" si="9"/>
        <v>0</v>
      </c>
      <c r="N20" s="593" t="s">
        <v>318</v>
      </c>
      <c r="O20" s="594">
        <v>0.1</v>
      </c>
      <c r="P20" s="595">
        <f t="shared" si="10"/>
        <v>0</v>
      </c>
      <c r="Q20" s="595">
        <f t="shared" si="3"/>
        <v>0</v>
      </c>
      <c r="R20" s="596">
        <f t="shared" si="11"/>
        <v>0</v>
      </c>
      <c r="S20" s="689">
        <f t="shared" si="12"/>
        <v>0</v>
      </c>
      <c r="T20" s="692"/>
      <c r="U20" s="690">
        <v>0.9</v>
      </c>
      <c r="V20" s="598">
        <f t="shared" si="4"/>
        <v>0.1</v>
      </c>
      <c r="W20" s="603">
        <f t="shared" si="13"/>
        <v>0</v>
      </c>
      <c r="X20" s="599">
        <f t="shared" si="5"/>
        <v>0.1</v>
      </c>
      <c r="Y20" s="604">
        <f t="shared" si="14"/>
        <v>0</v>
      </c>
      <c r="Z20" s="600">
        <f t="shared" si="6"/>
        <v>0.1</v>
      </c>
      <c r="AA20" s="605">
        <f t="shared" si="15"/>
        <v>0</v>
      </c>
      <c r="AB20"/>
      <c r="AC20"/>
      <c r="AD20"/>
      <c r="AE20"/>
      <c r="AF20" s="170">
        <f t="shared" si="7"/>
        <v>0</v>
      </c>
    </row>
    <row r="21" spans="1:32" ht="15.75" customHeight="1">
      <c r="A21"/>
      <c r="B21" s="601">
        <f t="shared" si="8"/>
        <v>0</v>
      </c>
      <c r="C21" s="592">
        <f t="shared" si="2"/>
        <v>0</v>
      </c>
      <c r="D21" s="591"/>
      <c r="E21" s="591"/>
      <c r="F21" s="591"/>
      <c r="G21" s="591"/>
      <c r="H21" s="591"/>
      <c r="I21" s="591"/>
      <c r="J21" s="602"/>
      <c r="K21" s="602"/>
      <c r="L21" s="591"/>
      <c r="M21" s="592">
        <f t="shared" si="9"/>
        <v>0</v>
      </c>
      <c r="N21" s="593" t="s">
        <v>318</v>
      </c>
      <c r="O21" s="594">
        <v>0.1</v>
      </c>
      <c r="P21" s="595">
        <f t="shared" si="10"/>
        <v>0</v>
      </c>
      <c r="Q21" s="595">
        <f t="shared" si="3"/>
        <v>0</v>
      </c>
      <c r="R21" s="596">
        <f t="shared" si="11"/>
        <v>0</v>
      </c>
      <c r="S21" s="689">
        <f t="shared" si="12"/>
        <v>0</v>
      </c>
      <c r="T21" s="692"/>
      <c r="U21" s="690">
        <v>0.9</v>
      </c>
      <c r="V21" s="598">
        <f t="shared" si="4"/>
        <v>0.1</v>
      </c>
      <c r="W21" s="603">
        <f t="shared" si="13"/>
        <v>0</v>
      </c>
      <c r="X21" s="599">
        <f t="shared" si="5"/>
        <v>0.1</v>
      </c>
      <c r="Y21" s="604">
        <f t="shared" si="14"/>
        <v>0</v>
      </c>
      <c r="Z21" s="600">
        <f t="shared" si="6"/>
        <v>0.1</v>
      </c>
      <c r="AA21" s="605">
        <f t="shared" si="15"/>
        <v>0</v>
      </c>
      <c r="AB21"/>
      <c r="AC21"/>
      <c r="AD21"/>
      <c r="AE21"/>
      <c r="AF21" s="170">
        <f t="shared" si="7"/>
        <v>0</v>
      </c>
    </row>
    <row r="22" spans="1:32" ht="15.75" customHeight="1">
      <c r="A22"/>
      <c r="B22" s="601">
        <f t="shared" si="8"/>
        <v>0</v>
      </c>
      <c r="C22" s="592">
        <f t="shared" si="2"/>
        <v>0</v>
      </c>
      <c r="D22" s="591"/>
      <c r="E22" s="591"/>
      <c r="F22" s="591"/>
      <c r="G22" s="591"/>
      <c r="H22" s="591"/>
      <c r="I22" s="591"/>
      <c r="J22" s="602"/>
      <c r="K22" s="602"/>
      <c r="L22" s="591"/>
      <c r="M22" s="592">
        <f t="shared" si="9"/>
        <v>0</v>
      </c>
      <c r="N22" s="593" t="s">
        <v>318</v>
      </c>
      <c r="O22" s="594">
        <v>0.1</v>
      </c>
      <c r="P22" s="595">
        <f t="shared" si="10"/>
        <v>0</v>
      </c>
      <c r="Q22" s="595">
        <f t="shared" si="3"/>
        <v>0</v>
      </c>
      <c r="R22" s="596">
        <f t="shared" si="11"/>
        <v>0</v>
      </c>
      <c r="S22" s="689">
        <f t="shared" si="12"/>
        <v>0</v>
      </c>
      <c r="T22" s="692"/>
      <c r="U22" s="690">
        <v>0.9</v>
      </c>
      <c r="V22" s="598">
        <f t="shared" si="4"/>
        <v>0.1</v>
      </c>
      <c r="W22" s="603">
        <f t="shared" si="13"/>
        <v>0</v>
      </c>
      <c r="X22" s="599">
        <f t="shared" si="5"/>
        <v>0.1</v>
      </c>
      <c r="Y22" s="604">
        <f t="shared" si="14"/>
        <v>0</v>
      </c>
      <c r="Z22" s="600">
        <f t="shared" si="6"/>
        <v>0.1</v>
      </c>
      <c r="AA22" s="605">
        <f t="shared" si="15"/>
        <v>0</v>
      </c>
      <c r="AB22"/>
      <c r="AC22"/>
      <c r="AD22"/>
      <c r="AE22"/>
      <c r="AF22" s="170">
        <f t="shared" si="7"/>
        <v>0</v>
      </c>
    </row>
    <row r="23" spans="1:32" ht="15.75" customHeight="1">
      <c r="A23"/>
      <c r="B23" s="601">
        <f t="shared" si="8"/>
        <v>0</v>
      </c>
      <c r="C23" s="592">
        <f t="shared" si="2"/>
        <v>0</v>
      </c>
      <c r="D23" s="591"/>
      <c r="E23" s="591"/>
      <c r="F23" s="591"/>
      <c r="G23" s="591"/>
      <c r="H23" s="591"/>
      <c r="I23" s="591"/>
      <c r="J23" s="602"/>
      <c r="K23" s="602"/>
      <c r="L23" s="591"/>
      <c r="M23" s="592">
        <f t="shared" si="9"/>
        <v>0</v>
      </c>
      <c r="N23" s="593" t="s">
        <v>318</v>
      </c>
      <c r="O23" s="594">
        <v>0.1</v>
      </c>
      <c r="P23" s="595">
        <f t="shared" si="10"/>
        <v>0</v>
      </c>
      <c r="Q23" s="595">
        <f t="shared" si="3"/>
        <v>0</v>
      </c>
      <c r="R23" s="596">
        <f t="shared" si="11"/>
        <v>0</v>
      </c>
      <c r="S23" s="689">
        <f t="shared" si="12"/>
        <v>0</v>
      </c>
      <c r="T23" s="692"/>
      <c r="U23" s="690">
        <v>0.9</v>
      </c>
      <c r="V23" s="598">
        <f t="shared" si="4"/>
        <v>0.1</v>
      </c>
      <c r="W23" s="603">
        <f t="shared" si="13"/>
        <v>0</v>
      </c>
      <c r="X23" s="599">
        <f t="shared" si="5"/>
        <v>0.1</v>
      </c>
      <c r="Y23" s="604">
        <f t="shared" si="14"/>
        <v>0</v>
      </c>
      <c r="Z23" s="600">
        <f t="shared" si="6"/>
        <v>0.1</v>
      </c>
      <c r="AA23" s="605">
        <f t="shared" si="15"/>
        <v>0</v>
      </c>
      <c r="AB23"/>
      <c r="AC23"/>
      <c r="AD23"/>
      <c r="AE23"/>
      <c r="AF23" s="170">
        <f t="shared" si="7"/>
        <v>0</v>
      </c>
    </row>
    <row r="24" spans="1:32" ht="15.75" customHeight="1">
      <c r="A24"/>
      <c r="B24" s="601">
        <f t="shared" si="8"/>
        <v>0</v>
      </c>
      <c r="C24" s="592">
        <f t="shared" si="2"/>
        <v>0</v>
      </c>
      <c r="D24" s="591"/>
      <c r="E24" s="591"/>
      <c r="F24" s="591"/>
      <c r="G24" s="591"/>
      <c r="H24" s="591"/>
      <c r="I24" s="591"/>
      <c r="J24" s="602"/>
      <c r="K24" s="602"/>
      <c r="L24" s="591"/>
      <c r="M24" s="592">
        <f t="shared" si="9"/>
        <v>0</v>
      </c>
      <c r="N24" s="593" t="s">
        <v>318</v>
      </c>
      <c r="O24" s="594">
        <v>0.1</v>
      </c>
      <c r="P24" s="595">
        <f t="shared" si="10"/>
        <v>0</v>
      </c>
      <c r="Q24" s="595">
        <f t="shared" si="3"/>
        <v>0</v>
      </c>
      <c r="R24" s="596">
        <f t="shared" si="11"/>
        <v>0</v>
      </c>
      <c r="S24" s="689">
        <f t="shared" si="12"/>
        <v>0</v>
      </c>
      <c r="T24" s="692"/>
      <c r="U24" s="690">
        <v>0.9</v>
      </c>
      <c r="V24" s="598">
        <f t="shared" si="4"/>
        <v>0.1</v>
      </c>
      <c r="W24" s="603">
        <f t="shared" si="13"/>
        <v>0</v>
      </c>
      <c r="X24" s="599">
        <f t="shared" si="5"/>
        <v>0.1</v>
      </c>
      <c r="Y24" s="604">
        <f t="shared" si="14"/>
        <v>0</v>
      </c>
      <c r="Z24" s="600">
        <f t="shared" si="6"/>
        <v>0.1</v>
      </c>
      <c r="AA24" s="605">
        <f t="shared" si="15"/>
        <v>0</v>
      </c>
      <c r="AB24"/>
      <c r="AC24"/>
      <c r="AD24"/>
      <c r="AE24"/>
      <c r="AF24" s="170">
        <f t="shared" si="7"/>
        <v>0</v>
      </c>
    </row>
    <row r="25" spans="1:32" ht="15.75" customHeight="1">
      <c r="A25"/>
      <c r="B25" s="601">
        <f t="shared" si="8"/>
        <v>0</v>
      </c>
      <c r="C25" s="592">
        <f t="shared" si="2"/>
        <v>0</v>
      </c>
      <c r="D25" s="591"/>
      <c r="E25" s="591"/>
      <c r="F25" s="591"/>
      <c r="G25" s="591"/>
      <c r="H25" s="591"/>
      <c r="I25" s="591"/>
      <c r="J25" s="602"/>
      <c r="K25" s="602"/>
      <c r="L25" s="591"/>
      <c r="M25" s="592">
        <f t="shared" si="9"/>
        <v>0</v>
      </c>
      <c r="N25" s="593" t="s">
        <v>318</v>
      </c>
      <c r="O25" s="594">
        <v>0.1</v>
      </c>
      <c r="P25" s="595">
        <f t="shared" si="10"/>
        <v>0</v>
      </c>
      <c r="Q25" s="595">
        <f t="shared" si="3"/>
        <v>0</v>
      </c>
      <c r="R25" s="596">
        <f t="shared" si="11"/>
        <v>0</v>
      </c>
      <c r="S25" s="689">
        <f t="shared" si="12"/>
        <v>0</v>
      </c>
      <c r="T25" s="692"/>
      <c r="U25" s="690">
        <v>0.9</v>
      </c>
      <c r="V25" s="598">
        <f t="shared" si="4"/>
        <v>0.1</v>
      </c>
      <c r="W25" s="603">
        <f t="shared" si="13"/>
        <v>0</v>
      </c>
      <c r="X25" s="599">
        <f t="shared" si="5"/>
        <v>0.1</v>
      </c>
      <c r="Y25" s="604">
        <f t="shared" si="14"/>
        <v>0</v>
      </c>
      <c r="Z25" s="600">
        <f t="shared" si="6"/>
        <v>0.1</v>
      </c>
      <c r="AA25" s="605">
        <f t="shared" si="15"/>
        <v>0</v>
      </c>
      <c r="AB25"/>
      <c r="AC25"/>
      <c r="AD25"/>
      <c r="AE25"/>
      <c r="AF25" s="170">
        <f t="shared" si="7"/>
        <v>0</v>
      </c>
    </row>
    <row r="26" spans="1:32" ht="15.75" customHeight="1">
      <c r="A26"/>
      <c r="B26" s="601">
        <f t="shared" si="8"/>
        <v>0</v>
      </c>
      <c r="C26" s="592">
        <f t="shared" si="2"/>
        <v>0</v>
      </c>
      <c r="D26" s="591"/>
      <c r="E26" s="591"/>
      <c r="F26" s="591"/>
      <c r="G26" s="591"/>
      <c r="H26" s="591"/>
      <c r="I26" s="591"/>
      <c r="J26" s="602"/>
      <c r="K26" s="602"/>
      <c r="L26" s="591"/>
      <c r="M26" s="592">
        <f t="shared" si="9"/>
        <v>0</v>
      </c>
      <c r="N26" s="593" t="s">
        <v>318</v>
      </c>
      <c r="O26" s="594">
        <v>0.1</v>
      </c>
      <c r="P26" s="595">
        <f t="shared" si="10"/>
        <v>0</v>
      </c>
      <c r="Q26" s="595">
        <f t="shared" si="3"/>
        <v>0</v>
      </c>
      <c r="R26" s="596">
        <f t="shared" si="11"/>
        <v>0</v>
      </c>
      <c r="S26" s="689">
        <f t="shared" si="12"/>
        <v>0</v>
      </c>
      <c r="T26" s="692"/>
      <c r="U26" s="690">
        <v>0.9</v>
      </c>
      <c r="V26" s="598">
        <f t="shared" si="4"/>
        <v>0.1</v>
      </c>
      <c r="W26" s="603">
        <f t="shared" si="13"/>
        <v>0</v>
      </c>
      <c r="X26" s="599">
        <f t="shared" si="5"/>
        <v>0.1</v>
      </c>
      <c r="Y26" s="604">
        <f t="shared" si="14"/>
        <v>0</v>
      </c>
      <c r="Z26" s="600">
        <f t="shared" si="6"/>
        <v>0.1</v>
      </c>
      <c r="AA26" s="605">
        <f t="shared" si="15"/>
        <v>0</v>
      </c>
      <c r="AB26"/>
      <c r="AC26"/>
      <c r="AD26"/>
      <c r="AE26"/>
      <c r="AF26" s="170">
        <f t="shared" si="7"/>
        <v>0</v>
      </c>
    </row>
    <row r="27" spans="1:32" ht="15.75" customHeight="1">
      <c r="A27"/>
      <c r="B27" s="601">
        <f t="shared" ref="B27:B29" si="16">B26</f>
        <v>0</v>
      </c>
      <c r="C27" s="592">
        <f t="shared" si="2"/>
        <v>0</v>
      </c>
      <c r="D27" s="591"/>
      <c r="E27" s="591"/>
      <c r="F27" s="591"/>
      <c r="G27" s="591"/>
      <c r="H27" s="591"/>
      <c r="I27" s="591"/>
      <c r="J27" s="602"/>
      <c r="K27" s="602"/>
      <c r="L27" s="591"/>
      <c r="M27" s="592">
        <f t="shared" si="9"/>
        <v>0</v>
      </c>
      <c r="N27" s="593" t="s">
        <v>318</v>
      </c>
      <c r="O27" s="594">
        <v>0.1</v>
      </c>
      <c r="P27" s="595">
        <f t="shared" si="10"/>
        <v>0</v>
      </c>
      <c r="Q27" s="595">
        <f t="shared" si="3"/>
        <v>0</v>
      </c>
      <c r="R27" s="596">
        <f t="shared" si="11"/>
        <v>0</v>
      </c>
      <c r="S27" s="689">
        <f t="shared" si="12"/>
        <v>0</v>
      </c>
      <c r="T27" s="692"/>
      <c r="U27" s="690">
        <v>0.9</v>
      </c>
      <c r="V27" s="598">
        <f t="shared" si="4"/>
        <v>0.1</v>
      </c>
      <c r="W27" s="603">
        <f t="shared" si="13"/>
        <v>0</v>
      </c>
      <c r="X27" s="599">
        <f t="shared" si="5"/>
        <v>0.1</v>
      </c>
      <c r="Y27" s="604">
        <f t="shared" si="14"/>
        <v>0</v>
      </c>
      <c r="Z27" s="600">
        <f t="shared" si="6"/>
        <v>0.1</v>
      </c>
      <c r="AA27" s="605">
        <f t="shared" si="15"/>
        <v>0</v>
      </c>
      <c r="AB27"/>
      <c r="AC27"/>
      <c r="AD27"/>
      <c r="AE27"/>
      <c r="AF27" s="170">
        <f t="shared" si="7"/>
        <v>0</v>
      </c>
    </row>
    <row r="28" spans="1:32" ht="15.75" customHeight="1">
      <c r="A28"/>
      <c r="B28" s="601">
        <f t="shared" si="16"/>
        <v>0</v>
      </c>
      <c r="C28" s="592">
        <f t="shared" si="2"/>
        <v>0</v>
      </c>
      <c r="D28" s="591"/>
      <c r="E28" s="591"/>
      <c r="F28" s="591"/>
      <c r="G28" s="591"/>
      <c r="H28" s="591"/>
      <c r="I28" s="591"/>
      <c r="J28" s="602"/>
      <c r="K28" s="602"/>
      <c r="L28" s="591"/>
      <c r="M28" s="592">
        <f t="shared" si="9"/>
        <v>0</v>
      </c>
      <c r="N28" s="593" t="s">
        <v>318</v>
      </c>
      <c r="O28" s="594">
        <v>0.1</v>
      </c>
      <c r="P28" s="595">
        <f t="shared" si="10"/>
        <v>0</v>
      </c>
      <c r="Q28" s="595">
        <f t="shared" si="3"/>
        <v>0</v>
      </c>
      <c r="R28" s="596">
        <f t="shared" si="11"/>
        <v>0</v>
      </c>
      <c r="S28" s="689">
        <f t="shared" si="12"/>
        <v>0</v>
      </c>
      <c r="T28" s="692"/>
      <c r="U28" s="690">
        <v>0.9</v>
      </c>
      <c r="V28" s="598">
        <f t="shared" si="4"/>
        <v>0.1</v>
      </c>
      <c r="W28" s="603">
        <f t="shared" si="13"/>
        <v>0</v>
      </c>
      <c r="X28" s="599">
        <f t="shared" si="5"/>
        <v>0.1</v>
      </c>
      <c r="Y28" s="604">
        <f t="shared" si="14"/>
        <v>0</v>
      </c>
      <c r="Z28" s="600">
        <f t="shared" si="6"/>
        <v>0.1</v>
      </c>
      <c r="AA28" s="605">
        <f t="shared" si="15"/>
        <v>0</v>
      </c>
      <c r="AB28"/>
      <c r="AC28"/>
      <c r="AD28"/>
      <c r="AE28"/>
      <c r="AF28" s="170">
        <f t="shared" si="7"/>
        <v>0</v>
      </c>
    </row>
    <row r="29" spans="1:32" ht="15.75" customHeight="1">
      <c r="A29"/>
      <c r="B29" s="601">
        <f t="shared" si="16"/>
        <v>0</v>
      </c>
      <c r="C29" s="592">
        <f t="shared" si="2"/>
        <v>0</v>
      </c>
      <c r="D29" s="591"/>
      <c r="E29" s="591"/>
      <c r="F29" s="591"/>
      <c r="G29" s="591"/>
      <c r="H29" s="591"/>
      <c r="I29" s="591"/>
      <c r="J29" s="602"/>
      <c r="K29" s="602"/>
      <c r="L29" s="591"/>
      <c r="M29" s="592">
        <f t="shared" si="9"/>
        <v>0</v>
      </c>
      <c r="N29" s="593" t="s">
        <v>318</v>
      </c>
      <c r="O29" s="594">
        <v>0.1</v>
      </c>
      <c r="P29" s="595">
        <f t="shared" si="10"/>
        <v>0</v>
      </c>
      <c r="Q29" s="595">
        <f t="shared" si="3"/>
        <v>0</v>
      </c>
      <c r="R29" s="596">
        <f t="shared" si="11"/>
        <v>0</v>
      </c>
      <c r="S29" s="689">
        <f t="shared" si="12"/>
        <v>0</v>
      </c>
      <c r="T29" s="692"/>
      <c r="U29" s="690">
        <v>0.9</v>
      </c>
      <c r="V29" s="598">
        <f t="shared" si="4"/>
        <v>0.1</v>
      </c>
      <c r="W29" s="603">
        <f t="shared" si="13"/>
        <v>0</v>
      </c>
      <c r="X29" s="599">
        <f t="shared" si="5"/>
        <v>0.1</v>
      </c>
      <c r="Y29" s="604">
        <f t="shared" si="14"/>
        <v>0</v>
      </c>
      <c r="Z29" s="600">
        <f t="shared" si="6"/>
        <v>0.1</v>
      </c>
      <c r="AA29" s="605">
        <f t="shared" si="15"/>
        <v>0</v>
      </c>
      <c r="AB29"/>
      <c r="AC29"/>
      <c r="AD29"/>
      <c r="AE29"/>
      <c r="AF29" s="170">
        <f t="shared" si="7"/>
        <v>0</v>
      </c>
    </row>
    <row r="30" spans="1:32" ht="15.75" customHeight="1">
      <c r="A30"/>
      <c r="B30" s="1469"/>
      <c r="C30" s="1470"/>
      <c r="D30" s="1470"/>
      <c r="E30" s="1470"/>
      <c r="F30" s="1470"/>
      <c r="G30" s="1470"/>
      <c r="H30" s="1470"/>
      <c r="I30" s="1470"/>
      <c r="J30" s="1471"/>
      <c r="K30" s="609" t="s">
        <v>319</v>
      </c>
      <c r="L30" s="610">
        <f>SUM(L10:L29)</f>
        <v>0</v>
      </c>
      <c r="M30" s="610">
        <f>SUM(M10:M29)</f>
        <v>0</v>
      </c>
      <c r="N30" s="611"/>
      <c r="O30" s="612"/>
      <c r="P30" s="613" t="s">
        <v>185</v>
      </c>
      <c r="Q30" s="614">
        <f>SUM(Q7:Q29)</f>
        <v>0</v>
      </c>
      <c r="R30" s="615" t="s">
        <v>83</v>
      </c>
      <c r="S30" s="616">
        <f>SUM(S7:S29)</f>
        <v>0</v>
      </c>
      <c r="T30" s="691" t="s">
        <v>320</v>
      </c>
      <c r="U30" s="617" t="str">
        <f>IFERROR(1-(S30/Q30),"")</f>
        <v/>
      </c>
      <c r="V30" s="640" t="s">
        <v>123</v>
      </c>
      <c r="W30" s="640" t="s">
        <v>124</v>
      </c>
      <c r="X30" s="641" t="s">
        <v>125</v>
      </c>
      <c r="Y30" s="641" t="s">
        <v>126</v>
      </c>
      <c r="Z30" s="642" t="s">
        <v>127</v>
      </c>
      <c r="AA30" s="642" t="s">
        <v>128</v>
      </c>
      <c r="AB30"/>
      <c r="AC30"/>
      <c r="AD30"/>
      <c r="AE30"/>
      <c r="AF30" s="170"/>
    </row>
    <row r="31" spans="1:32" ht="15" customHeight="1">
      <c r="A31"/>
      <c r="B31" s="608" t="s">
        <v>321</v>
      </c>
      <c r="C31" s="1486" t="s">
        <v>132</v>
      </c>
      <c r="D31" s="1468"/>
      <c r="E31" s="1468"/>
      <c r="F31" s="1468"/>
      <c r="G31" s="1468"/>
      <c r="H31" s="1468"/>
      <c r="I31" s="1468"/>
      <c r="J31" s="1468"/>
      <c r="K31" s="1468"/>
      <c r="L31" s="1468"/>
      <c r="M31" s="1468"/>
      <c r="N31" s="1468"/>
      <c r="O31" s="1468"/>
      <c r="P31" s="1468"/>
      <c r="Q31" s="1468"/>
      <c r="R31" s="1468"/>
      <c r="S31" s="1468"/>
      <c r="T31" s="1468"/>
      <c r="U31" s="1468"/>
      <c r="V31" s="1477">
        <f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1478">
        <f>S30*V9</f>
        <v>0</v>
      </c>
      <c r="X31" s="1479">
        <f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1480">
        <f>S30*X9</f>
        <v>0</v>
      </c>
      <c r="Z31" s="1481">
        <f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1482">
        <f>S30*Z9</f>
        <v>0</v>
      </c>
      <c r="AB31"/>
      <c r="AC31"/>
      <c r="AD31"/>
      <c r="AE31"/>
      <c r="AF31" s="170"/>
    </row>
    <row r="32" spans="1:32" ht="15" customHeight="1">
      <c r="A32"/>
      <c r="B32" s="608" t="s">
        <v>322</v>
      </c>
      <c r="C32" s="1486" t="s">
        <v>134</v>
      </c>
      <c r="D32" s="1468"/>
      <c r="E32" s="1468"/>
      <c r="F32" s="1468"/>
      <c r="G32" s="1468"/>
      <c r="H32" s="1468"/>
      <c r="I32" s="1468"/>
      <c r="J32" s="1468"/>
      <c r="K32" s="1468"/>
      <c r="L32" s="1468"/>
      <c r="M32" s="1468"/>
      <c r="N32" s="1468"/>
      <c r="O32" s="1468"/>
      <c r="P32" s="1468"/>
      <c r="Q32" s="1468"/>
      <c r="R32" s="1468"/>
      <c r="S32" s="1468"/>
      <c r="T32" s="1468"/>
      <c r="U32" s="1468"/>
      <c r="V32" s="1477"/>
      <c r="W32" s="1478"/>
      <c r="X32" s="1479"/>
      <c r="Y32" s="1480"/>
      <c r="Z32" s="1481"/>
      <c r="AA32" s="1482"/>
      <c r="AB32"/>
      <c r="AC32"/>
      <c r="AD32"/>
      <c r="AE32"/>
      <c r="AF32" s="170"/>
    </row>
    <row r="33" spans="1:32" ht="15" customHeight="1">
      <c r="A33"/>
      <c r="B33" s="645"/>
      <c r="C33" s="646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39"/>
      <c r="P33" s="639"/>
      <c r="Q33" s="639"/>
      <c r="R33" s="639"/>
      <c r="S33" s="639"/>
      <c r="T33" s="639"/>
      <c r="U33" s="639"/>
      <c r="V33" s="643" t="s">
        <v>323</v>
      </c>
      <c r="W33" s="1479">
        <f>Q30+V31+X31+Z31</f>
        <v>0</v>
      </c>
      <c r="X33" s="1479"/>
      <c r="Y33" s="644" t="s">
        <v>324</v>
      </c>
      <c r="Z33" s="1480">
        <f>S30+W31+Y31+AA31</f>
        <v>0</v>
      </c>
      <c r="AA33" s="1480"/>
      <c r="AB33"/>
      <c r="AC33"/>
      <c r="AD33"/>
      <c r="AE33"/>
      <c r="AF33" s="170"/>
    </row>
    <row r="34" spans="1:32" ht="18.600000000000001" customHeight="1">
      <c r="A34"/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607"/>
      <c r="P34" s="597"/>
      <c r="Q34" s="597"/>
      <c r="R34" s="597"/>
      <c r="S34" s="597"/>
      <c r="T34" s="597"/>
      <c r="U34" s="597"/>
      <c r="V34" s="589"/>
      <c r="W34" s="1466"/>
      <c r="X34" s="1390"/>
      <c r="Y34" s="1390"/>
      <c r="Z34" s="590"/>
      <c r="AA34" s="597"/>
      <c r="AB34"/>
      <c r="AC34"/>
      <c r="AD34"/>
      <c r="AE34"/>
      <c r="AF34" s="170"/>
    </row>
    <row r="35" spans="1:32" customFormat="1" ht="13.2" customHeight="1" thickTop="1"/>
    <row r="36" spans="1:32" ht="30" customHeight="1">
      <c r="A36"/>
      <c r="B36" s="1476" t="str">
        <f>IF(B3=0,"",B3)</f>
        <v/>
      </c>
      <c r="C36" s="1476"/>
      <c r="D36" s="1476"/>
      <c r="E36" s="1476"/>
      <c r="F36" s="1476"/>
      <c r="G36" s="1476"/>
      <c r="H36" s="1476"/>
      <c r="I36" s="1476"/>
      <c r="J36" s="1476"/>
      <c r="K36" s="1476"/>
      <c r="L36" s="1476"/>
      <c r="M36" s="1476"/>
      <c r="N36" s="1476"/>
      <c r="O36" s="1476"/>
      <c r="P36" s="1476"/>
      <c r="Q36" s="1476"/>
      <c r="R36" s="1476"/>
      <c r="S36" s="1476"/>
      <c r="T36" s="1476"/>
      <c r="U36" s="1476"/>
      <c r="V36" s="1476"/>
      <c r="W36" s="1476"/>
      <c r="X36" s="1476"/>
      <c r="Y36" s="1476"/>
      <c r="Z36" s="1476"/>
      <c r="AA36" s="1476"/>
      <c r="AB36"/>
      <c r="AC36"/>
      <c r="AD36"/>
      <c r="AE36"/>
    </row>
    <row r="37" spans="1:32" ht="15.75" customHeight="1">
      <c r="A37"/>
      <c r="B37" s="1018" t="s">
        <v>74</v>
      </c>
      <c r="C37" s="1018" t="s">
        <v>75</v>
      </c>
      <c r="D37" s="1018" t="s">
        <v>45</v>
      </c>
      <c r="E37" s="1018" t="s">
        <v>76</v>
      </c>
      <c r="F37" s="1463" t="s">
        <v>311</v>
      </c>
      <c r="G37" s="1018" t="s">
        <v>285</v>
      </c>
      <c r="H37" s="1475" t="s">
        <v>312</v>
      </c>
      <c r="I37" s="1475" t="s">
        <v>220</v>
      </c>
      <c r="J37" s="1475" t="s">
        <v>157</v>
      </c>
      <c r="K37" s="1475" t="s">
        <v>158</v>
      </c>
      <c r="L37" s="1019" t="s">
        <v>77</v>
      </c>
      <c r="M37" s="1019" t="s">
        <v>78</v>
      </c>
      <c r="N37" s="1487" t="s">
        <v>100</v>
      </c>
      <c r="O37" s="1487"/>
      <c r="P37" s="1015" t="s">
        <v>46</v>
      </c>
      <c r="Q37" s="1015"/>
      <c r="R37" s="1016" t="s">
        <v>79</v>
      </c>
      <c r="S37" s="1016"/>
      <c r="T37" s="1179" t="s">
        <v>313</v>
      </c>
      <c r="U37" s="1179" t="s">
        <v>63</v>
      </c>
      <c r="V37" s="1017" t="s">
        <v>80</v>
      </c>
      <c r="W37" s="1017"/>
      <c r="X37" s="1017"/>
      <c r="Y37" s="1017"/>
      <c r="Z37" s="1017"/>
      <c r="AA37" s="1017"/>
      <c r="AB37" s="1488" t="s">
        <v>104</v>
      </c>
      <c r="AC37"/>
      <c r="AD37"/>
      <c r="AE37"/>
    </row>
    <row r="38" spans="1:32" ht="15.75" customHeight="1">
      <c r="A38"/>
      <c r="B38" s="1018"/>
      <c r="C38" s="1018"/>
      <c r="D38" s="1018"/>
      <c r="E38" s="1018"/>
      <c r="F38" s="1463"/>
      <c r="G38" s="1018"/>
      <c r="H38" s="1475"/>
      <c r="I38" s="1475"/>
      <c r="J38" s="1475"/>
      <c r="K38" s="1475"/>
      <c r="L38" s="1019"/>
      <c r="M38" s="1019"/>
      <c r="N38" s="1487"/>
      <c r="O38" s="1487"/>
      <c r="P38" s="482" t="s">
        <v>81</v>
      </c>
      <c r="Q38" s="482" t="s">
        <v>82</v>
      </c>
      <c r="R38" s="482" t="s">
        <v>83</v>
      </c>
      <c r="S38" s="482" t="s">
        <v>82</v>
      </c>
      <c r="T38" s="1202"/>
      <c r="U38" s="1202"/>
      <c r="V38" s="769">
        <v>0.1</v>
      </c>
      <c r="W38" s="368" t="s">
        <v>57</v>
      </c>
      <c r="X38" s="769">
        <v>0.1</v>
      </c>
      <c r="Y38" s="368" t="s">
        <v>84</v>
      </c>
      <c r="Z38" s="769">
        <v>0.1</v>
      </c>
      <c r="AA38" s="368" t="s">
        <v>59</v>
      </c>
      <c r="AB38" s="1489"/>
      <c r="AC38"/>
      <c r="AD38"/>
      <c r="AE38"/>
    </row>
    <row r="39" spans="1:32" ht="15.75" customHeight="1">
      <c r="A39"/>
      <c r="B39" s="626" t="str">
        <f>B36</f>
        <v/>
      </c>
      <c r="C39" s="627">
        <f t="shared" ref="C39:C54" si="17">$A$3</f>
        <v>0</v>
      </c>
      <c r="D39" s="695"/>
      <c r="E39" s="695"/>
      <c r="F39" s="695"/>
      <c r="G39" s="695"/>
      <c r="H39" s="695"/>
      <c r="I39" s="695"/>
      <c r="J39" s="696"/>
      <c r="K39" s="696"/>
      <c r="L39" s="695"/>
      <c r="M39" s="592">
        <f>IF(J39=0,0,(K39-J39)+1)</f>
        <v>0</v>
      </c>
      <c r="N39" s="593" t="s">
        <v>140</v>
      </c>
      <c r="O39" s="594">
        <v>0</v>
      </c>
      <c r="P39" s="595">
        <f>ROUNDUP(((R39/U39)),0)</f>
        <v>0</v>
      </c>
      <c r="Q39" s="595">
        <f t="shared" ref="Q39:Q40" si="18">P39*L39*M39</f>
        <v>0</v>
      </c>
      <c r="R39" s="596">
        <f>T39-(T39*O39)</f>
        <v>0</v>
      </c>
      <c r="S39" s="689">
        <f>R39*L39*M39</f>
        <v>0</v>
      </c>
      <c r="T39" s="692"/>
      <c r="U39" s="690">
        <v>0.9</v>
      </c>
      <c r="V39" s="598">
        <f t="shared" ref="V39:V54" si="19">V38</f>
        <v>0.1</v>
      </c>
      <c r="W39" s="603">
        <f>(P39*V39)</f>
        <v>0</v>
      </c>
      <c r="X39" s="599">
        <f t="shared" ref="X39:X54" si="20">X38</f>
        <v>0.1</v>
      </c>
      <c r="Y39" s="604">
        <f>(P39*X39)</f>
        <v>0</v>
      </c>
      <c r="Z39" s="600">
        <f t="shared" ref="Z39:Z54" si="21">Z38</f>
        <v>0.1</v>
      </c>
      <c r="AA39" s="605">
        <f>(P39*Z39)</f>
        <v>0</v>
      </c>
      <c r="AB39" s="254" t="s">
        <v>114</v>
      </c>
      <c r="AC39"/>
      <c r="AD39"/>
      <c r="AE39"/>
      <c r="AF39" s="170">
        <f>W39+Y39+AA39</f>
        <v>0</v>
      </c>
    </row>
    <row r="40" spans="1:32" ht="15.75" customHeight="1">
      <c r="A40"/>
      <c r="B40" s="625" t="str">
        <f t="shared" ref="B40:B54" si="22">B39</f>
        <v/>
      </c>
      <c r="C40" s="693">
        <f t="shared" si="17"/>
        <v>0</v>
      </c>
      <c r="D40" s="591"/>
      <c r="E40" s="591"/>
      <c r="F40" s="591"/>
      <c r="G40" s="591"/>
      <c r="H40" s="591"/>
      <c r="I40" s="591"/>
      <c r="J40" s="602"/>
      <c r="K40" s="602"/>
      <c r="L40" s="591"/>
      <c r="M40" s="592">
        <f t="shared" ref="M40:M54" si="23">IF(J40=0,0,(K40-J40)+1)</f>
        <v>0</v>
      </c>
      <c r="N40" s="593" t="s">
        <v>140</v>
      </c>
      <c r="O40" s="594">
        <v>0</v>
      </c>
      <c r="P40" s="595">
        <f t="shared" ref="P40:P54" si="24">ROUNDUP(((R40/U40)),0)</f>
        <v>0</v>
      </c>
      <c r="Q40" s="595">
        <f t="shared" si="18"/>
        <v>0</v>
      </c>
      <c r="R40" s="596">
        <f t="shared" ref="R40:R54" si="25">T40-(T40*O40)</f>
        <v>0</v>
      </c>
      <c r="S40" s="689">
        <f t="shared" ref="S40:S54" si="26">R40*L40*M40</f>
        <v>0</v>
      </c>
      <c r="T40" s="692"/>
      <c r="U40" s="690">
        <v>0.9</v>
      </c>
      <c r="V40" s="598">
        <f t="shared" si="19"/>
        <v>0.1</v>
      </c>
      <c r="W40" s="603">
        <f t="shared" ref="W40:W54" si="27">(P40*V40)</f>
        <v>0</v>
      </c>
      <c r="X40" s="599">
        <f t="shared" si="20"/>
        <v>0.1</v>
      </c>
      <c r="Y40" s="604">
        <f t="shared" ref="Y40:Y54" si="28">(P40*X40)</f>
        <v>0</v>
      </c>
      <c r="Z40" s="600">
        <f t="shared" si="21"/>
        <v>0.1</v>
      </c>
      <c r="AA40" s="605">
        <f t="shared" ref="AA40:AA54" si="29">(P40*Z40)</f>
        <v>0</v>
      </c>
      <c r="AB40" s="345" t="s">
        <v>138</v>
      </c>
      <c r="AC40"/>
      <c r="AD40"/>
      <c r="AE40"/>
      <c r="AF40" s="170">
        <f t="shared" ref="AF40:AF54" si="30">W40+Y40+AA40</f>
        <v>0</v>
      </c>
    </row>
    <row r="41" spans="1:32" ht="15.75" customHeight="1">
      <c r="A41"/>
      <c r="B41" s="625" t="str">
        <f t="shared" si="22"/>
        <v/>
      </c>
      <c r="C41" s="693">
        <f t="shared" si="17"/>
        <v>0</v>
      </c>
      <c r="D41" s="695"/>
      <c r="E41" s="695"/>
      <c r="F41" s="695"/>
      <c r="G41" s="695"/>
      <c r="H41" s="695"/>
      <c r="I41" s="695"/>
      <c r="J41" s="696"/>
      <c r="K41" s="696"/>
      <c r="L41" s="695"/>
      <c r="M41" s="592">
        <f t="shared" si="23"/>
        <v>0</v>
      </c>
      <c r="N41" s="593" t="s">
        <v>140</v>
      </c>
      <c r="O41" s="594">
        <v>0</v>
      </c>
      <c r="P41" s="595">
        <f t="shared" si="24"/>
        <v>0</v>
      </c>
      <c r="Q41" s="595">
        <f>P41*L41*M41</f>
        <v>0</v>
      </c>
      <c r="R41" s="596">
        <f t="shared" si="25"/>
        <v>0</v>
      </c>
      <c r="S41" s="689">
        <f t="shared" si="26"/>
        <v>0</v>
      </c>
      <c r="T41" s="692"/>
      <c r="U41" s="690">
        <v>0.9</v>
      </c>
      <c r="V41" s="598">
        <f t="shared" si="19"/>
        <v>0.1</v>
      </c>
      <c r="W41" s="603">
        <f t="shared" si="27"/>
        <v>0</v>
      </c>
      <c r="X41" s="599">
        <f t="shared" si="20"/>
        <v>0.1</v>
      </c>
      <c r="Y41" s="604">
        <f t="shared" si="28"/>
        <v>0</v>
      </c>
      <c r="Z41" s="600">
        <f t="shared" si="21"/>
        <v>0.1</v>
      </c>
      <c r="AA41" s="605">
        <f t="shared" si="29"/>
        <v>0</v>
      </c>
      <c r="AB41"/>
      <c r="AC41"/>
      <c r="AD41"/>
      <c r="AE41"/>
      <c r="AF41" s="170">
        <f t="shared" si="30"/>
        <v>0</v>
      </c>
    </row>
    <row r="42" spans="1:32" ht="15.75" customHeight="1">
      <c r="A42"/>
      <c r="B42" s="625" t="str">
        <f t="shared" si="22"/>
        <v/>
      </c>
      <c r="C42" s="693">
        <f t="shared" si="17"/>
        <v>0</v>
      </c>
      <c r="D42" s="591"/>
      <c r="E42" s="591"/>
      <c r="F42" s="591"/>
      <c r="G42" s="591"/>
      <c r="H42" s="591"/>
      <c r="I42" s="591"/>
      <c r="J42" s="602"/>
      <c r="K42" s="602"/>
      <c r="L42" s="591"/>
      <c r="M42" s="592">
        <f t="shared" si="23"/>
        <v>0</v>
      </c>
      <c r="N42" s="593" t="s">
        <v>140</v>
      </c>
      <c r="O42" s="594">
        <v>0</v>
      </c>
      <c r="P42" s="595">
        <f t="shared" si="24"/>
        <v>0</v>
      </c>
      <c r="Q42" s="595">
        <f t="shared" ref="Q42:Q54" si="31">P42*L42*M42</f>
        <v>0</v>
      </c>
      <c r="R42" s="596">
        <f t="shared" si="25"/>
        <v>0</v>
      </c>
      <c r="S42" s="689">
        <f t="shared" si="26"/>
        <v>0</v>
      </c>
      <c r="T42" s="692"/>
      <c r="U42" s="690">
        <v>0.9</v>
      </c>
      <c r="V42" s="598">
        <f t="shared" si="19"/>
        <v>0.1</v>
      </c>
      <c r="W42" s="603">
        <f t="shared" si="27"/>
        <v>0</v>
      </c>
      <c r="X42" s="599">
        <f t="shared" si="20"/>
        <v>0.1</v>
      </c>
      <c r="Y42" s="604">
        <f t="shared" si="28"/>
        <v>0</v>
      </c>
      <c r="Z42" s="600">
        <f t="shared" si="21"/>
        <v>0.1</v>
      </c>
      <c r="AA42" s="605">
        <f t="shared" si="29"/>
        <v>0</v>
      </c>
      <c r="AB42" s="346" t="s">
        <v>116</v>
      </c>
      <c r="AC42"/>
      <c r="AD42"/>
      <c r="AE42"/>
      <c r="AF42" s="170">
        <f t="shared" si="30"/>
        <v>0</v>
      </c>
    </row>
    <row r="43" spans="1:32" ht="15.75" customHeight="1">
      <c r="A43"/>
      <c r="B43" s="625" t="str">
        <f t="shared" si="22"/>
        <v/>
      </c>
      <c r="C43" s="693">
        <f t="shared" si="17"/>
        <v>0</v>
      </c>
      <c r="D43" s="695"/>
      <c r="E43" s="695"/>
      <c r="F43" s="695"/>
      <c r="G43" s="695"/>
      <c r="H43" s="695"/>
      <c r="I43" s="697"/>
      <c r="J43" s="696"/>
      <c r="K43" s="696"/>
      <c r="L43" s="695"/>
      <c r="M43" s="592">
        <f t="shared" si="23"/>
        <v>0</v>
      </c>
      <c r="N43" s="593" t="s">
        <v>140</v>
      </c>
      <c r="O43" s="594">
        <v>0</v>
      </c>
      <c r="P43" s="595">
        <f t="shared" si="24"/>
        <v>0</v>
      </c>
      <c r="Q43" s="595">
        <f t="shared" si="31"/>
        <v>0</v>
      </c>
      <c r="R43" s="596">
        <f t="shared" si="25"/>
        <v>0</v>
      </c>
      <c r="S43" s="689">
        <f t="shared" si="26"/>
        <v>0</v>
      </c>
      <c r="T43" s="692"/>
      <c r="U43" s="690">
        <v>0.9</v>
      </c>
      <c r="V43" s="598">
        <f t="shared" si="19"/>
        <v>0.1</v>
      </c>
      <c r="W43" s="603">
        <f t="shared" si="27"/>
        <v>0</v>
      </c>
      <c r="X43" s="599">
        <f t="shared" si="20"/>
        <v>0.1</v>
      </c>
      <c r="Y43" s="604">
        <f t="shared" si="28"/>
        <v>0</v>
      </c>
      <c r="Z43" s="600">
        <f t="shared" si="21"/>
        <v>0.1</v>
      </c>
      <c r="AA43" s="605">
        <f t="shared" si="29"/>
        <v>0</v>
      </c>
      <c r="AB43" s="347" t="s">
        <v>184</v>
      </c>
      <c r="AC43"/>
      <c r="AD43"/>
      <c r="AE43"/>
      <c r="AF43" s="170">
        <f t="shared" si="30"/>
        <v>0</v>
      </c>
    </row>
    <row r="44" spans="1:32" ht="15.75" customHeight="1">
      <c r="A44"/>
      <c r="B44" s="625" t="str">
        <f t="shared" si="22"/>
        <v/>
      </c>
      <c r="C44" s="693">
        <f t="shared" si="17"/>
        <v>0</v>
      </c>
      <c r="D44" s="591"/>
      <c r="E44" s="591"/>
      <c r="F44" s="591"/>
      <c r="G44" s="591"/>
      <c r="H44" s="591"/>
      <c r="I44" s="606"/>
      <c r="J44" s="602"/>
      <c r="K44" s="602"/>
      <c r="L44" s="591"/>
      <c r="M44" s="592">
        <f t="shared" si="23"/>
        <v>0</v>
      </c>
      <c r="N44" s="593" t="s">
        <v>140</v>
      </c>
      <c r="O44" s="594">
        <v>0</v>
      </c>
      <c r="P44" s="595">
        <f t="shared" si="24"/>
        <v>0</v>
      </c>
      <c r="Q44" s="595">
        <f t="shared" si="31"/>
        <v>0</v>
      </c>
      <c r="R44" s="596">
        <f t="shared" si="25"/>
        <v>0</v>
      </c>
      <c r="S44" s="689">
        <f t="shared" si="26"/>
        <v>0</v>
      </c>
      <c r="T44" s="692"/>
      <c r="U44" s="690">
        <v>0.9</v>
      </c>
      <c r="V44" s="598">
        <f t="shared" si="19"/>
        <v>0.1</v>
      </c>
      <c r="W44" s="603">
        <f t="shared" si="27"/>
        <v>0</v>
      </c>
      <c r="X44" s="599">
        <f t="shared" si="20"/>
        <v>0.1</v>
      </c>
      <c r="Y44" s="604">
        <f t="shared" si="28"/>
        <v>0</v>
      </c>
      <c r="Z44" s="600">
        <f t="shared" si="21"/>
        <v>0.1</v>
      </c>
      <c r="AA44" s="605">
        <f t="shared" si="29"/>
        <v>0</v>
      </c>
      <c r="AB44"/>
      <c r="AC44"/>
      <c r="AD44"/>
      <c r="AE44"/>
      <c r="AF44" s="170">
        <f t="shared" si="30"/>
        <v>0</v>
      </c>
    </row>
    <row r="45" spans="1:32" ht="15.75" customHeight="1">
      <c r="A45"/>
      <c r="B45" s="625" t="str">
        <f t="shared" si="22"/>
        <v/>
      </c>
      <c r="C45" s="693">
        <f t="shared" si="17"/>
        <v>0</v>
      </c>
      <c r="D45" s="695"/>
      <c r="E45" s="695"/>
      <c r="F45" s="695"/>
      <c r="G45" s="695"/>
      <c r="H45" s="695"/>
      <c r="I45" s="697"/>
      <c r="J45" s="696"/>
      <c r="K45" s="696"/>
      <c r="L45" s="695"/>
      <c r="M45" s="592">
        <f t="shared" si="23"/>
        <v>0</v>
      </c>
      <c r="N45" s="593" t="s">
        <v>140</v>
      </c>
      <c r="O45" s="594">
        <v>0</v>
      </c>
      <c r="P45" s="595">
        <f t="shared" si="24"/>
        <v>0</v>
      </c>
      <c r="Q45" s="595">
        <f t="shared" si="31"/>
        <v>0</v>
      </c>
      <c r="R45" s="596">
        <f t="shared" si="25"/>
        <v>0</v>
      </c>
      <c r="S45" s="689">
        <f t="shared" si="26"/>
        <v>0</v>
      </c>
      <c r="T45" s="692"/>
      <c r="U45" s="690">
        <v>0.9</v>
      </c>
      <c r="V45" s="598">
        <f t="shared" si="19"/>
        <v>0.1</v>
      </c>
      <c r="W45" s="603">
        <f t="shared" si="27"/>
        <v>0</v>
      </c>
      <c r="X45" s="599">
        <f t="shared" si="20"/>
        <v>0.1</v>
      </c>
      <c r="Y45" s="604">
        <f t="shared" si="28"/>
        <v>0</v>
      </c>
      <c r="Z45" s="600">
        <f t="shared" si="21"/>
        <v>0.1</v>
      </c>
      <c r="AA45" s="605">
        <f t="shared" si="29"/>
        <v>0</v>
      </c>
      <c r="AB45"/>
      <c r="AC45"/>
      <c r="AD45"/>
      <c r="AE45"/>
      <c r="AF45" s="170">
        <f t="shared" si="30"/>
        <v>0</v>
      </c>
    </row>
    <row r="46" spans="1:32" ht="15.75" customHeight="1">
      <c r="A46"/>
      <c r="B46" s="625" t="str">
        <f t="shared" si="22"/>
        <v/>
      </c>
      <c r="C46" s="693">
        <f t="shared" si="17"/>
        <v>0</v>
      </c>
      <c r="D46" s="591"/>
      <c r="E46" s="591"/>
      <c r="F46" s="591"/>
      <c r="G46" s="591"/>
      <c r="H46" s="591"/>
      <c r="I46" s="606"/>
      <c r="J46" s="602"/>
      <c r="K46" s="602"/>
      <c r="L46" s="591"/>
      <c r="M46" s="592">
        <f t="shared" si="23"/>
        <v>0</v>
      </c>
      <c r="N46" s="593" t="s">
        <v>140</v>
      </c>
      <c r="O46" s="594">
        <v>0</v>
      </c>
      <c r="P46" s="595">
        <f t="shared" si="24"/>
        <v>0</v>
      </c>
      <c r="Q46" s="595">
        <f t="shared" si="31"/>
        <v>0</v>
      </c>
      <c r="R46" s="596">
        <f t="shared" si="25"/>
        <v>0</v>
      </c>
      <c r="S46" s="689">
        <f t="shared" si="26"/>
        <v>0</v>
      </c>
      <c r="T46" s="692"/>
      <c r="U46" s="690">
        <v>0.9</v>
      </c>
      <c r="V46" s="598">
        <f t="shared" si="19"/>
        <v>0.1</v>
      </c>
      <c r="W46" s="603">
        <f t="shared" si="27"/>
        <v>0</v>
      </c>
      <c r="X46" s="599">
        <f t="shared" si="20"/>
        <v>0.1</v>
      </c>
      <c r="Y46" s="604">
        <f t="shared" si="28"/>
        <v>0</v>
      </c>
      <c r="Z46" s="600">
        <f t="shared" si="21"/>
        <v>0.1</v>
      </c>
      <c r="AA46" s="605">
        <f t="shared" si="29"/>
        <v>0</v>
      </c>
      <c r="AB46"/>
      <c r="AC46"/>
      <c r="AD46"/>
      <c r="AE46"/>
      <c r="AF46" s="170">
        <f t="shared" si="30"/>
        <v>0</v>
      </c>
    </row>
    <row r="47" spans="1:32" ht="15.75" customHeight="1">
      <c r="A47"/>
      <c r="B47" s="625" t="str">
        <f t="shared" si="22"/>
        <v/>
      </c>
      <c r="C47" s="693">
        <f t="shared" si="17"/>
        <v>0</v>
      </c>
      <c r="D47" s="695"/>
      <c r="E47" s="695"/>
      <c r="F47" s="695"/>
      <c r="G47" s="695"/>
      <c r="H47" s="695"/>
      <c r="I47" s="697"/>
      <c r="J47" s="696"/>
      <c r="K47" s="696"/>
      <c r="L47" s="695"/>
      <c r="M47" s="592">
        <f t="shared" si="23"/>
        <v>0</v>
      </c>
      <c r="N47" s="593" t="s">
        <v>140</v>
      </c>
      <c r="O47" s="594">
        <v>0</v>
      </c>
      <c r="P47" s="595">
        <f t="shared" si="24"/>
        <v>0</v>
      </c>
      <c r="Q47" s="595">
        <f t="shared" si="31"/>
        <v>0</v>
      </c>
      <c r="R47" s="596">
        <f t="shared" si="25"/>
        <v>0</v>
      </c>
      <c r="S47" s="689">
        <f t="shared" si="26"/>
        <v>0</v>
      </c>
      <c r="T47" s="692"/>
      <c r="U47" s="690">
        <v>0.9</v>
      </c>
      <c r="V47" s="598">
        <f t="shared" si="19"/>
        <v>0.1</v>
      </c>
      <c r="W47" s="603">
        <f t="shared" si="27"/>
        <v>0</v>
      </c>
      <c r="X47" s="599">
        <f t="shared" si="20"/>
        <v>0.1</v>
      </c>
      <c r="Y47" s="604">
        <f t="shared" si="28"/>
        <v>0</v>
      </c>
      <c r="Z47" s="600">
        <f t="shared" si="21"/>
        <v>0.1</v>
      </c>
      <c r="AA47" s="605">
        <f t="shared" si="29"/>
        <v>0</v>
      </c>
      <c r="AB47"/>
      <c r="AC47"/>
      <c r="AD47"/>
      <c r="AE47"/>
      <c r="AF47" s="170">
        <f t="shared" si="30"/>
        <v>0</v>
      </c>
    </row>
    <row r="48" spans="1:32" ht="15.75" customHeight="1">
      <c r="A48"/>
      <c r="B48" s="628" t="str">
        <f t="shared" si="22"/>
        <v/>
      </c>
      <c r="C48" s="694">
        <f t="shared" si="17"/>
        <v>0</v>
      </c>
      <c r="D48" s="591"/>
      <c r="E48" s="591"/>
      <c r="F48" s="591"/>
      <c r="G48" s="591"/>
      <c r="H48" s="591"/>
      <c r="I48" s="606"/>
      <c r="J48" s="602"/>
      <c r="K48" s="602"/>
      <c r="L48" s="591"/>
      <c r="M48" s="592">
        <f t="shared" si="23"/>
        <v>0</v>
      </c>
      <c r="N48" s="593" t="s">
        <v>140</v>
      </c>
      <c r="O48" s="594">
        <v>0</v>
      </c>
      <c r="P48" s="595">
        <f t="shared" si="24"/>
        <v>0</v>
      </c>
      <c r="Q48" s="595">
        <f t="shared" si="31"/>
        <v>0</v>
      </c>
      <c r="R48" s="596">
        <f t="shared" si="25"/>
        <v>0</v>
      </c>
      <c r="S48" s="689">
        <f t="shared" si="26"/>
        <v>0</v>
      </c>
      <c r="T48" s="692"/>
      <c r="U48" s="690">
        <v>0.9</v>
      </c>
      <c r="V48" s="598">
        <f t="shared" si="19"/>
        <v>0.1</v>
      </c>
      <c r="W48" s="603">
        <f t="shared" si="27"/>
        <v>0</v>
      </c>
      <c r="X48" s="599">
        <f t="shared" si="20"/>
        <v>0.1</v>
      </c>
      <c r="Y48" s="604">
        <f t="shared" si="28"/>
        <v>0</v>
      </c>
      <c r="Z48" s="600">
        <f t="shared" si="21"/>
        <v>0.1</v>
      </c>
      <c r="AA48" s="605">
        <f t="shared" si="29"/>
        <v>0</v>
      </c>
      <c r="AB48"/>
      <c r="AC48"/>
      <c r="AD48"/>
      <c r="AE48"/>
      <c r="AF48" s="170">
        <f t="shared" si="30"/>
        <v>0</v>
      </c>
    </row>
    <row r="49" spans="1:32" ht="15.75" customHeight="1">
      <c r="A49"/>
      <c r="B49" s="601" t="str">
        <f t="shared" si="22"/>
        <v/>
      </c>
      <c r="C49" s="592">
        <f t="shared" si="17"/>
        <v>0</v>
      </c>
      <c r="D49" s="695"/>
      <c r="E49" s="695"/>
      <c r="F49" s="695"/>
      <c r="G49" s="695"/>
      <c r="H49" s="695"/>
      <c r="I49" s="695"/>
      <c r="J49" s="696"/>
      <c r="K49" s="696"/>
      <c r="L49" s="695"/>
      <c r="M49" s="592">
        <f t="shared" si="23"/>
        <v>0</v>
      </c>
      <c r="N49" s="593" t="s">
        <v>140</v>
      </c>
      <c r="O49" s="594">
        <v>0</v>
      </c>
      <c r="P49" s="595">
        <f t="shared" si="24"/>
        <v>0</v>
      </c>
      <c r="Q49" s="595">
        <f t="shared" si="31"/>
        <v>0</v>
      </c>
      <c r="R49" s="596">
        <f t="shared" si="25"/>
        <v>0</v>
      </c>
      <c r="S49" s="689">
        <f t="shared" si="26"/>
        <v>0</v>
      </c>
      <c r="T49" s="692"/>
      <c r="U49" s="690">
        <v>0.9</v>
      </c>
      <c r="V49" s="598">
        <f t="shared" si="19"/>
        <v>0.1</v>
      </c>
      <c r="W49" s="603">
        <f t="shared" si="27"/>
        <v>0</v>
      </c>
      <c r="X49" s="599">
        <f t="shared" si="20"/>
        <v>0.1</v>
      </c>
      <c r="Y49" s="604">
        <f t="shared" si="28"/>
        <v>0</v>
      </c>
      <c r="Z49" s="600">
        <f t="shared" si="21"/>
        <v>0.1</v>
      </c>
      <c r="AA49" s="605">
        <f t="shared" si="29"/>
        <v>0</v>
      </c>
      <c r="AB49"/>
      <c r="AC49"/>
      <c r="AD49"/>
      <c r="AE49"/>
      <c r="AF49" s="170">
        <f t="shared" si="30"/>
        <v>0</v>
      </c>
    </row>
    <row r="50" spans="1:32" ht="15.75" customHeight="1">
      <c r="A50"/>
      <c r="B50" s="601" t="str">
        <f t="shared" si="22"/>
        <v/>
      </c>
      <c r="C50" s="592">
        <f t="shared" si="17"/>
        <v>0</v>
      </c>
      <c r="D50" s="591"/>
      <c r="E50" s="591"/>
      <c r="F50" s="591"/>
      <c r="G50" s="591"/>
      <c r="H50" s="591"/>
      <c r="I50" s="591"/>
      <c r="J50" s="602"/>
      <c r="K50" s="602"/>
      <c r="L50" s="591"/>
      <c r="M50" s="592">
        <f t="shared" si="23"/>
        <v>0</v>
      </c>
      <c r="N50" s="593" t="s">
        <v>140</v>
      </c>
      <c r="O50" s="594">
        <v>0</v>
      </c>
      <c r="P50" s="595">
        <f t="shared" si="24"/>
        <v>0</v>
      </c>
      <c r="Q50" s="595">
        <f t="shared" si="31"/>
        <v>0</v>
      </c>
      <c r="R50" s="596">
        <f t="shared" si="25"/>
        <v>0</v>
      </c>
      <c r="S50" s="689">
        <f t="shared" si="26"/>
        <v>0</v>
      </c>
      <c r="T50" s="692"/>
      <c r="U50" s="690">
        <v>0.9</v>
      </c>
      <c r="V50" s="598">
        <f t="shared" si="19"/>
        <v>0.1</v>
      </c>
      <c r="W50" s="603">
        <f t="shared" si="27"/>
        <v>0</v>
      </c>
      <c r="X50" s="599">
        <f t="shared" si="20"/>
        <v>0.1</v>
      </c>
      <c r="Y50" s="604">
        <f t="shared" si="28"/>
        <v>0</v>
      </c>
      <c r="Z50" s="600">
        <f t="shared" si="21"/>
        <v>0.1</v>
      </c>
      <c r="AA50" s="605">
        <f t="shared" si="29"/>
        <v>0</v>
      </c>
      <c r="AB50"/>
      <c r="AC50"/>
      <c r="AD50"/>
      <c r="AE50"/>
      <c r="AF50" s="170">
        <f t="shared" si="30"/>
        <v>0</v>
      </c>
    </row>
    <row r="51" spans="1:32" ht="15.75" customHeight="1">
      <c r="A51"/>
      <c r="B51" s="601" t="str">
        <f t="shared" si="22"/>
        <v/>
      </c>
      <c r="C51" s="592">
        <f t="shared" si="17"/>
        <v>0</v>
      </c>
      <c r="D51" s="695"/>
      <c r="E51" s="695"/>
      <c r="F51" s="695"/>
      <c r="G51" s="695"/>
      <c r="H51" s="695"/>
      <c r="I51" s="695"/>
      <c r="J51" s="696"/>
      <c r="K51" s="696"/>
      <c r="L51" s="695"/>
      <c r="M51" s="592">
        <f t="shared" si="23"/>
        <v>0</v>
      </c>
      <c r="N51" s="593" t="s">
        <v>140</v>
      </c>
      <c r="O51" s="594">
        <v>0</v>
      </c>
      <c r="P51" s="595">
        <f t="shared" si="24"/>
        <v>0</v>
      </c>
      <c r="Q51" s="595">
        <f t="shared" si="31"/>
        <v>0</v>
      </c>
      <c r="R51" s="596">
        <f t="shared" si="25"/>
        <v>0</v>
      </c>
      <c r="S51" s="689">
        <f t="shared" si="26"/>
        <v>0</v>
      </c>
      <c r="T51" s="692"/>
      <c r="U51" s="690">
        <v>0.9</v>
      </c>
      <c r="V51" s="598">
        <f t="shared" si="19"/>
        <v>0.1</v>
      </c>
      <c r="W51" s="603">
        <f t="shared" si="27"/>
        <v>0</v>
      </c>
      <c r="X51" s="599">
        <f t="shared" si="20"/>
        <v>0.1</v>
      </c>
      <c r="Y51" s="604">
        <f t="shared" si="28"/>
        <v>0</v>
      </c>
      <c r="Z51" s="600">
        <f t="shared" si="21"/>
        <v>0.1</v>
      </c>
      <c r="AA51" s="605">
        <f t="shared" si="29"/>
        <v>0</v>
      </c>
      <c r="AB51"/>
      <c r="AC51"/>
      <c r="AD51"/>
      <c r="AE51"/>
      <c r="AF51" s="170">
        <f t="shared" si="30"/>
        <v>0</v>
      </c>
    </row>
    <row r="52" spans="1:32" ht="15.75" customHeight="1">
      <c r="A52"/>
      <c r="B52" s="601" t="str">
        <f t="shared" si="22"/>
        <v/>
      </c>
      <c r="C52" s="592">
        <f t="shared" si="17"/>
        <v>0</v>
      </c>
      <c r="D52" s="591"/>
      <c r="E52" s="591"/>
      <c r="F52" s="591"/>
      <c r="G52" s="591"/>
      <c r="H52" s="591"/>
      <c r="I52" s="591"/>
      <c r="J52" s="602"/>
      <c r="K52" s="602"/>
      <c r="L52" s="591"/>
      <c r="M52" s="592">
        <f t="shared" si="23"/>
        <v>0</v>
      </c>
      <c r="N52" s="593" t="s">
        <v>140</v>
      </c>
      <c r="O52" s="594">
        <v>0</v>
      </c>
      <c r="P52" s="595">
        <f t="shared" si="24"/>
        <v>0</v>
      </c>
      <c r="Q52" s="595">
        <f t="shared" si="31"/>
        <v>0</v>
      </c>
      <c r="R52" s="596">
        <f t="shared" si="25"/>
        <v>0</v>
      </c>
      <c r="S52" s="689">
        <f t="shared" si="26"/>
        <v>0</v>
      </c>
      <c r="T52" s="692"/>
      <c r="U52" s="690">
        <v>0.9</v>
      </c>
      <c r="V52" s="598">
        <f t="shared" si="19"/>
        <v>0.1</v>
      </c>
      <c r="W52" s="603">
        <f t="shared" si="27"/>
        <v>0</v>
      </c>
      <c r="X52" s="599">
        <f t="shared" si="20"/>
        <v>0.1</v>
      </c>
      <c r="Y52" s="604">
        <f t="shared" si="28"/>
        <v>0</v>
      </c>
      <c r="Z52" s="600">
        <f t="shared" si="21"/>
        <v>0.1</v>
      </c>
      <c r="AA52" s="605">
        <f t="shared" si="29"/>
        <v>0</v>
      </c>
      <c r="AB52"/>
      <c r="AC52"/>
      <c r="AD52"/>
      <c r="AE52"/>
      <c r="AF52" s="170">
        <f t="shared" si="30"/>
        <v>0</v>
      </c>
    </row>
    <row r="53" spans="1:32" ht="15.75" customHeight="1">
      <c r="A53"/>
      <c r="B53" s="601" t="str">
        <f t="shared" si="22"/>
        <v/>
      </c>
      <c r="C53" s="592">
        <f t="shared" si="17"/>
        <v>0</v>
      </c>
      <c r="D53" s="695"/>
      <c r="E53" s="695"/>
      <c r="F53" s="695"/>
      <c r="G53" s="695"/>
      <c r="H53" s="695"/>
      <c r="I53" s="695"/>
      <c r="J53" s="696"/>
      <c r="K53" s="696"/>
      <c r="L53" s="695"/>
      <c r="M53" s="592">
        <f t="shared" si="23"/>
        <v>0</v>
      </c>
      <c r="N53" s="593" t="s">
        <v>140</v>
      </c>
      <c r="O53" s="594">
        <v>0</v>
      </c>
      <c r="P53" s="595">
        <f t="shared" si="24"/>
        <v>0</v>
      </c>
      <c r="Q53" s="595">
        <f t="shared" si="31"/>
        <v>0</v>
      </c>
      <c r="R53" s="596">
        <f t="shared" si="25"/>
        <v>0</v>
      </c>
      <c r="S53" s="689">
        <f t="shared" si="26"/>
        <v>0</v>
      </c>
      <c r="T53" s="692"/>
      <c r="U53" s="690">
        <v>0.9</v>
      </c>
      <c r="V53" s="598">
        <f t="shared" si="19"/>
        <v>0.1</v>
      </c>
      <c r="W53" s="603">
        <f t="shared" si="27"/>
        <v>0</v>
      </c>
      <c r="X53" s="599">
        <f t="shared" si="20"/>
        <v>0.1</v>
      </c>
      <c r="Y53" s="604">
        <f t="shared" si="28"/>
        <v>0</v>
      </c>
      <c r="Z53" s="600">
        <f t="shared" si="21"/>
        <v>0.1</v>
      </c>
      <c r="AA53" s="605">
        <f t="shared" si="29"/>
        <v>0</v>
      </c>
      <c r="AB53"/>
      <c r="AC53"/>
      <c r="AD53"/>
      <c r="AE53"/>
      <c r="AF53" s="170">
        <f t="shared" si="30"/>
        <v>0</v>
      </c>
    </row>
    <row r="54" spans="1:32" ht="15.75" customHeight="1">
      <c r="A54"/>
      <c r="B54" s="601" t="str">
        <f t="shared" si="22"/>
        <v/>
      </c>
      <c r="C54" s="592">
        <f t="shared" si="17"/>
        <v>0</v>
      </c>
      <c r="D54" s="591"/>
      <c r="E54" s="591"/>
      <c r="F54" s="591"/>
      <c r="G54" s="591"/>
      <c r="H54" s="591"/>
      <c r="I54" s="591"/>
      <c r="J54" s="602"/>
      <c r="K54" s="602"/>
      <c r="L54" s="591"/>
      <c r="M54" s="592">
        <f t="shared" si="23"/>
        <v>0</v>
      </c>
      <c r="N54" s="593" t="s">
        <v>140</v>
      </c>
      <c r="O54" s="594">
        <v>0</v>
      </c>
      <c r="P54" s="595">
        <f t="shared" si="24"/>
        <v>0</v>
      </c>
      <c r="Q54" s="595">
        <f t="shared" si="31"/>
        <v>0</v>
      </c>
      <c r="R54" s="596">
        <f t="shared" si="25"/>
        <v>0</v>
      </c>
      <c r="S54" s="689">
        <f t="shared" si="26"/>
        <v>0</v>
      </c>
      <c r="T54" s="692"/>
      <c r="U54" s="690">
        <v>0.9</v>
      </c>
      <c r="V54" s="598">
        <f t="shared" si="19"/>
        <v>0.1</v>
      </c>
      <c r="W54" s="603">
        <f t="shared" si="27"/>
        <v>0</v>
      </c>
      <c r="X54" s="599">
        <f t="shared" si="20"/>
        <v>0.1</v>
      </c>
      <c r="Y54" s="604">
        <f t="shared" si="28"/>
        <v>0</v>
      </c>
      <c r="Z54" s="600">
        <f t="shared" si="21"/>
        <v>0.1</v>
      </c>
      <c r="AA54" s="605">
        <f t="shared" si="29"/>
        <v>0</v>
      </c>
      <c r="AB54"/>
      <c r="AC54"/>
      <c r="AD54"/>
      <c r="AE54"/>
      <c r="AF54" s="170">
        <f t="shared" si="30"/>
        <v>0</v>
      </c>
    </row>
    <row r="55" spans="1:32" ht="15.75" customHeight="1">
      <c r="A55"/>
      <c r="B55" s="1469"/>
      <c r="C55" s="1470"/>
      <c r="D55" s="1470"/>
      <c r="E55" s="1470"/>
      <c r="F55" s="1470"/>
      <c r="G55" s="1470"/>
      <c r="H55" s="1470"/>
      <c r="I55" s="1470"/>
      <c r="J55" s="1471"/>
      <c r="K55" s="609" t="s">
        <v>319</v>
      </c>
      <c r="L55" s="610">
        <f>SUM(L39:L54)</f>
        <v>0</v>
      </c>
      <c r="M55" s="610">
        <f>SUM(M39:M54)</f>
        <v>0</v>
      </c>
      <c r="N55" s="611"/>
      <c r="O55" s="612"/>
      <c r="P55" s="613" t="s">
        <v>185</v>
      </c>
      <c r="Q55" s="614">
        <f>SUM(Q36:Q54)</f>
        <v>0</v>
      </c>
      <c r="R55" s="615" t="s">
        <v>83</v>
      </c>
      <c r="S55" s="616">
        <f>SUM(S36:S54)</f>
        <v>0</v>
      </c>
      <c r="T55" s="691" t="s">
        <v>320</v>
      </c>
      <c r="U55" s="617" t="str">
        <f>IFERROR(1-(S55/Q55),"")</f>
        <v/>
      </c>
      <c r="V55" s="640" t="s">
        <v>123</v>
      </c>
      <c r="W55" s="640" t="s">
        <v>124</v>
      </c>
      <c r="X55" s="641" t="s">
        <v>125</v>
      </c>
      <c r="Y55" s="641" t="s">
        <v>126</v>
      </c>
      <c r="Z55" s="642" t="s">
        <v>127</v>
      </c>
      <c r="AA55" s="642" t="s">
        <v>128</v>
      </c>
      <c r="AB55"/>
      <c r="AC55"/>
      <c r="AD55"/>
      <c r="AE55"/>
      <c r="AF55" s="170"/>
    </row>
    <row r="56" spans="1:32" ht="15" customHeight="1">
      <c r="A56"/>
      <c r="B56" s="608" t="s">
        <v>321</v>
      </c>
      <c r="C56" s="1467"/>
      <c r="D56" s="1468"/>
      <c r="E56" s="1468"/>
      <c r="F56" s="1468"/>
      <c r="G56" s="1468"/>
      <c r="H56" s="1468"/>
      <c r="I56" s="1468"/>
      <c r="J56" s="1468"/>
      <c r="K56" s="1468"/>
      <c r="L56" s="1468"/>
      <c r="M56" s="1468"/>
      <c r="N56" s="1468"/>
      <c r="O56" s="1468"/>
      <c r="P56" s="1468"/>
      <c r="Q56" s="1468"/>
      <c r="R56" s="1468"/>
      <c r="S56" s="1468"/>
      <c r="T56" s="1468"/>
      <c r="U56" s="1468"/>
      <c r="V56" s="1477" t="e">
        <f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1478">
        <f>S55*V38</f>
        <v>0</v>
      </c>
      <c r="X56" s="1479" t="e">
        <f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1480">
        <f>S55*X38</f>
        <v>0</v>
      </c>
      <c r="Z56" s="1481" t="e">
        <f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1482">
        <f>S55*Z38</f>
        <v>0</v>
      </c>
      <c r="AB56"/>
      <c r="AC56"/>
      <c r="AD56"/>
      <c r="AE56"/>
      <c r="AF56" s="170"/>
    </row>
    <row r="57" spans="1:32" ht="15" customHeight="1">
      <c r="A57"/>
      <c r="B57" s="608" t="s">
        <v>322</v>
      </c>
      <c r="C57" s="1467"/>
      <c r="D57" s="1468"/>
      <c r="E57" s="1468"/>
      <c r="F57" s="1468"/>
      <c r="G57" s="1468"/>
      <c r="H57" s="1468"/>
      <c r="I57" s="1468"/>
      <c r="J57" s="1468"/>
      <c r="K57" s="1468"/>
      <c r="L57" s="1468"/>
      <c r="M57" s="1468"/>
      <c r="N57" s="1468"/>
      <c r="O57" s="1468"/>
      <c r="P57" s="1468"/>
      <c r="Q57" s="1468"/>
      <c r="R57" s="1468"/>
      <c r="S57" s="1468"/>
      <c r="T57" s="1468"/>
      <c r="U57" s="1468"/>
      <c r="V57" s="1477"/>
      <c r="W57" s="1478"/>
      <c r="X57" s="1479"/>
      <c r="Y57" s="1480"/>
      <c r="Z57" s="1481"/>
      <c r="AA57" s="1482"/>
      <c r="AB57"/>
      <c r="AC57"/>
      <c r="AD57"/>
      <c r="AE57"/>
      <c r="AF57" s="170"/>
    </row>
    <row r="58" spans="1:32" ht="15" customHeight="1">
      <c r="A58"/>
      <c r="B58" s="645"/>
      <c r="C58" s="646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39"/>
      <c r="P58" s="639"/>
      <c r="Q58" s="639"/>
      <c r="R58" s="639"/>
      <c r="S58" s="639"/>
      <c r="T58" s="639"/>
      <c r="U58" s="639"/>
      <c r="V58" s="643" t="s">
        <v>323</v>
      </c>
      <c r="W58" s="1479" t="e">
        <f>Q55+V56+X56+Z56</f>
        <v>#REF!</v>
      </c>
      <c r="X58" s="1479"/>
      <c r="Y58" s="644" t="s">
        <v>324</v>
      </c>
      <c r="Z58" s="1480">
        <f>S55+W56+Y56+AA56</f>
        <v>0</v>
      </c>
      <c r="AA58" s="1480"/>
      <c r="AB58"/>
      <c r="AC58"/>
      <c r="AD58"/>
      <c r="AE58"/>
      <c r="AF58" s="170"/>
    </row>
    <row r="59" spans="1:32" ht="6.75" customHeight="1">
      <c r="A59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7"/>
      <c r="P59" s="597"/>
      <c r="Q59" s="597"/>
      <c r="R59" s="597"/>
      <c r="S59" s="597"/>
      <c r="T59" s="597"/>
      <c r="U59" s="597"/>
      <c r="V59" s="589"/>
      <c r="W59" s="1464"/>
      <c r="X59" s="1464"/>
      <c r="Y59" s="1464"/>
      <c r="Z59" s="590"/>
      <c r="AA59" s="597"/>
      <c r="AB59"/>
      <c r="AC59"/>
      <c r="AD59"/>
      <c r="AE59"/>
      <c r="AF59" s="170"/>
    </row>
    <row r="60" spans="1:32" ht="14.25" customHeight="1" thickTop="1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7"/>
      <c r="M60" s="175"/>
      <c r="N60" s="175"/>
      <c r="O60" s="631"/>
      <c r="P60" s="175"/>
      <c r="Q60" s="175"/>
      <c r="R60" s="175"/>
      <c r="S60" s="175"/>
      <c r="T60" s="175"/>
      <c r="U60" s="175"/>
      <c r="V60" s="632"/>
      <c r="W60" s="633"/>
      <c r="X60" s="488"/>
      <c r="Y60" s="488"/>
      <c r="Z60" s="634"/>
      <c r="AA60" s="178"/>
      <c r="AB60" s="175"/>
      <c r="AC60"/>
      <c r="AD60"/>
      <c r="AE60"/>
      <c r="AF60" s="170"/>
    </row>
    <row r="61" spans="1:32" customFormat="1" ht="13.2" customHeight="1"/>
    <row r="62" spans="1:32" customFormat="1" ht="37.200000000000003" customHeight="1">
      <c r="B62" s="1490" t="str">
        <f>IF(B4=0,"",B4)</f>
        <v/>
      </c>
      <c r="C62" s="1490"/>
      <c r="D62" s="1490"/>
      <c r="E62" s="1490"/>
      <c r="F62" s="1490"/>
      <c r="G62" s="1490"/>
      <c r="H62" s="1490"/>
      <c r="I62" s="1490"/>
      <c r="J62" s="1490"/>
      <c r="K62" s="1490"/>
      <c r="L62" s="1490"/>
      <c r="M62" s="1490"/>
      <c r="N62" s="1490"/>
      <c r="O62" s="1490"/>
      <c r="P62" s="1490"/>
      <c r="Q62" s="1490"/>
      <c r="R62" s="1490"/>
      <c r="S62" s="1490"/>
      <c r="T62" s="1490"/>
      <c r="U62" s="1490"/>
      <c r="V62" s="1490"/>
      <c r="W62" s="1490"/>
      <c r="X62" s="1490"/>
      <c r="Y62" s="1490"/>
      <c r="Z62" s="1490"/>
      <c r="AA62" s="1490"/>
    </row>
    <row r="63" spans="1:32" ht="15.75" customHeight="1">
      <c r="A63"/>
      <c r="B63" s="1179" t="s">
        <v>74</v>
      </c>
      <c r="C63" s="1179" t="s">
        <v>75</v>
      </c>
      <c r="D63" s="1179" t="s">
        <v>45</v>
      </c>
      <c r="E63" s="1179" t="s">
        <v>76</v>
      </c>
      <c r="F63" s="1181" t="s">
        <v>311</v>
      </c>
      <c r="G63" s="1179" t="s">
        <v>285</v>
      </c>
      <c r="H63" s="1491" t="s">
        <v>312</v>
      </c>
      <c r="I63" s="1491" t="s">
        <v>220</v>
      </c>
      <c r="J63" s="1491" t="s">
        <v>157</v>
      </c>
      <c r="K63" s="1491" t="s">
        <v>158</v>
      </c>
      <c r="L63" s="1189" t="s">
        <v>77</v>
      </c>
      <c r="M63" s="1189" t="s">
        <v>78</v>
      </c>
      <c r="N63" s="1191" t="s">
        <v>100</v>
      </c>
      <c r="O63" s="1193"/>
      <c r="P63" s="1493" t="s">
        <v>46</v>
      </c>
      <c r="Q63" s="1494"/>
      <c r="R63" s="1495" t="s">
        <v>79</v>
      </c>
      <c r="S63" s="1496"/>
      <c r="T63" s="1179" t="s">
        <v>313</v>
      </c>
      <c r="U63" s="1179" t="s">
        <v>63</v>
      </c>
      <c r="V63" s="1497" t="s">
        <v>80</v>
      </c>
      <c r="W63" s="1498"/>
      <c r="X63" s="1498"/>
      <c r="Y63" s="1498"/>
      <c r="Z63" s="1498"/>
      <c r="AA63" s="1499"/>
      <c r="AB63" s="181" t="s">
        <v>104</v>
      </c>
      <c r="AC63" s="635"/>
      <c r="AF63" s="170"/>
    </row>
    <row r="64" spans="1:32" ht="15.75" customHeight="1">
      <c r="A64"/>
      <c r="B64" s="1180"/>
      <c r="C64" s="1180"/>
      <c r="D64" s="1180"/>
      <c r="E64" s="1180"/>
      <c r="F64" s="1182"/>
      <c r="G64" s="1180"/>
      <c r="H64" s="1492"/>
      <c r="I64" s="1492"/>
      <c r="J64" s="1492"/>
      <c r="K64" s="1492"/>
      <c r="L64" s="1190"/>
      <c r="M64" s="1190"/>
      <c r="N64" s="1194"/>
      <c r="O64" s="1196"/>
      <c r="P64" s="482" t="s">
        <v>81</v>
      </c>
      <c r="Q64" s="482" t="s">
        <v>82</v>
      </c>
      <c r="R64" s="482" t="s">
        <v>83</v>
      </c>
      <c r="S64" s="482" t="s">
        <v>82</v>
      </c>
      <c r="T64" s="1180"/>
      <c r="U64" s="1180"/>
      <c r="V64" s="769">
        <v>0.1</v>
      </c>
      <c r="W64" s="368" t="s">
        <v>57</v>
      </c>
      <c r="X64" s="769">
        <v>0.1</v>
      </c>
      <c r="Y64" s="368" t="s">
        <v>84</v>
      </c>
      <c r="Z64" s="769">
        <v>0.1</v>
      </c>
      <c r="AA64" s="368" t="s">
        <v>59</v>
      </c>
      <c r="AC64" s="636"/>
      <c r="AF64" s="170"/>
    </row>
    <row r="65" spans="1:32" ht="15.75" customHeight="1">
      <c r="A65"/>
      <c r="B65" s="626" t="str">
        <f>B62</f>
        <v/>
      </c>
      <c r="C65" s="627">
        <f t="shared" ref="C65:C84" si="32">$A$4</f>
        <v>0</v>
      </c>
      <c r="D65" s="698"/>
      <c r="E65" s="695"/>
      <c r="F65" s="695"/>
      <c r="G65" s="695"/>
      <c r="H65" s="695"/>
      <c r="I65" s="695"/>
      <c r="J65" s="696"/>
      <c r="K65" s="696"/>
      <c r="L65" s="695"/>
      <c r="M65" s="592">
        <f>IF(J65=0,0,(K65-J65)+1)</f>
        <v>0</v>
      </c>
      <c r="N65" s="593" t="s">
        <v>140</v>
      </c>
      <c r="O65" s="594">
        <v>0</v>
      </c>
      <c r="P65" s="595">
        <f>ROUNDUP(((R65/U65)),0)</f>
        <v>0</v>
      </c>
      <c r="Q65" s="595">
        <f t="shared" ref="Q65:Q66" si="33">P65*L65*M65</f>
        <v>0</v>
      </c>
      <c r="R65" s="596">
        <f>T65-(T65*O65)</f>
        <v>0</v>
      </c>
      <c r="S65" s="689">
        <f>R65*L65*M65</f>
        <v>0</v>
      </c>
      <c r="T65" s="692"/>
      <c r="U65" s="690">
        <v>0.8</v>
      </c>
      <c r="V65" s="598">
        <f t="shared" ref="V65:V84" si="34">V64</f>
        <v>0.1</v>
      </c>
      <c r="W65" s="603">
        <f>(P65*V65)</f>
        <v>0</v>
      </c>
      <c r="X65" s="599">
        <f t="shared" ref="X65:X84" si="35">X64</f>
        <v>0.1</v>
      </c>
      <c r="Y65" s="604">
        <f>(P65*X65)</f>
        <v>0</v>
      </c>
      <c r="Z65" s="600">
        <f t="shared" ref="Z65:Z84" si="36">Z64</f>
        <v>0.1</v>
      </c>
      <c r="AA65" s="605">
        <f>(P65*Z65)</f>
        <v>0</v>
      </c>
      <c r="AB65" s="180" t="s">
        <v>114</v>
      </c>
      <c r="AC65" s="635"/>
      <c r="AD65" s="170" t="e">
        <f>SUM(#REF!,#REF!,#REF!)</f>
        <v>#REF!</v>
      </c>
      <c r="AF65" s="170">
        <f>W65+Y65+AA65</f>
        <v>0</v>
      </c>
    </row>
    <row r="66" spans="1:32" ht="15.75" customHeight="1">
      <c r="A66"/>
      <c r="B66" s="625" t="str">
        <f t="shared" ref="B66:B84" si="37">B65</f>
        <v/>
      </c>
      <c r="C66" s="693">
        <f t="shared" si="32"/>
        <v>0</v>
      </c>
      <c r="D66" s="629"/>
      <c r="E66" s="591"/>
      <c r="F66" s="591"/>
      <c r="G66" s="591"/>
      <c r="H66" s="591"/>
      <c r="I66" s="591"/>
      <c r="J66" s="602"/>
      <c r="K66" s="602"/>
      <c r="L66" s="591"/>
      <c r="M66" s="592">
        <f t="shared" ref="M66:M84" si="38">IF(J66=0,0,(K66-J66)+1)</f>
        <v>0</v>
      </c>
      <c r="N66" s="593" t="s">
        <v>140</v>
      </c>
      <c r="O66" s="594">
        <v>0</v>
      </c>
      <c r="P66" s="595">
        <f t="shared" ref="P66:P84" si="39">ROUNDUP(((R66/U66)),0)</f>
        <v>0</v>
      </c>
      <c r="Q66" s="595">
        <f t="shared" si="33"/>
        <v>0</v>
      </c>
      <c r="R66" s="596">
        <f t="shared" ref="R66:R84" si="40">T66-(T66*O66)</f>
        <v>0</v>
      </c>
      <c r="S66" s="689">
        <f t="shared" ref="S66:S83" si="41">R66*L66*M66</f>
        <v>0</v>
      </c>
      <c r="T66" s="692"/>
      <c r="U66" s="690">
        <v>0.8</v>
      </c>
      <c r="V66" s="598">
        <f t="shared" si="34"/>
        <v>0.1</v>
      </c>
      <c r="W66" s="603">
        <f t="shared" ref="W66:W84" si="42">(P66*V66)</f>
        <v>0</v>
      </c>
      <c r="X66" s="599">
        <f t="shared" si="35"/>
        <v>0.1</v>
      </c>
      <c r="Y66" s="604">
        <f t="shared" ref="Y66:Y84" si="43">(P66*X66)</f>
        <v>0</v>
      </c>
      <c r="Z66" s="600">
        <f t="shared" si="36"/>
        <v>0.1</v>
      </c>
      <c r="AA66" s="605">
        <f t="shared" ref="AA66:AA84" si="44">(P66*Z66)</f>
        <v>0</v>
      </c>
      <c r="AB66" s="188" t="s">
        <v>138</v>
      </c>
      <c r="AC66" s="635"/>
      <c r="AD66" s="170" t="e">
        <f>SUM(#REF!,#REF!,#REF!)</f>
        <v>#REF!</v>
      </c>
      <c r="AF66" s="170">
        <f t="shared" ref="AF66:AF84" si="45">W66+Y66+AA66</f>
        <v>0</v>
      </c>
    </row>
    <row r="67" spans="1:32" ht="15.75" customHeight="1">
      <c r="A67"/>
      <c r="B67" s="625" t="str">
        <f t="shared" si="37"/>
        <v/>
      </c>
      <c r="C67" s="693">
        <f t="shared" si="32"/>
        <v>0</v>
      </c>
      <c r="D67" s="698"/>
      <c r="E67" s="695"/>
      <c r="F67" s="695"/>
      <c r="G67" s="695"/>
      <c r="H67" s="695"/>
      <c r="I67" s="695"/>
      <c r="J67" s="696"/>
      <c r="K67" s="696"/>
      <c r="L67" s="695"/>
      <c r="M67" s="592">
        <f t="shared" si="38"/>
        <v>0</v>
      </c>
      <c r="N67" s="593" t="s">
        <v>140</v>
      </c>
      <c r="O67" s="594">
        <v>0</v>
      </c>
      <c r="P67" s="595">
        <f t="shared" si="39"/>
        <v>0</v>
      </c>
      <c r="Q67" s="595">
        <f>P67*L67*M67</f>
        <v>0</v>
      </c>
      <c r="R67" s="596">
        <f t="shared" si="40"/>
        <v>0</v>
      </c>
      <c r="S67" s="689">
        <f t="shared" si="41"/>
        <v>0</v>
      </c>
      <c r="T67" s="692"/>
      <c r="U67" s="690">
        <v>0.8</v>
      </c>
      <c r="V67" s="598">
        <f t="shared" si="34"/>
        <v>0.1</v>
      </c>
      <c r="W67" s="603">
        <f t="shared" si="42"/>
        <v>0</v>
      </c>
      <c r="X67" s="599">
        <f t="shared" si="35"/>
        <v>0.1</v>
      </c>
      <c r="Y67" s="604">
        <f t="shared" si="43"/>
        <v>0</v>
      </c>
      <c r="Z67" s="600">
        <f t="shared" si="36"/>
        <v>0.1</v>
      </c>
      <c r="AA67" s="605">
        <f t="shared" si="44"/>
        <v>0</v>
      </c>
      <c r="AB67" s="637"/>
      <c r="AC67" s="635"/>
      <c r="AD67" s="170" t="e">
        <f>SUM(#REF!,#REF!,#REF!)</f>
        <v>#REF!</v>
      </c>
      <c r="AF67" s="170">
        <f t="shared" si="45"/>
        <v>0</v>
      </c>
    </row>
    <row r="68" spans="1:32" ht="15.75" customHeight="1">
      <c r="A68"/>
      <c r="B68" s="625" t="str">
        <f t="shared" si="37"/>
        <v/>
      </c>
      <c r="C68" s="693">
        <f t="shared" si="32"/>
        <v>0</v>
      </c>
      <c r="D68" s="629"/>
      <c r="E68" s="591"/>
      <c r="F68" s="591"/>
      <c r="G68" s="591"/>
      <c r="H68" s="591"/>
      <c r="I68" s="591"/>
      <c r="J68" s="602"/>
      <c r="K68" s="602"/>
      <c r="L68" s="591"/>
      <c r="M68" s="592">
        <f t="shared" si="38"/>
        <v>0</v>
      </c>
      <c r="N68" s="593" t="s">
        <v>140</v>
      </c>
      <c r="O68" s="594">
        <v>0</v>
      </c>
      <c r="P68" s="595">
        <f t="shared" si="39"/>
        <v>0</v>
      </c>
      <c r="Q68" s="595">
        <f t="shared" ref="Q68:Q84" si="46">P68*L68*M68</f>
        <v>0</v>
      </c>
      <c r="R68" s="596">
        <f t="shared" si="40"/>
        <v>0</v>
      </c>
      <c r="S68" s="689">
        <f t="shared" si="41"/>
        <v>0</v>
      </c>
      <c r="T68" s="692"/>
      <c r="U68" s="690">
        <v>0.8</v>
      </c>
      <c r="V68" s="598">
        <f t="shared" si="34"/>
        <v>0.1</v>
      </c>
      <c r="W68" s="603">
        <f t="shared" si="42"/>
        <v>0</v>
      </c>
      <c r="X68" s="599">
        <f t="shared" si="35"/>
        <v>0.1</v>
      </c>
      <c r="Y68" s="604">
        <f t="shared" si="43"/>
        <v>0</v>
      </c>
      <c r="Z68" s="600">
        <f t="shared" si="36"/>
        <v>0.1</v>
      </c>
      <c r="AA68" s="605">
        <f t="shared" si="44"/>
        <v>0</v>
      </c>
      <c r="AB68" s="182" t="s">
        <v>116</v>
      </c>
      <c r="AC68" s="635"/>
      <c r="AD68" s="170" t="e">
        <f>SUM(#REF!,#REF!,#REF!)</f>
        <v>#REF!</v>
      </c>
      <c r="AF68" s="170">
        <f t="shared" si="45"/>
        <v>0</v>
      </c>
    </row>
    <row r="69" spans="1:32" ht="15.75" customHeight="1">
      <c r="A69"/>
      <c r="B69" s="625" t="str">
        <f t="shared" si="37"/>
        <v/>
      </c>
      <c r="C69" s="693">
        <f t="shared" si="32"/>
        <v>0</v>
      </c>
      <c r="D69" s="698"/>
      <c r="E69" s="695"/>
      <c r="F69" s="695"/>
      <c r="G69" s="695"/>
      <c r="H69" s="695"/>
      <c r="I69" s="697"/>
      <c r="J69" s="696"/>
      <c r="K69" s="696"/>
      <c r="L69" s="695"/>
      <c r="M69" s="592">
        <f t="shared" si="38"/>
        <v>0</v>
      </c>
      <c r="N69" s="593" t="s">
        <v>140</v>
      </c>
      <c r="O69" s="594">
        <v>0</v>
      </c>
      <c r="P69" s="595">
        <f t="shared" si="39"/>
        <v>0</v>
      </c>
      <c r="Q69" s="595">
        <f t="shared" si="46"/>
        <v>0</v>
      </c>
      <c r="R69" s="596">
        <f t="shared" si="40"/>
        <v>0</v>
      </c>
      <c r="S69" s="689">
        <f t="shared" si="41"/>
        <v>0</v>
      </c>
      <c r="T69" s="692"/>
      <c r="U69" s="690">
        <v>0.8</v>
      </c>
      <c r="V69" s="598">
        <f t="shared" si="34"/>
        <v>0.1</v>
      </c>
      <c r="W69" s="603">
        <f t="shared" si="42"/>
        <v>0</v>
      </c>
      <c r="X69" s="599">
        <f t="shared" si="35"/>
        <v>0.1</v>
      </c>
      <c r="Y69" s="604">
        <f t="shared" si="43"/>
        <v>0</v>
      </c>
      <c r="Z69" s="600">
        <f t="shared" si="36"/>
        <v>0.1</v>
      </c>
      <c r="AA69" s="605">
        <f t="shared" si="44"/>
        <v>0</v>
      </c>
      <c r="AB69" s="187" t="s">
        <v>117</v>
      </c>
      <c r="AC69" s="635"/>
      <c r="AD69" s="170" t="e">
        <f>SUM(#REF!,#REF!,#REF!)</f>
        <v>#REF!</v>
      </c>
      <c r="AF69" s="170">
        <f t="shared" si="45"/>
        <v>0</v>
      </c>
    </row>
    <row r="70" spans="1:32" ht="15.75" customHeight="1">
      <c r="A70"/>
      <c r="B70" s="625" t="str">
        <f t="shared" si="37"/>
        <v/>
      </c>
      <c r="C70" s="693">
        <f t="shared" si="32"/>
        <v>0</v>
      </c>
      <c r="D70" s="629"/>
      <c r="E70" s="591"/>
      <c r="F70" s="591"/>
      <c r="G70" s="591"/>
      <c r="H70" s="591"/>
      <c r="I70" s="606"/>
      <c r="J70" s="602"/>
      <c r="K70" s="602"/>
      <c r="L70" s="591"/>
      <c r="M70" s="592">
        <f t="shared" si="38"/>
        <v>0</v>
      </c>
      <c r="N70" s="593" t="s">
        <v>140</v>
      </c>
      <c r="O70" s="594">
        <v>0</v>
      </c>
      <c r="P70" s="595">
        <f t="shared" si="39"/>
        <v>0</v>
      </c>
      <c r="Q70" s="595">
        <f t="shared" si="46"/>
        <v>0</v>
      </c>
      <c r="R70" s="596">
        <f t="shared" si="40"/>
        <v>0</v>
      </c>
      <c r="S70" s="689">
        <f t="shared" si="41"/>
        <v>0</v>
      </c>
      <c r="T70" s="692"/>
      <c r="U70" s="690">
        <v>0.8</v>
      </c>
      <c r="V70" s="598">
        <f t="shared" si="34"/>
        <v>0.1</v>
      </c>
      <c r="W70" s="603">
        <f t="shared" si="42"/>
        <v>0</v>
      </c>
      <c r="X70" s="599">
        <f t="shared" si="35"/>
        <v>0.1</v>
      </c>
      <c r="Y70" s="604">
        <f t="shared" si="43"/>
        <v>0</v>
      </c>
      <c r="Z70" s="600">
        <f t="shared" si="36"/>
        <v>0.1</v>
      </c>
      <c r="AA70" s="605">
        <f t="shared" si="44"/>
        <v>0</v>
      </c>
      <c r="AC70" s="635"/>
      <c r="AD70" s="170" t="e">
        <f>SUM(#REF!,#REF!,#REF!)</f>
        <v>#REF!</v>
      </c>
      <c r="AF70" s="170">
        <f t="shared" si="45"/>
        <v>0</v>
      </c>
    </row>
    <row r="71" spans="1:32" ht="15.75" customHeight="1">
      <c r="A71"/>
      <c r="B71" s="625" t="str">
        <f t="shared" si="37"/>
        <v/>
      </c>
      <c r="C71" s="693">
        <f t="shared" si="32"/>
        <v>0</v>
      </c>
      <c r="D71" s="698"/>
      <c r="E71" s="695"/>
      <c r="F71" s="695"/>
      <c r="G71" s="695"/>
      <c r="H71" s="695"/>
      <c r="I71" s="697"/>
      <c r="J71" s="696"/>
      <c r="K71" s="696"/>
      <c r="L71" s="695"/>
      <c r="M71" s="592">
        <f t="shared" si="38"/>
        <v>0</v>
      </c>
      <c r="N71" s="593" t="s">
        <v>140</v>
      </c>
      <c r="O71" s="594">
        <v>0</v>
      </c>
      <c r="P71" s="595">
        <f t="shared" si="39"/>
        <v>0</v>
      </c>
      <c r="Q71" s="595">
        <f t="shared" si="46"/>
        <v>0</v>
      </c>
      <c r="R71" s="596">
        <f t="shared" si="40"/>
        <v>0</v>
      </c>
      <c r="S71" s="689">
        <f t="shared" si="41"/>
        <v>0</v>
      </c>
      <c r="T71" s="692"/>
      <c r="U71" s="690">
        <v>0.8</v>
      </c>
      <c r="V71" s="598">
        <f t="shared" si="34"/>
        <v>0.1</v>
      </c>
      <c r="W71" s="603">
        <f t="shared" si="42"/>
        <v>0</v>
      </c>
      <c r="X71" s="599">
        <f t="shared" si="35"/>
        <v>0.1</v>
      </c>
      <c r="Y71" s="604">
        <f t="shared" si="43"/>
        <v>0</v>
      </c>
      <c r="Z71" s="600">
        <f t="shared" si="36"/>
        <v>0.1</v>
      </c>
      <c r="AA71" s="605">
        <f t="shared" si="44"/>
        <v>0</v>
      </c>
      <c r="AB71" s="635"/>
      <c r="AC71" s="635"/>
      <c r="AD71" s="170" t="e">
        <f>SUM(#REF!,#REF!,#REF!)</f>
        <v>#REF!</v>
      </c>
      <c r="AF71" s="170">
        <f t="shared" si="45"/>
        <v>0</v>
      </c>
    </row>
    <row r="72" spans="1:32" ht="15.75" customHeight="1">
      <c r="A72"/>
      <c r="B72" s="625" t="str">
        <f t="shared" si="37"/>
        <v/>
      </c>
      <c r="C72" s="693">
        <f t="shared" si="32"/>
        <v>0</v>
      </c>
      <c r="D72" s="629"/>
      <c r="E72" s="591"/>
      <c r="F72" s="591"/>
      <c r="G72" s="591"/>
      <c r="H72" s="591"/>
      <c r="I72" s="606"/>
      <c r="J72" s="602"/>
      <c r="K72" s="602"/>
      <c r="L72" s="591"/>
      <c r="M72" s="592">
        <f t="shared" si="38"/>
        <v>0</v>
      </c>
      <c r="N72" s="593" t="s">
        <v>140</v>
      </c>
      <c r="O72" s="594">
        <v>0</v>
      </c>
      <c r="P72" s="595">
        <f t="shared" si="39"/>
        <v>0</v>
      </c>
      <c r="Q72" s="595">
        <f t="shared" si="46"/>
        <v>0</v>
      </c>
      <c r="R72" s="596">
        <f t="shared" si="40"/>
        <v>0</v>
      </c>
      <c r="S72" s="689">
        <f t="shared" si="41"/>
        <v>0</v>
      </c>
      <c r="T72" s="692"/>
      <c r="U72" s="690">
        <v>0.8</v>
      </c>
      <c r="V72" s="598">
        <f t="shared" si="34"/>
        <v>0.1</v>
      </c>
      <c r="W72" s="603">
        <f t="shared" si="42"/>
        <v>0</v>
      </c>
      <c r="X72" s="599">
        <f t="shared" si="35"/>
        <v>0.1</v>
      </c>
      <c r="Y72" s="604">
        <f t="shared" si="43"/>
        <v>0</v>
      </c>
      <c r="Z72" s="600">
        <f t="shared" si="36"/>
        <v>0.1</v>
      </c>
      <c r="AA72" s="605">
        <f t="shared" si="44"/>
        <v>0</v>
      </c>
      <c r="AB72" s="635"/>
      <c r="AC72" s="635"/>
      <c r="AD72" s="170" t="e">
        <f>SUM(#REF!,#REF!,#REF!)</f>
        <v>#REF!</v>
      </c>
      <c r="AF72" s="170">
        <f t="shared" si="45"/>
        <v>0</v>
      </c>
    </row>
    <row r="73" spans="1:32" ht="15.75" customHeight="1">
      <c r="A73"/>
      <c r="B73" s="625" t="str">
        <f t="shared" si="37"/>
        <v/>
      </c>
      <c r="C73" s="693">
        <f t="shared" si="32"/>
        <v>0</v>
      </c>
      <c r="D73" s="698"/>
      <c r="E73" s="695"/>
      <c r="F73" s="695"/>
      <c r="G73" s="695"/>
      <c r="H73" s="695"/>
      <c r="I73" s="697"/>
      <c r="J73" s="696"/>
      <c r="K73" s="696"/>
      <c r="L73" s="695"/>
      <c r="M73" s="592">
        <f t="shared" si="38"/>
        <v>0</v>
      </c>
      <c r="N73" s="593" t="s">
        <v>140</v>
      </c>
      <c r="O73" s="594">
        <v>0</v>
      </c>
      <c r="P73" s="595">
        <f t="shared" si="39"/>
        <v>0</v>
      </c>
      <c r="Q73" s="595">
        <f t="shared" si="46"/>
        <v>0</v>
      </c>
      <c r="R73" s="596">
        <f t="shared" si="40"/>
        <v>0</v>
      </c>
      <c r="S73" s="689">
        <f t="shared" si="41"/>
        <v>0</v>
      </c>
      <c r="T73" s="692"/>
      <c r="U73" s="690">
        <v>0.8</v>
      </c>
      <c r="V73" s="598">
        <f t="shared" si="34"/>
        <v>0.1</v>
      </c>
      <c r="W73" s="603">
        <f t="shared" si="42"/>
        <v>0</v>
      </c>
      <c r="X73" s="599">
        <f t="shared" si="35"/>
        <v>0.1</v>
      </c>
      <c r="Y73" s="604">
        <f t="shared" si="43"/>
        <v>0</v>
      </c>
      <c r="Z73" s="600">
        <f t="shared" si="36"/>
        <v>0.1</v>
      </c>
      <c r="AA73" s="605">
        <f t="shared" si="44"/>
        <v>0</v>
      </c>
      <c r="AB73" s="635"/>
      <c r="AC73" s="635"/>
      <c r="AD73" s="170" t="e">
        <f>SUM(#REF!,#REF!,#REF!)</f>
        <v>#REF!</v>
      </c>
      <c r="AF73" s="170">
        <f t="shared" si="45"/>
        <v>0</v>
      </c>
    </row>
    <row r="74" spans="1:32" ht="15.75" customHeight="1">
      <c r="A74"/>
      <c r="B74" s="628" t="str">
        <f t="shared" si="37"/>
        <v/>
      </c>
      <c r="C74" s="694">
        <f t="shared" si="32"/>
        <v>0</v>
      </c>
      <c r="D74" s="629"/>
      <c r="E74" s="591"/>
      <c r="F74" s="591"/>
      <c r="G74" s="591"/>
      <c r="H74" s="591"/>
      <c r="I74" s="606"/>
      <c r="J74" s="602"/>
      <c r="K74" s="602"/>
      <c r="L74" s="591"/>
      <c r="M74" s="592">
        <f t="shared" si="38"/>
        <v>0</v>
      </c>
      <c r="N74" s="593" t="s">
        <v>140</v>
      </c>
      <c r="O74" s="594">
        <v>0</v>
      </c>
      <c r="P74" s="595">
        <f t="shared" si="39"/>
        <v>0</v>
      </c>
      <c r="Q74" s="595">
        <f t="shared" si="46"/>
        <v>0</v>
      </c>
      <c r="R74" s="596">
        <f t="shared" si="40"/>
        <v>0</v>
      </c>
      <c r="S74" s="689">
        <f t="shared" si="41"/>
        <v>0</v>
      </c>
      <c r="T74" s="692"/>
      <c r="U74" s="690">
        <v>0.8</v>
      </c>
      <c r="V74" s="598">
        <f t="shared" si="34"/>
        <v>0.1</v>
      </c>
      <c r="W74" s="603">
        <f t="shared" si="42"/>
        <v>0</v>
      </c>
      <c r="X74" s="599">
        <f t="shared" si="35"/>
        <v>0.1</v>
      </c>
      <c r="Y74" s="604">
        <f t="shared" si="43"/>
        <v>0</v>
      </c>
      <c r="Z74" s="600">
        <f t="shared" si="36"/>
        <v>0.1</v>
      </c>
      <c r="AA74" s="605">
        <f t="shared" si="44"/>
        <v>0</v>
      </c>
      <c r="AB74" s="635"/>
      <c r="AC74" s="635"/>
      <c r="AD74" s="170" t="e">
        <f>SUM(#REF!,#REF!,#REF!)</f>
        <v>#REF!</v>
      </c>
      <c r="AF74" s="170">
        <f t="shared" si="45"/>
        <v>0</v>
      </c>
    </row>
    <row r="75" spans="1:32" ht="15.75" customHeight="1">
      <c r="A75"/>
      <c r="B75" s="630" t="str">
        <f t="shared" si="37"/>
        <v/>
      </c>
      <c r="C75" s="699">
        <f t="shared" si="32"/>
        <v>0</v>
      </c>
      <c r="D75" s="695"/>
      <c r="E75" s="695"/>
      <c r="F75" s="695"/>
      <c r="G75" s="695"/>
      <c r="H75" s="695"/>
      <c r="I75" s="695"/>
      <c r="J75" s="696"/>
      <c r="K75" s="696"/>
      <c r="L75" s="695"/>
      <c r="M75" s="592">
        <f t="shared" si="38"/>
        <v>0</v>
      </c>
      <c r="N75" s="593" t="s">
        <v>140</v>
      </c>
      <c r="O75" s="594">
        <v>0</v>
      </c>
      <c r="P75" s="595">
        <f t="shared" si="39"/>
        <v>0</v>
      </c>
      <c r="Q75" s="595">
        <f t="shared" si="46"/>
        <v>0</v>
      </c>
      <c r="R75" s="596">
        <f t="shared" si="40"/>
        <v>0</v>
      </c>
      <c r="S75" s="689">
        <f t="shared" si="41"/>
        <v>0</v>
      </c>
      <c r="T75" s="692"/>
      <c r="U75" s="690">
        <v>0.8</v>
      </c>
      <c r="V75" s="598">
        <f t="shared" si="34"/>
        <v>0.1</v>
      </c>
      <c r="W75" s="603">
        <f t="shared" si="42"/>
        <v>0</v>
      </c>
      <c r="X75" s="599">
        <f t="shared" si="35"/>
        <v>0.1</v>
      </c>
      <c r="Y75" s="604">
        <f t="shared" si="43"/>
        <v>0</v>
      </c>
      <c r="Z75" s="600">
        <f t="shared" si="36"/>
        <v>0.1</v>
      </c>
      <c r="AA75" s="605">
        <f t="shared" si="44"/>
        <v>0</v>
      </c>
      <c r="AB75" s="635"/>
      <c r="AC75" s="635"/>
      <c r="AD75" s="170" t="e">
        <f>SUM(#REF!,#REF!,#REF!)</f>
        <v>#REF!</v>
      </c>
      <c r="AF75" s="170">
        <f t="shared" si="45"/>
        <v>0</v>
      </c>
    </row>
    <row r="76" spans="1:32" ht="15.75" customHeight="1">
      <c r="A76"/>
      <c r="B76" s="601" t="str">
        <f t="shared" si="37"/>
        <v/>
      </c>
      <c r="C76" s="592">
        <f t="shared" si="32"/>
        <v>0</v>
      </c>
      <c r="D76" s="591"/>
      <c r="E76" s="591"/>
      <c r="F76" s="591"/>
      <c r="G76" s="591"/>
      <c r="H76" s="591"/>
      <c r="I76" s="591"/>
      <c r="J76" s="602"/>
      <c r="K76" s="602"/>
      <c r="L76" s="591"/>
      <c r="M76" s="592">
        <f t="shared" si="38"/>
        <v>0</v>
      </c>
      <c r="N76" s="593" t="s">
        <v>140</v>
      </c>
      <c r="O76" s="594">
        <v>0</v>
      </c>
      <c r="P76" s="595">
        <f t="shared" si="39"/>
        <v>0</v>
      </c>
      <c r="Q76" s="595">
        <f t="shared" si="46"/>
        <v>0</v>
      </c>
      <c r="R76" s="596">
        <f t="shared" si="40"/>
        <v>0</v>
      </c>
      <c r="S76" s="689">
        <f t="shared" si="41"/>
        <v>0</v>
      </c>
      <c r="T76" s="692"/>
      <c r="U76" s="690">
        <v>0.8</v>
      </c>
      <c r="V76" s="598">
        <f t="shared" si="34"/>
        <v>0.1</v>
      </c>
      <c r="W76" s="603">
        <f t="shared" si="42"/>
        <v>0</v>
      </c>
      <c r="X76" s="599">
        <f t="shared" si="35"/>
        <v>0.1</v>
      </c>
      <c r="Y76" s="604">
        <f t="shared" si="43"/>
        <v>0</v>
      </c>
      <c r="Z76" s="600">
        <f t="shared" si="36"/>
        <v>0.1</v>
      </c>
      <c r="AA76" s="605">
        <f t="shared" si="44"/>
        <v>0</v>
      </c>
      <c r="AB76" s="635"/>
      <c r="AC76" s="635"/>
      <c r="AD76" s="170" t="e">
        <f>SUM(#REF!,#REF!,#REF!)</f>
        <v>#REF!</v>
      </c>
      <c r="AF76" s="170">
        <f t="shared" si="45"/>
        <v>0</v>
      </c>
    </row>
    <row r="77" spans="1:32" ht="15.75" customHeight="1">
      <c r="A77"/>
      <c r="B77" s="601" t="str">
        <f t="shared" si="37"/>
        <v/>
      </c>
      <c r="C77" s="592">
        <f t="shared" si="32"/>
        <v>0</v>
      </c>
      <c r="D77" s="695"/>
      <c r="E77" s="695"/>
      <c r="F77" s="695"/>
      <c r="G77" s="695"/>
      <c r="H77" s="695"/>
      <c r="I77" s="695"/>
      <c r="J77" s="696"/>
      <c r="K77" s="696"/>
      <c r="L77" s="695"/>
      <c r="M77" s="592">
        <f t="shared" si="38"/>
        <v>0</v>
      </c>
      <c r="N77" s="593" t="s">
        <v>140</v>
      </c>
      <c r="O77" s="594">
        <v>0</v>
      </c>
      <c r="P77" s="595">
        <f t="shared" si="39"/>
        <v>0</v>
      </c>
      <c r="Q77" s="595">
        <f t="shared" si="46"/>
        <v>0</v>
      </c>
      <c r="R77" s="596">
        <f t="shared" si="40"/>
        <v>0</v>
      </c>
      <c r="S77" s="689">
        <f t="shared" si="41"/>
        <v>0</v>
      </c>
      <c r="T77" s="692"/>
      <c r="U77" s="690">
        <v>0.8</v>
      </c>
      <c r="V77" s="598">
        <f t="shared" si="34"/>
        <v>0.1</v>
      </c>
      <c r="W77" s="603">
        <f t="shared" si="42"/>
        <v>0</v>
      </c>
      <c r="X77" s="599">
        <f t="shared" si="35"/>
        <v>0.1</v>
      </c>
      <c r="Y77" s="604">
        <f t="shared" si="43"/>
        <v>0</v>
      </c>
      <c r="Z77" s="600">
        <f t="shared" si="36"/>
        <v>0.1</v>
      </c>
      <c r="AA77" s="605">
        <f t="shared" si="44"/>
        <v>0</v>
      </c>
      <c r="AB77" s="635"/>
      <c r="AC77" s="635"/>
      <c r="AD77" s="170" t="e">
        <f>SUM(#REF!,#REF!,#REF!)</f>
        <v>#REF!</v>
      </c>
      <c r="AF77" s="170">
        <f t="shared" si="45"/>
        <v>0</v>
      </c>
    </row>
    <row r="78" spans="1:32" ht="15.75" customHeight="1">
      <c r="A78"/>
      <c r="B78" s="601" t="str">
        <f t="shared" si="37"/>
        <v/>
      </c>
      <c r="C78" s="592">
        <f t="shared" si="32"/>
        <v>0</v>
      </c>
      <c r="D78" s="591"/>
      <c r="E78" s="591"/>
      <c r="F78" s="591"/>
      <c r="G78" s="591"/>
      <c r="H78" s="591"/>
      <c r="I78" s="591"/>
      <c r="J78" s="602"/>
      <c r="K78" s="602"/>
      <c r="L78" s="591"/>
      <c r="M78" s="592">
        <f t="shared" si="38"/>
        <v>0</v>
      </c>
      <c r="N78" s="593" t="s">
        <v>140</v>
      </c>
      <c r="O78" s="594">
        <v>0</v>
      </c>
      <c r="P78" s="595">
        <f t="shared" si="39"/>
        <v>0</v>
      </c>
      <c r="Q78" s="595">
        <f t="shared" si="46"/>
        <v>0</v>
      </c>
      <c r="R78" s="596">
        <f t="shared" si="40"/>
        <v>0</v>
      </c>
      <c r="S78" s="689">
        <f t="shared" si="41"/>
        <v>0</v>
      </c>
      <c r="T78" s="692"/>
      <c r="U78" s="690">
        <v>0.8</v>
      </c>
      <c r="V78" s="598">
        <f t="shared" si="34"/>
        <v>0.1</v>
      </c>
      <c r="W78" s="603">
        <f t="shared" si="42"/>
        <v>0</v>
      </c>
      <c r="X78" s="599">
        <f t="shared" si="35"/>
        <v>0.1</v>
      </c>
      <c r="Y78" s="604">
        <f t="shared" si="43"/>
        <v>0</v>
      </c>
      <c r="Z78" s="600">
        <f t="shared" si="36"/>
        <v>0.1</v>
      </c>
      <c r="AA78" s="605">
        <f t="shared" si="44"/>
        <v>0</v>
      </c>
      <c r="AB78" s="635"/>
      <c r="AC78" s="635"/>
      <c r="AD78" s="170" t="e">
        <f>SUM(#REF!,#REF!,#REF!)</f>
        <v>#REF!</v>
      </c>
      <c r="AF78" s="170">
        <f t="shared" si="45"/>
        <v>0</v>
      </c>
    </row>
    <row r="79" spans="1:32" ht="15.75" customHeight="1">
      <c r="A79"/>
      <c r="B79" s="601" t="str">
        <f t="shared" si="37"/>
        <v/>
      </c>
      <c r="C79" s="592">
        <f t="shared" si="32"/>
        <v>0</v>
      </c>
      <c r="D79" s="695"/>
      <c r="E79" s="695"/>
      <c r="F79" s="695"/>
      <c r="G79" s="695"/>
      <c r="H79" s="695"/>
      <c r="I79" s="695"/>
      <c r="J79" s="696"/>
      <c r="K79" s="696"/>
      <c r="L79" s="695"/>
      <c r="M79" s="592">
        <f t="shared" si="38"/>
        <v>0</v>
      </c>
      <c r="N79" s="593" t="s">
        <v>140</v>
      </c>
      <c r="O79" s="594">
        <v>0</v>
      </c>
      <c r="P79" s="595">
        <f t="shared" si="39"/>
        <v>0</v>
      </c>
      <c r="Q79" s="595">
        <f t="shared" si="46"/>
        <v>0</v>
      </c>
      <c r="R79" s="596">
        <f t="shared" si="40"/>
        <v>0</v>
      </c>
      <c r="S79" s="689">
        <f t="shared" si="41"/>
        <v>0</v>
      </c>
      <c r="T79" s="692"/>
      <c r="U79" s="690">
        <v>0.8</v>
      </c>
      <c r="V79" s="598">
        <f t="shared" si="34"/>
        <v>0.1</v>
      </c>
      <c r="W79" s="603">
        <f t="shared" si="42"/>
        <v>0</v>
      </c>
      <c r="X79" s="599">
        <f t="shared" si="35"/>
        <v>0.1</v>
      </c>
      <c r="Y79" s="604">
        <f t="shared" si="43"/>
        <v>0</v>
      </c>
      <c r="Z79" s="600">
        <f t="shared" si="36"/>
        <v>0.1</v>
      </c>
      <c r="AA79" s="605">
        <f t="shared" si="44"/>
        <v>0</v>
      </c>
      <c r="AB79" s="635"/>
      <c r="AC79" s="635"/>
      <c r="AD79" s="170" t="e">
        <f>SUM(#REF!,#REF!,#REF!)</f>
        <v>#REF!</v>
      </c>
      <c r="AF79" s="170">
        <f t="shared" si="45"/>
        <v>0</v>
      </c>
    </row>
    <row r="80" spans="1:32" ht="15.75" customHeight="1">
      <c r="A80"/>
      <c r="B80" s="601" t="str">
        <f t="shared" si="37"/>
        <v/>
      </c>
      <c r="C80" s="592">
        <f t="shared" si="32"/>
        <v>0</v>
      </c>
      <c r="D80" s="591"/>
      <c r="E80" s="591"/>
      <c r="F80" s="591"/>
      <c r="G80" s="591"/>
      <c r="H80" s="591"/>
      <c r="I80" s="591"/>
      <c r="J80" s="602"/>
      <c r="K80" s="602"/>
      <c r="L80" s="591"/>
      <c r="M80" s="592">
        <f t="shared" si="38"/>
        <v>0</v>
      </c>
      <c r="N80" s="593" t="s">
        <v>140</v>
      </c>
      <c r="O80" s="594">
        <v>0</v>
      </c>
      <c r="P80" s="595">
        <f t="shared" si="39"/>
        <v>0</v>
      </c>
      <c r="Q80" s="595">
        <f t="shared" si="46"/>
        <v>0</v>
      </c>
      <c r="R80" s="596">
        <f t="shared" si="40"/>
        <v>0</v>
      </c>
      <c r="S80" s="689">
        <f t="shared" si="41"/>
        <v>0</v>
      </c>
      <c r="T80" s="692"/>
      <c r="U80" s="690">
        <v>0.8</v>
      </c>
      <c r="V80" s="598">
        <f t="shared" si="34"/>
        <v>0.1</v>
      </c>
      <c r="W80" s="603">
        <f t="shared" si="42"/>
        <v>0</v>
      </c>
      <c r="X80" s="599">
        <f t="shared" si="35"/>
        <v>0.1</v>
      </c>
      <c r="Y80" s="604">
        <f t="shared" si="43"/>
        <v>0</v>
      </c>
      <c r="Z80" s="600">
        <f t="shared" si="36"/>
        <v>0.1</v>
      </c>
      <c r="AA80" s="605">
        <f t="shared" si="44"/>
        <v>0</v>
      </c>
      <c r="AB80" s="635"/>
      <c r="AC80" s="635"/>
      <c r="AD80" s="170" t="e">
        <f>SUM(#REF!,#REF!,#REF!)</f>
        <v>#REF!</v>
      </c>
      <c r="AF80" s="170">
        <f t="shared" si="45"/>
        <v>0</v>
      </c>
    </row>
    <row r="81" spans="1:32" ht="15.75" customHeight="1">
      <c r="A81"/>
      <c r="B81" s="601" t="str">
        <f t="shared" si="37"/>
        <v/>
      </c>
      <c r="C81" s="592">
        <f t="shared" si="32"/>
        <v>0</v>
      </c>
      <c r="D81" s="695"/>
      <c r="E81" s="695"/>
      <c r="F81" s="695"/>
      <c r="G81" s="695"/>
      <c r="H81" s="695"/>
      <c r="I81" s="695"/>
      <c r="J81" s="696"/>
      <c r="K81" s="696"/>
      <c r="L81" s="695"/>
      <c r="M81" s="592">
        <f t="shared" si="38"/>
        <v>0</v>
      </c>
      <c r="N81" s="593" t="s">
        <v>140</v>
      </c>
      <c r="O81" s="594">
        <v>0</v>
      </c>
      <c r="P81" s="595">
        <f t="shared" si="39"/>
        <v>0</v>
      </c>
      <c r="Q81" s="595">
        <f t="shared" si="46"/>
        <v>0</v>
      </c>
      <c r="R81" s="596">
        <f t="shared" si="40"/>
        <v>0</v>
      </c>
      <c r="S81" s="689">
        <f t="shared" si="41"/>
        <v>0</v>
      </c>
      <c r="T81" s="692"/>
      <c r="U81" s="690">
        <v>0.8</v>
      </c>
      <c r="V81" s="598">
        <f t="shared" si="34"/>
        <v>0.1</v>
      </c>
      <c r="W81" s="603">
        <f t="shared" si="42"/>
        <v>0</v>
      </c>
      <c r="X81" s="599">
        <f t="shared" si="35"/>
        <v>0.1</v>
      </c>
      <c r="Y81" s="604">
        <f t="shared" si="43"/>
        <v>0</v>
      </c>
      <c r="Z81" s="600">
        <f t="shared" si="36"/>
        <v>0.1</v>
      </c>
      <c r="AA81" s="605">
        <f t="shared" si="44"/>
        <v>0</v>
      </c>
      <c r="AB81" s="635"/>
      <c r="AC81" s="635"/>
      <c r="AD81" s="170" t="e">
        <f>SUM(#REF!,#REF!,#REF!)</f>
        <v>#REF!</v>
      </c>
      <c r="AF81" s="170">
        <f t="shared" si="45"/>
        <v>0</v>
      </c>
    </row>
    <row r="82" spans="1:32" ht="15.75" customHeight="1">
      <c r="A82"/>
      <c r="B82" s="601" t="str">
        <f t="shared" si="37"/>
        <v/>
      </c>
      <c r="C82" s="592">
        <f t="shared" si="32"/>
        <v>0</v>
      </c>
      <c r="D82" s="591"/>
      <c r="E82" s="591"/>
      <c r="F82" s="591"/>
      <c r="G82" s="591"/>
      <c r="H82" s="591"/>
      <c r="I82" s="591"/>
      <c r="J82" s="602"/>
      <c r="K82" s="602"/>
      <c r="L82" s="591"/>
      <c r="M82" s="592">
        <f t="shared" si="38"/>
        <v>0</v>
      </c>
      <c r="N82" s="593" t="s">
        <v>140</v>
      </c>
      <c r="O82" s="594">
        <v>0</v>
      </c>
      <c r="P82" s="595">
        <f t="shared" si="39"/>
        <v>0</v>
      </c>
      <c r="Q82" s="595">
        <f t="shared" si="46"/>
        <v>0</v>
      </c>
      <c r="R82" s="596">
        <f t="shared" si="40"/>
        <v>0</v>
      </c>
      <c r="S82" s="689">
        <f t="shared" si="41"/>
        <v>0</v>
      </c>
      <c r="T82" s="692"/>
      <c r="U82" s="690">
        <v>0.8</v>
      </c>
      <c r="V82" s="598">
        <f t="shared" si="34"/>
        <v>0.1</v>
      </c>
      <c r="W82" s="603">
        <f t="shared" si="42"/>
        <v>0</v>
      </c>
      <c r="X82" s="599">
        <f t="shared" si="35"/>
        <v>0.1</v>
      </c>
      <c r="Y82" s="604">
        <f t="shared" si="43"/>
        <v>0</v>
      </c>
      <c r="Z82" s="600">
        <f t="shared" si="36"/>
        <v>0.1</v>
      </c>
      <c r="AA82" s="605">
        <f t="shared" si="44"/>
        <v>0</v>
      </c>
      <c r="AB82" s="635"/>
      <c r="AC82" s="635"/>
      <c r="AD82" s="170" t="e">
        <f>SUM(#REF!,#REF!,#REF!)</f>
        <v>#REF!</v>
      </c>
      <c r="AF82" s="170">
        <f t="shared" si="45"/>
        <v>0</v>
      </c>
    </row>
    <row r="83" spans="1:32" ht="15.75" customHeight="1">
      <c r="A83"/>
      <c r="B83" s="601" t="str">
        <f t="shared" si="37"/>
        <v/>
      </c>
      <c r="C83" s="592">
        <f t="shared" si="32"/>
        <v>0</v>
      </c>
      <c r="D83" s="695"/>
      <c r="E83" s="695"/>
      <c r="F83" s="695"/>
      <c r="G83" s="695"/>
      <c r="H83" s="695"/>
      <c r="I83" s="695"/>
      <c r="J83" s="696"/>
      <c r="K83" s="696"/>
      <c r="L83" s="695"/>
      <c r="M83" s="592">
        <f t="shared" si="38"/>
        <v>0</v>
      </c>
      <c r="N83" s="593" t="s">
        <v>140</v>
      </c>
      <c r="O83" s="594">
        <v>0</v>
      </c>
      <c r="P83" s="595">
        <f t="shared" si="39"/>
        <v>0</v>
      </c>
      <c r="Q83" s="595">
        <f t="shared" si="46"/>
        <v>0</v>
      </c>
      <c r="R83" s="596">
        <f t="shared" si="40"/>
        <v>0</v>
      </c>
      <c r="S83" s="689">
        <f t="shared" si="41"/>
        <v>0</v>
      </c>
      <c r="T83" s="692"/>
      <c r="U83" s="690">
        <v>0.8</v>
      </c>
      <c r="V83" s="598">
        <f t="shared" si="34"/>
        <v>0.1</v>
      </c>
      <c r="W83" s="603">
        <f t="shared" si="42"/>
        <v>0</v>
      </c>
      <c r="X83" s="599">
        <f t="shared" si="35"/>
        <v>0.1</v>
      </c>
      <c r="Y83" s="604">
        <f t="shared" si="43"/>
        <v>0</v>
      </c>
      <c r="Z83" s="600">
        <f t="shared" si="36"/>
        <v>0.1</v>
      </c>
      <c r="AA83" s="605">
        <f t="shared" si="44"/>
        <v>0</v>
      </c>
      <c r="AB83" s="635"/>
      <c r="AC83" s="635"/>
      <c r="AD83" s="170" t="e">
        <f>SUM(#REF!,#REF!,#REF!)</f>
        <v>#REF!</v>
      </c>
      <c r="AF83" s="170">
        <f t="shared" si="45"/>
        <v>0</v>
      </c>
    </row>
    <row r="84" spans="1:32" ht="15.75" customHeight="1">
      <c r="A84"/>
      <c r="B84" s="601" t="str">
        <f t="shared" si="37"/>
        <v/>
      </c>
      <c r="C84" s="592">
        <f t="shared" si="32"/>
        <v>0</v>
      </c>
      <c r="D84" s="591"/>
      <c r="E84" s="591"/>
      <c r="F84" s="591"/>
      <c r="G84" s="591"/>
      <c r="H84" s="591"/>
      <c r="I84" s="591"/>
      <c r="J84" s="602"/>
      <c r="K84" s="602"/>
      <c r="L84" s="591"/>
      <c r="M84" s="592">
        <f t="shared" si="38"/>
        <v>0</v>
      </c>
      <c r="N84" s="593" t="s">
        <v>140</v>
      </c>
      <c r="O84" s="594">
        <v>0</v>
      </c>
      <c r="P84" s="595">
        <f t="shared" si="39"/>
        <v>0</v>
      </c>
      <c r="Q84" s="595">
        <f t="shared" si="46"/>
        <v>0</v>
      </c>
      <c r="R84" s="596">
        <f t="shared" si="40"/>
        <v>0</v>
      </c>
      <c r="S84" s="689">
        <f>R84*L84*M84</f>
        <v>0</v>
      </c>
      <c r="T84" s="692"/>
      <c r="U84" s="690">
        <v>0.8</v>
      </c>
      <c r="V84" s="598">
        <f t="shared" si="34"/>
        <v>0.1</v>
      </c>
      <c r="W84" s="603">
        <f t="shared" si="42"/>
        <v>0</v>
      </c>
      <c r="X84" s="599">
        <f t="shared" si="35"/>
        <v>0.1</v>
      </c>
      <c r="Y84" s="604">
        <f t="shared" si="43"/>
        <v>0</v>
      </c>
      <c r="Z84" s="600">
        <f t="shared" si="36"/>
        <v>0.1</v>
      </c>
      <c r="AA84" s="605">
        <f t="shared" si="44"/>
        <v>0</v>
      </c>
      <c r="AB84" s="635"/>
      <c r="AC84" s="635"/>
      <c r="AD84" s="170" t="e">
        <f>SUM(#REF!,#REF!,#REF!)</f>
        <v>#REF!</v>
      </c>
      <c r="AF84" s="170">
        <f t="shared" si="45"/>
        <v>0</v>
      </c>
    </row>
    <row r="85" spans="1:32" ht="15.75" customHeight="1">
      <c r="A85"/>
      <c r="B85" s="1469"/>
      <c r="C85" s="1470"/>
      <c r="D85" s="1470"/>
      <c r="E85" s="1470"/>
      <c r="F85" s="1470"/>
      <c r="G85" s="1470"/>
      <c r="H85" s="1470"/>
      <c r="I85" s="1470"/>
      <c r="J85" s="1471"/>
      <c r="K85" s="609" t="s">
        <v>319</v>
      </c>
      <c r="L85" s="610">
        <f>SUM(L65:L84)</f>
        <v>0</v>
      </c>
      <c r="M85" s="610">
        <f>SUM(M65:M84)</f>
        <v>0</v>
      </c>
      <c r="N85" s="611"/>
      <c r="O85" s="612"/>
      <c r="P85" s="613" t="s">
        <v>185</v>
      </c>
      <c r="Q85" s="614">
        <f>SUM(Q62:Q84)</f>
        <v>0</v>
      </c>
      <c r="R85" s="615" t="s">
        <v>83</v>
      </c>
      <c r="S85" s="616">
        <f>SUM(S62:S84)</f>
        <v>0</v>
      </c>
      <c r="T85" s="691" t="s">
        <v>320</v>
      </c>
      <c r="U85" s="617" t="str">
        <f>IFERROR(1-(S85/Q85),"")</f>
        <v/>
      </c>
      <c r="V85" s="640" t="s">
        <v>123</v>
      </c>
      <c r="W85" s="640" t="s">
        <v>124</v>
      </c>
      <c r="X85" s="641" t="s">
        <v>125</v>
      </c>
      <c r="Y85" s="641" t="s">
        <v>126</v>
      </c>
      <c r="Z85" s="642" t="s">
        <v>127</v>
      </c>
      <c r="AA85" s="642" t="s">
        <v>128</v>
      </c>
      <c r="AB85" s="638"/>
      <c r="AC85" s="638"/>
      <c r="AF85" s="170"/>
    </row>
    <row r="86" spans="1:32" ht="15" customHeight="1">
      <c r="A86"/>
      <c r="B86" s="608" t="s">
        <v>321</v>
      </c>
      <c r="C86" s="1467"/>
      <c r="D86" s="1468"/>
      <c r="E86" s="1468"/>
      <c r="F86" s="1468"/>
      <c r="G86" s="1468"/>
      <c r="H86" s="1468"/>
      <c r="I86" s="1468"/>
      <c r="J86" s="1468"/>
      <c r="K86" s="1468"/>
      <c r="L86" s="1468"/>
      <c r="M86" s="1468"/>
      <c r="N86" s="1468"/>
      <c r="O86" s="1468"/>
      <c r="P86" s="1468"/>
      <c r="Q86" s="1468"/>
      <c r="R86" s="1468"/>
      <c r="S86" s="1468"/>
      <c r="T86" s="1468"/>
      <c r="U86" s="1468"/>
      <c r="V86" s="1477">
        <f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1478">
        <f>S85*V64</f>
        <v>0</v>
      </c>
      <c r="X86" s="1479">
        <f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1480">
        <f>S85*X64</f>
        <v>0</v>
      </c>
      <c r="Z86" s="1481">
        <f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1482">
        <f>S85*Z64</f>
        <v>0</v>
      </c>
      <c r="AB86" s="635"/>
      <c r="AC86" s="635"/>
      <c r="AD86" s="169" t="e">
        <f>SUM(#REF!)</f>
        <v>#REF!</v>
      </c>
      <c r="AF86" s="170"/>
    </row>
    <row r="87" spans="1:32" ht="15" customHeight="1">
      <c r="A87"/>
      <c r="B87" s="608" t="s">
        <v>322</v>
      </c>
      <c r="C87" s="1467"/>
      <c r="D87" s="1468"/>
      <c r="E87" s="1468"/>
      <c r="F87" s="1468"/>
      <c r="G87" s="1468"/>
      <c r="H87" s="1468"/>
      <c r="I87" s="1468"/>
      <c r="J87" s="1468"/>
      <c r="K87" s="1468"/>
      <c r="L87" s="1468"/>
      <c r="M87" s="1468"/>
      <c r="N87" s="1468"/>
      <c r="O87" s="1468"/>
      <c r="P87" s="1468"/>
      <c r="Q87" s="1468"/>
      <c r="R87" s="1468"/>
      <c r="S87" s="1468"/>
      <c r="T87" s="1468"/>
      <c r="U87" s="1468"/>
      <c r="V87" s="1477"/>
      <c r="W87" s="1478"/>
      <c r="X87" s="1479"/>
      <c r="Y87" s="1480"/>
      <c r="Z87" s="1481"/>
      <c r="AA87" s="1482"/>
      <c r="AB87" s="635"/>
      <c r="AC87" s="635"/>
      <c r="AD87" s="169" t="e">
        <f>SUM(#REF!)</f>
        <v>#REF!</v>
      </c>
      <c r="AF87" s="170"/>
    </row>
    <row r="88" spans="1:32" ht="15" customHeight="1">
      <c r="A88"/>
      <c r="B88" s="645"/>
      <c r="C88" s="646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43" t="s">
        <v>323</v>
      </c>
      <c r="W88" s="1479">
        <f>Q85+V86+X86+Z86</f>
        <v>0</v>
      </c>
      <c r="X88" s="1479"/>
      <c r="Y88" s="644" t="s">
        <v>324</v>
      </c>
      <c r="Z88" s="1480">
        <f>S85+W86+Y86+AA86</f>
        <v>0</v>
      </c>
      <c r="AA88" s="1480"/>
      <c r="AB88"/>
      <c r="AC88"/>
      <c r="AD88"/>
      <c r="AE88"/>
      <c r="AF88" s="170"/>
    </row>
    <row r="89" spans="1:32" ht="6.75" customHeight="1">
      <c r="A89"/>
      <c r="B89" s="597"/>
      <c r="C89" s="597"/>
      <c r="D89" s="597"/>
      <c r="E89" s="597"/>
      <c r="F89" s="597"/>
      <c r="G89" s="597"/>
      <c r="H89" s="597"/>
      <c r="I89" s="597"/>
      <c r="J89" s="597"/>
      <c r="K89" s="597"/>
      <c r="L89" s="597"/>
      <c r="M89" s="597"/>
      <c r="N89" s="597"/>
      <c r="O89" s="607"/>
      <c r="P89" s="597"/>
      <c r="Q89" s="597"/>
      <c r="R89" s="597"/>
      <c r="S89" s="597"/>
      <c r="T89" s="597"/>
      <c r="U89" s="597"/>
      <c r="V89" s="589"/>
      <c r="W89" s="1464"/>
      <c r="X89" s="1464"/>
      <c r="Y89" s="1464"/>
      <c r="Z89" s="590"/>
      <c r="AA89" s="597"/>
      <c r="AB89" s="635"/>
      <c r="AC89" s="635"/>
      <c r="AF89" s="170"/>
    </row>
    <row r="90" spans="1:32" ht="15.75" customHeight="1" thickTop="1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7"/>
      <c r="M90" s="175"/>
      <c r="N90" s="175"/>
      <c r="O90" s="631"/>
      <c r="P90" s="175"/>
      <c r="Q90" s="175"/>
      <c r="R90" s="175"/>
      <c r="S90" s="175"/>
      <c r="T90" s="175"/>
      <c r="U90" s="175"/>
      <c r="V90" s="632"/>
      <c r="W90" s="633"/>
      <c r="X90" s="488"/>
      <c r="Y90" s="488"/>
      <c r="Z90" s="634"/>
      <c r="AA90" s="178"/>
      <c r="AB90" s="635"/>
      <c r="AC90" s="635"/>
      <c r="AF90" s="170"/>
    </row>
    <row r="91" spans="1:32" ht="30" customHeight="1">
      <c r="A91"/>
      <c r="B91" s="1485" t="str">
        <f>IF(L2=0,"",L2)</f>
        <v/>
      </c>
      <c r="C91" s="1485"/>
      <c r="D91" s="1485"/>
      <c r="E91" s="1485"/>
      <c r="F91" s="1485"/>
      <c r="G91" s="1485"/>
      <c r="H91" s="1485"/>
      <c r="I91" s="1485"/>
      <c r="J91" s="1485"/>
      <c r="K91" s="1485"/>
      <c r="L91" s="1485"/>
      <c r="M91" s="1485"/>
      <c r="N91" s="1485"/>
      <c r="O91" s="1485"/>
      <c r="P91" s="1485"/>
      <c r="Q91" s="1485"/>
      <c r="R91" s="1485"/>
      <c r="S91" s="1485"/>
      <c r="T91" s="1485"/>
      <c r="U91" s="1485"/>
      <c r="V91" s="1485"/>
      <c r="W91" s="1485"/>
      <c r="X91" s="1485"/>
      <c r="Y91" s="1485"/>
      <c r="Z91" s="1485"/>
      <c r="AA91" s="1485"/>
      <c r="AB91"/>
      <c r="AC91"/>
      <c r="AD91"/>
      <c r="AE91"/>
    </row>
    <row r="92" spans="1:32" ht="15.75" customHeight="1">
      <c r="A92"/>
      <c r="B92" s="1179" t="s">
        <v>74</v>
      </c>
      <c r="C92" s="1179" t="s">
        <v>75</v>
      </c>
      <c r="D92" s="1179" t="s">
        <v>45</v>
      </c>
      <c r="E92" s="1179" t="s">
        <v>76</v>
      </c>
      <c r="F92" s="1181" t="s">
        <v>311</v>
      </c>
      <c r="G92" s="1179" t="s">
        <v>285</v>
      </c>
      <c r="H92" s="1491" t="s">
        <v>312</v>
      </c>
      <c r="I92" s="1491" t="s">
        <v>220</v>
      </c>
      <c r="J92" s="1491" t="s">
        <v>157</v>
      </c>
      <c r="K92" s="1491" t="s">
        <v>158</v>
      </c>
      <c r="L92" s="1189" t="s">
        <v>77</v>
      </c>
      <c r="M92" s="1189" t="s">
        <v>78</v>
      </c>
      <c r="N92" s="1191" t="s">
        <v>100</v>
      </c>
      <c r="O92" s="1193"/>
      <c r="P92" s="1493" t="s">
        <v>46</v>
      </c>
      <c r="Q92" s="1494"/>
      <c r="R92" s="1495" t="s">
        <v>79</v>
      </c>
      <c r="S92" s="1496"/>
      <c r="T92" s="1179" t="s">
        <v>313</v>
      </c>
      <c r="U92" s="1179" t="s">
        <v>63</v>
      </c>
      <c r="V92" s="1497" t="s">
        <v>80</v>
      </c>
      <c r="W92" s="1498"/>
      <c r="X92" s="1498"/>
      <c r="Y92" s="1498"/>
      <c r="Z92" s="1498"/>
      <c r="AA92" s="1499"/>
      <c r="AB92" s="1488" t="s">
        <v>104</v>
      </c>
      <c r="AC92"/>
      <c r="AD92"/>
      <c r="AE92"/>
    </row>
    <row r="93" spans="1:32" ht="15.75" customHeight="1">
      <c r="A93"/>
      <c r="B93" s="1180"/>
      <c r="C93" s="1180"/>
      <c r="D93" s="1180"/>
      <c r="E93" s="1180"/>
      <c r="F93" s="1182"/>
      <c r="G93" s="1180"/>
      <c r="H93" s="1492"/>
      <c r="I93" s="1492"/>
      <c r="J93" s="1492"/>
      <c r="K93" s="1492"/>
      <c r="L93" s="1190"/>
      <c r="M93" s="1190"/>
      <c r="N93" s="1194"/>
      <c r="O93" s="1196"/>
      <c r="P93" s="482" t="s">
        <v>81</v>
      </c>
      <c r="Q93" s="482" t="s">
        <v>82</v>
      </c>
      <c r="R93" s="482" t="s">
        <v>83</v>
      </c>
      <c r="S93" s="482" t="s">
        <v>82</v>
      </c>
      <c r="T93" s="1180"/>
      <c r="U93" s="1180"/>
      <c r="V93" s="769">
        <v>0.1</v>
      </c>
      <c r="W93" s="368" t="s">
        <v>57</v>
      </c>
      <c r="X93" s="769">
        <v>0.1</v>
      </c>
      <c r="Y93" s="368" t="s">
        <v>84</v>
      </c>
      <c r="Z93" s="769">
        <v>0.1</v>
      </c>
      <c r="AA93" s="368" t="s">
        <v>59</v>
      </c>
      <c r="AB93" s="1489"/>
      <c r="AC93"/>
      <c r="AD93"/>
      <c r="AE93"/>
    </row>
    <row r="94" spans="1:32" ht="15.75" customHeight="1">
      <c r="A94"/>
      <c r="B94" s="626" t="str">
        <f>B91</f>
        <v/>
      </c>
      <c r="C94" s="627">
        <f t="shared" ref="C94:C109" si="47">$K$2</f>
        <v>0</v>
      </c>
      <c r="D94" s="698"/>
      <c r="E94" s="695"/>
      <c r="F94" s="695"/>
      <c r="G94" s="695"/>
      <c r="H94" s="695"/>
      <c r="I94" s="695"/>
      <c r="J94" s="696"/>
      <c r="K94" s="696"/>
      <c r="L94" s="695"/>
      <c r="M94" s="592">
        <f>IF(J94=0,0,(K94-J94)+1)</f>
        <v>0</v>
      </c>
      <c r="N94" s="593" t="s">
        <v>140</v>
      </c>
      <c r="O94" s="594">
        <v>0</v>
      </c>
      <c r="P94" s="620">
        <f>ROUNDUP(((R94/U94)),0)</f>
        <v>0</v>
      </c>
      <c r="Q94" s="620">
        <f t="shared" ref="Q94:Q95" si="48">P94*L94*M94</f>
        <v>0</v>
      </c>
      <c r="R94" s="621">
        <f>T94-(T94*O94)</f>
        <v>0</v>
      </c>
      <c r="S94" s="700">
        <f>R94*L94*M94</f>
        <v>0</v>
      </c>
      <c r="T94" s="701"/>
      <c r="U94" s="690">
        <v>0.8</v>
      </c>
      <c r="V94" s="598">
        <f t="shared" ref="V94:V109" si="49">V93</f>
        <v>0.1</v>
      </c>
      <c r="W94" s="622">
        <f>(P94*V94)</f>
        <v>0</v>
      </c>
      <c r="X94" s="599">
        <f t="shared" ref="X94:X109" si="50">X93</f>
        <v>0.1</v>
      </c>
      <c r="Y94" s="623">
        <f>(P94*X94)</f>
        <v>0</v>
      </c>
      <c r="Z94" s="600">
        <f t="shared" ref="Z94:Z109" si="51">Z93</f>
        <v>0.1</v>
      </c>
      <c r="AA94" s="624">
        <f>(P94*Z94)</f>
        <v>0</v>
      </c>
      <c r="AB94" s="254" t="s">
        <v>114</v>
      </c>
      <c r="AC94"/>
      <c r="AD94"/>
      <c r="AE94"/>
      <c r="AF94" s="170">
        <f t="shared" ref="AF94:AF109" si="52">W94+Y94+AA94</f>
        <v>0</v>
      </c>
    </row>
    <row r="95" spans="1:32" ht="15.75" customHeight="1">
      <c r="A95"/>
      <c r="B95" s="625" t="str">
        <f t="shared" ref="B95:B109" si="53">B94</f>
        <v/>
      </c>
      <c r="C95" s="693">
        <f t="shared" si="47"/>
        <v>0</v>
      </c>
      <c r="D95" s="629"/>
      <c r="E95" s="591"/>
      <c r="F95" s="591"/>
      <c r="G95" s="591"/>
      <c r="H95" s="591"/>
      <c r="I95" s="591"/>
      <c r="J95" s="602"/>
      <c r="K95" s="602"/>
      <c r="L95" s="591"/>
      <c r="M95" s="592">
        <f t="shared" ref="M95:M109" si="54">IF(J95=0,0,(K95-J95)+1)</f>
        <v>0</v>
      </c>
      <c r="N95" s="593" t="s">
        <v>140</v>
      </c>
      <c r="O95" s="594">
        <v>0</v>
      </c>
      <c r="P95" s="620">
        <f t="shared" ref="P95:P109" si="55">ROUNDUP(((R95/U95)),0)</f>
        <v>0</v>
      </c>
      <c r="Q95" s="620">
        <f t="shared" si="48"/>
        <v>0</v>
      </c>
      <c r="R95" s="621">
        <f t="shared" ref="R95:R109" si="56">T95-(T95*O95)</f>
        <v>0</v>
      </c>
      <c r="S95" s="700">
        <f t="shared" ref="S95:S109" si="57">R95*L95*M95</f>
        <v>0</v>
      </c>
      <c r="T95" s="701"/>
      <c r="U95" s="690">
        <v>0.8</v>
      </c>
      <c r="V95" s="598">
        <f t="shared" si="49"/>
        <v>0.1</v>
      </c>
      <c r="W95" s="622">
        <f t="shared" ref="W95:W109" si="58">(P95*V95)</f>
        <v>0</v>
      </c>
      <c r="X95" s="599">
        <f t="shared" si="50"/>
        <v>0.1</v>
      </c>
      <c r="Y95" s="623">
        <f t="shared" ref="Y95:Y109" si="59">(P95*X95)</f>
        <v>0</v>
      </c>
      <c r="Z95" s="600">
        <f t="shared" si="51"/>
        <v>0.1</v>
      </c>
      <c r="AA95" s="624">
        <f t="shared" ref="AA95:AA109" si="60">(P95*Z95)</f>
        <v>0</v>
      </c>
      <c r="AB95" s="345" t="s">
        <v>138</v>
      </c>
      <c r="AC95"/>
      <c r="AD95"/>
      <c r="AE95"/>
      <c r="AF95" s="170">
        <f t="shared" si="52"/>
        <v>0</v>
      </c>
    </row>
    <row r="96" spans="1:32" ht="15.75" customHeight="1">
      <c r="A96"/>
      <c r="B96" s="625" t="str">
        <f t="shared" si="53"/>
        <v/>
      </c>
      <c r="C96" s="693">
        <f t="shared" si="47"/>
        <v>0</v>
      </c>
      <c r="D96" s="698"/>
      <c r="E96" s="695"/>
      <c r="F96" s="695"/>
      <c r="G96" s="695"/>
      <c r="H96" s="695"/>
      <c r="I96" s="695"/>
      <c r="J96" s="696"/>
      <c r="K96" s="696"/>
      <c r="L96" s="695"/>
      <c r="M96" s="592">
        <f t="shared" si="54"/>
        <v>0</v>
      </c>
      <c r="N96" s="593" t="s">
        <v>140</v>
      </c>
      <c r="O96" s="594">
        <v>0</v>
      </c>
      <c r="P96" s="620">
        <f t="shared" si="55"/>
        <v>0</v>
      </c>
      <c r="Q96" s="620">
        <f>P96*L96*M96</f>
        <v>0</v>
      </c>
      <c r="R96" s="621">
        <f t="shared" si="56"/>
        <v>0</v>
      </c>
      <c r="S96" s="700">
        <f t="shared" si="57"/>
        <v>0</v>
      </c>
      <c r="T96" s="701"/>
      <c r="U96" s="690">
        <v>0.8</v>
      </c>
      <c r="V96" s="598">
        <f t="shared" si="49"/>
        <v>0.1</v>
      </c>
      <c r="W96" s="622">
        <f t="shared" si="58"/>
        <v>0</v>
      </c>
      <c r="X96" s="599">
        <f t="shared" si="50"/>
        <v>0.1</v>
      </c>
      <c r="Y96" s="623">
        <f t="shared" si="59"/>
        <v>0</v>
      </c>
      <c r="Z96" s="600">
        <f t="shared" si="51"/>
        <v>0.1</v>
      </c>
      <c r="AA96" s="624">
        <f t="shared" si="60"/>
        <v>0</v>
      </c>
      <c r="AB96"/>
      <c r="AC96"/>
      <c r="AD96"/>
      <c r="AE96"/>
      <c r="AF96" s="170">
        <f t="shared" si="52"/>
        <v>0</v>
      </c>
    </row>
    <row r="97" spans="1:32" ht="15.75" customHeight="1">
      <c r="A97"/>
      <c r="B97" s="625" t="str">
        <f t="shared" si="53"/>
        <v/>
      </c>
      <c r="C97" s="693">
        <f t="shared" si="47"/>
        <v>0</v>
      </c>
      <c r="D97" s="629"/>
      <c r="E97" s="591"/>
      <c r="F97" s="591"/>
      <c r="G97" s="591"/>
      <c r="H97" s="591"/>
      <c r="I97" s="591"/>
      <c r="J97" s="602"/>
      <c r="K97" s="602"/>
      <c r="L97" s="591"/>
      <c r="M97" s="592">
        <f t="shared" si="54"/>
        <v>0</v>
      </c>
      <c r="N97" s="593" t="s">
        <v>140</v>
      </c>
      <c r="O97" s="594">
        <v>0</v>
      </c>
      <c r="P97" s="620">
        <f t="shared" si="55"/>
        <v>0</v>
      </c>
      <c r="Q97" s="620">
        <f t="shared" ref="Q97:Q109" si="61">P97*L97*M97</f>
        <v>0</v>
      </c>
      <c r="R97" s="621">
        <f t="shared" si="56"/>
        <v>0</v>
      </c>
      <c r="S97" s="700">
        <f t="shared" si="57"/>
        <v>0</v>
      </c>
      <c r="T97" s="701"/>
      <c r="U97" s="690">
        <v>0.8</v>
      </c>
      <c r="V97" s="598">
        <f t="shared" si="49"/>
        <v>0.1</v>
      </c>
      <c r="W97" s="622">
        <f t="shared" si="58"/>
        <v>0</v>
      </c>
      <c r="X97" s="599">
        <f t="shared" si="50"/>
        <v>0.1</v>
      </c>
      <c r="Y97" s="623">
        <f t="shared" si="59"/>
        <v>0</v>
      </c>
      <c r="Z97" s="600">
        <f t="shared" si="51"/>
        <v>0.1</v>
      </c>
      <c r="AA97" s="624">
        <f t="shared" si="60"/>
        <v>0</v>
      </c>
      <c r="AB97" s="346" t="s">
        <v>116</v>
      </c>
      <c r="AC97"/>
      <c r="AD97"/>
      <c r="AE97"/>
      <c r="AF97" s="170">
        <f t="shared" si="52"/>
        <v>0</v>
      </c>
    </row>
    <row r="98" spans="1:32" ht="15.75" customHeight="1">
      <c r="A98"/>
      <c r="B98" s="625" t="str">
        <f t="shared" si="53"/>
        <v/>
      </c>
      <c r="C98" s="693">
        <f t="shared" si="47"/>
        <v>0</v>
      </c>
      <c r="D98" s="698"/>
      <c r="E98" s="695"/>
      <c r="F98" s="695"/>
      <c r="G98" s="695"/>
      <c r="H98" s="695"/>
      <c r="I98" s="697"/>
      <c r="J98" s="696"/>
      <c r="K98" s="696"/>
      <c r="L98" s="695"/>
      <c r="M98" s="592">
        <f t="shared" si="54"/>
        <v>0</v>
      </c>
      <c r="N98" s="593" t="s">
        <v>140</v>
      </c>
      <c r="O98" s="594">
        <v>0</v>
      </c>
      <c r="P98" s="620">
        <f t="shared" si="55"/>
        <v>0</v>
      </c>
      <c r="Q98" s="620">
        <f t="shared" si="61"/>
        <v>0</v>
      </c>
      <c r="R98" s="621">
        <f t="shared" si="56"/>
        <v>0</v>
      </c>
      <c r="S98" s="700">
        <f t="shared" si="57"/>
        <v>0</v>
      </c>
      <c r="T98" s="701"/>
      <c r="U98" s="690">
        <v>0.8</v>
      </c>
      <c r="V98" s="598">
        <f t="shared" si="49"/>
        <v>0.1</v>
      </c>
      <c r="W98" s="622">
        <f t="shared" si="58"/>
        <v>0</v>
      </c>
      <c r="X98" s="599">
        <f t="shared" si="50"/>
        <v>0.1</v>
      </c>
      <c r="Y98" s="623">
        <f t="shared" si="59"/>
        <v>0</v>
      </c>
      <c r="Z98" s="600">
        <f t="shared" si="51"/>
        <v>0.1</v>
      </c>
      <c r="AA98" s="624">
        <f t="shared" si="60"/>
        <v>0</v>
      </c>
      <c r="AB98" s="347" t="s">
        <v>184</v>
      </c>
      <c r="AC98"/>
      <c r="AD98"/>
      <c r="AE98"/>
      <c r="AF98" s="170">
        <f t="shared" si="52"/>
        <v>0</v>
      </c>
    </row>
    <row r="99" spans="1:32" ht="15.75" customHeight="1">
      <c r="A99"/>
      <c r="B99" s="625" t="str">
        <f t="shared" si="53"/>
        <v/>
      </c>
      <c r="C99" s="693">
        <f t="shared" si="47"/>
        <v>0</v>
      </c>
      <c r="D99" s="629"/>
      <c r="E99" s="591"/>
      <c r="F99" s="591"/>
      <c r="G99" s="591"/>
      <c r="H99" s="591"/>
      <c r="I99" s="606"/>
      <c r="J99" s="602"/>
      <c r="K99" s="602"/>
      <c r="L99" s="591"/>
      <c r="M99" s="592">
        <f t="shared" si="54"/>
        <v>0</v>
      </c>
      <c r="N99" s="593" t="s">
        <v>140</v>
      </c>
      <c r="O99" s="594">
        <v>0</v>
      </c>
      <c r="P99" s="620">
        <f t="shared" si="55"/>
        <v>0</v>
      </c>
      <c r="Q99" s="620">
        <f t="shared" si="61"/>
        <v>0</v>
      </c>
      <c r="R99" s="621">
        <f t="shared" si="56"/>
        <v>0</v>
      </c>
      <c r="S99" s="700">
        <f t="shared" si="57"/>
        <v>0</v>
      </c>
      <c r="T99" s="701"/>
      <c r="U99" s="690">
        <v>0.8</v>
      </c>
      <c r="V99" s="598">
        <f t="shared" si="49"/>
        <v>0.1</v>
      </c>
      <c r="W99" s="622">
        <f t="shared" si="58"/>
        <v>0</v>
      </c>
      <c r="X99" s="599">
        <f t="shared" si="50"/>
        <v>0.1</v>
      </c>
      <c r="Y99" s="623">
        <f t="shared" si="59"/>
        <v>0</v>
      </c>
      <c r="Z99" s="600">
        <f t="shared" si="51"/>
        <v>0.1</v>
      </c>
      <c r="AA99" s="624">
        <f t="shared" si="60"/>
        <v>0</v>
      </c>
      <c r="AB99"/>
      <c r="AC99"/>
      <c r="AD99"/>
      <c r="AE99"/>
      <c r="AF99" s="170">
        <f t="shared" si="52"/>
        <v>0</v>
      </c>
    </row>
    <row r="100" spans="1:32" ht="15.75" customHeight="1">
      <c r="A100"/>
      <c r="B100" s="625" t="str">
        <f t="shared" si="53"/>
        <v/>
      </c>
      <c r="C100" s="693">
        <f t="shared" si="47"/>
        <v>0</v>
      </c>
      <c r="D100" s="698"/>
      <c r="E100" s="695"/>
      <c r="F100" s="695"/>
      <c r="G100" s="695"/>
      <c r="H100" s="695"/>
      <c r="I100" s="697"/>
      <c r="J100" s="696"/>
      <c r="K100" s="696"/>
      <c r="L100" s="695"/>
      <c r="M100" s="592">
        <f t="shared" si="54"/>
        <v>0</v>
      </c>
      <c r="N100" s="593" t="s">
        <v>140</v>
      </c>
      <c r="O100" s="594">
        <v>0</v>
      </c>
      <c r="P100" s="620">
        <f t="shared" si="55"/>
        <v>0</v>
      </c>
      <c r="Q100" s="620">
        <f t="shared" si="61"/>
        <v>0</v>
      </c>
      <c r="R100" s="621">
        <f t="shared" si="56"/>
        <v>0</v>
      </c>
      <c r="S100" s="700">
        <f t="shared" si="57"/>
        <v>0</v>
      </c>
      <c r="T100" s="701"/>
      <c r="U100" s="690">
        <v>0.8</v>
      </c>
      <c r="V100" s="598">
        <f t="shared" si="49"/>
        <v>0.1</v>
      </c>
      <c r="W100" s="622">
        <f t="shared" si="58"/>
        <v>0</v>
      </c>
      <c r="X100" s="599">
        <f t="shared" si="50"/>
        <v>0.1</v>
      </c>
      <c r="Y100" s="623">
        <f t="shared" si="59"/>
        <v>0</v>
      </c>
      <c r="Z100" s="600">
        <f t="shared" si="51"/>
        <v>0.1</v>
      </c>
      <c r="AA100" s="624">
        <f t="shared" si="60"/>
        <v>0</v>
      </c>
      <c r="AB100"/>
      <c r="AC100"/>
      <c r="AD100"/>
      <c r="AE100"/>
      <c r="AF100" s="170">
        <f t="shared" si="52"/>
        <v>0</v>
      </c>
    </row>
    <row r="101" spans="1:32" ht="15.75" customHeight="1">
      <c r="A101"/>
      <c r="B101" s="625" t="str">
        <f t="shared" si="53"/>
        <v/>
      </c>
      <c r="C101" s="693">
        <f t="shared" si="47"/>
        <v>0</v>
      </c>
      <c r="D101" s="629"/>
      <c r="E101" s="591"/>
      <c r="F101" s="591"/>
      <c r="G101" s="591"/>
      <c r="H101" s="591"/>
      <c r="I101" s="606"/>
      <c r="J101" s="602"/>
      <c r="K101" s="602"/>
      <c r="L101" s="591"/>
      <c r="M101" s="592">
        <f t="shared" si="54"/>
        <v>0</v>
      </c>
      <c r="N101" s="593" t="s">
        <v>140</v>
      </c>
      <c r="O101" s="594">
        <v>0</v>
      </c>
      <c r="P101" s="620">
        <f t="shared" si="55"/>
        <v>0</v>
      </c>
      <c r="Q101" s="620">
        <f t="shared" si="61"/>
        <v>0</v>
      </c>
      <c r="R101" s="621">
        <f t="shared" si="56"/>
        <v>0</v>
      </c>
      <c r="S101" s="700">
        <f t="shared" si="57"/>
        <v>0</v>
      </c>
      <c r="T101" s="701"/>
      <c r="U101" s="690">
        <v>0.8</v>
      </c>
      <c r="V101" s="598">
        <f t="shared" si="49"/>
        <v>0.1</v>
      </c>
      <c r="W101" s="622">
        <f t="shared" si="58"/>
        <v>0</v>
      </c>
      <c r="X101" s="599">
        <f t="shared" si="50"/>
        <v>0.1</v>
      </c>
      <c r="Y101" s="623">
        <f t="shared" si="59"/>
        <v>0</v>
      </c>
      <c r="Z101" s="600">
        <f t="shared" si="51"/>
        <v>0.1</v>
      </c>
      <c r="AA101" s="624">
        <f t="shared" si="60"/>
        <v>0</v>
      </c>
      <c r="AB101"/>
      <c r="AC101"/>
      <c r="AD101"/>
      <c r="AE101"/>
      <c r="AF101" s="170">
        <f t="shared" si="52"/>
        <v>0</v>
      </c>
    </row>
    <row r="102" spans="1:32" ht="15.75" customHeight="1">
      <c r="A102"/>
      <c r="B102" s="625" t="str">
        <f t="shared" si="53"/>
        <v/>
      </c>
      <c r="C102" s="693">
        <f t="shared" si="47"/>
        <v>0</v>
      </c>
      <c r="D102" s="698"/>
      <c r="E102" s="695"/>
      <c r="F102" s="695"/>
      <c r="G102" s="695"/>
      <c r="H102" s="695"/>
      <c r="I102" s="697"/>
      <c r="J102" s="696"/>
      <c r="K102" s="696"/>
      <c r="L102" s="695"/>
      <c r="M102" s="592">
        <f t="shared" si="54"/>
        <v>0</v>
      </c>
      <c r="N102" s="593" t="s">
        <v>140</v>
      </c>
      <c r="O102" s="594">
        <v>0</v>
      </c>
      <c r="P102" s="620">
        <f t="shared" si="55"/>
        <v>0</v>
      </c>
      <c r="Q102" s="620">
        <f t="shared" si="61"/>
        <v>0</v>
      </c>
      <c r="R102" s="621">
        <f t="shared" si="56"/>
        <v>0</v>
      </c>
      <c r="S102" s="700">
        <f t="shared" si="57"/>
        <v>0</v>
      </c>
      <c r="T102" s="701"/>
      <c r="U102" s="690">
        <v>0.8</v>
      </c>
      <c r="V102" s="598">
        <f t="shared" si="49"/>
        <v>0.1</v>
      </c>
      <c r="W102" s="622">
        <f t="shared" si="58"/>
        <v>0</v>
      </c>
      <c r="X102" s="599">
        <f t="shared" si="50"/>
        <v>0.1</v>
      </c>
      <c r="Y102" s="623">
        <f t="shared" si="59"/>
        <v>0</v>
      </c>
      <c r="Z102" s="600">
        <f t="shared" si="51"/>
        <v>0.1</v>
      </c>
      <c r="AA102" s="624">
        <f t="shared" si="60"/>
        <v>0</v>
      </c>
      <c r="AB102"/>
      <c r="AC102"/>
      <c r="AD102"/>
      <c r="AE102"/>
      <c r="AF102" s="170">
        <f t="shared" si="52"/>
        <v>0</v>
      </c>
    </row>
    <row r="103" spans="1:32" ht="15.75" customHeight="1">
      <c r="A103"/>
      <c r="B103" s="628" t="str">
        <f t="shared" si="53"/>
        <v/>
      </c>
      <c r="C103" s="694">
        <f t="shared" si="47"/>
        <v>0</v>
      </c>
      <c r="D103" s="629"/>
      <c r="E103" s="591"/>
      <c r="F103" s="591"/>
      <c r="G103" s="591"/>
      <c r="H103" s="591"/>
      <c r="I103" s="606"/>
      <c r="J103" s="602"/>
      <c r="K103" s="602"/>
      <c r="L103" s="591"/>
      <c r="M103" s="592">
        <f t="shared" si="54"/>
        <v>0</v>
      </c>
      <c r="N103" s="593" t="s">
        <v>140</v>
      </c>
      <c r="O103" s="594">
        <v>0</v>
      </c>
      <c r="P103" s="620">
        <f t="shared" si="55"/>
        <v>0</v>
      </c>
      <c r="Q103" s="620">
        <f t="shared" si="61"/>
        <v>0</v>
      </c>
      <c r="R103" s="621">
        <f t="shared" si="56"/>
        <v>0</v>
      </c>
      <c r="S103" s="700">
        <f t="shared" si="57"/>
        <v>0</v>
      </c>
      <c r="T103" s="701"/>
      <c r="U103" s="690">
        <v>0.8</v>
      </c>
      <c r="V103" s="598">
        <f t="shared" si="49"/>
        <v>0.1</v>
      </c>
      <c r="W103" s="622">
        <f t="shared" si="58"/>
        <v>0</v>
      </c>
      <c r="X103" s="599">
        <f t="shared" si="50"/>
        <v>0.1</v>
      </c>
      <c r="Y103" s="623">
        <f t="shared" si="59"/>
        <v>0</v>
      </c>
      <c r="Z103" s="600">
        <f t="shared" si="51"/>
        <v>0.1</v>
      </c>
      <c r="AA103" s="624">
        <f t="shared" si="60"/>
        <v>0</v>
      </c>
      <c r="AB103"/>
      <c r="AC103"/>
      <c r="AD103"/>
      <c r="AE103"/>
      <c r="AF103" s="170">
        <f t="shared" si="52"/>
        <v>0</v>
      </c>
    </row>
    <row r="104" spans="1:32" ht="15.75" customHeight="1">
      <c r="A104"/>
      <c r="B104" s="630" t="str">
        <f t="shared" si="53"/>
        <v/>
      </c>
      <c r="C104" s="699">
        <f t="shared" si="47"/>
        <v>0</v>
      </c>
      <c r="D104" s="695"/>
      <c r="E104" s="695"/>
      <c r="F104" s="695"/>
      <c r="G104" s="695"/>
      <c r="H104" s="695"/>
      <c r="I104" s="695"/>
      <c r="J104" s="696"/>
      <c r="K104" s="696"/>
      <c r="L104" s="695"/>
      <c r="M104" s="592">
        <f t="shared" si="54"/>
        <v>0</v>
      </c>
      <c r="N104" s="593" t="s">
        <v>140</v>
      </c>
      <c r="O104" s="594">
        <v>0</v>
      </c>
      <c r="P104" s="620">
        <f t="shared" si="55"/>
        <v>0</v>
      </c>
      <c r="Q104" s="620">
        <f t="shared" si="61"/>
        <v>0</v>
      </c>
      <c r="R104" s="621">
        <f t="shared" si="56"/>
        <v>0</v>
      </c>
      <c r="S104" s="700">
        <f t="shared" si="57"/>
        <v>0</v>
      </c>
      <c r="T104" s="701"/>
      <c r="U104" s="690">
        <v>0.8</v>
      </c>
      <c r="V104" s="598">
        <f t="shared" si="49"/>
        <v>0.1</v>
      </c>
      <c r="W104" s="622">
        <f t="shared" si="58"/>
        <v>0</v>
      </c>
      <c r="X104" s="599">
        <f t="shared" si="50"/>
        <v>0.1</v>
      </c>
      <c r="Y104" s="623">
        <f t="shared" si="59"/>
        <v>0</v>
      </c>
      <c r="Z104" s="600">
        <f t="shared" si="51"/>
        <v>0.1</v>
      </c>
      <c r="AA104" s="624">
        <f t="shared" si="60"/>
        <v>0</v>
      </c>
      <c r="AB104"/>
      <c r="AC104"/>
      <c r="AD104"/>
      <c r="AE104"/>
      <c r="AF104" s="170">
        <f t="shared" si="52"/>
        <v>0</v>
      </c>
    </row>
    <row r="105" spans="1:32" ht="15.75" customHeight="1">
      <c r="A105"/>
      <c r="B105" s="601" t="str">
        <f t="shared" si="53"/>
        <v/>
      </c>
      <c r="C105" s="592">
        <f t="shared" si="47"/>
        <v>0</v>
      </c>
      <c r="D105" s="591"/>
      <c r="E105" s="591"/>
      <c r="F105" s="591"/>
      <c r="G105" s="591"/>
      <c r="H105" s="591"/>
      <c r="I105" s="591"/>
      <c r="J105" s="602"/>
      <c r="K105" s="602"/>
      <c r="L105" s="591"/>
      <c r="M105" s="592">
        <f t="shared" si="54"/>
        <v>0</v>
      </c>
      <c r="N105" s="593" t="s">
        <v>140</v>
      </c>
      <c r="O105" s="594">
        <v>0</v>
      </c>
      <c r="P105" s="620">
        <f t="shared" si="55"/>
        <v>0</v>
      </c>
      <c r="Q105" s="620">
        <f t="shared" si="61"/>
        <v>0</v>
      </c>
      <c r="R105" s="621">
        <f t="shared" si="56"/>
        <v>0</v>
      </c>
      <c r="S105" s="700">
        <f t="shared" si="57"/>
        <v>0</v>
      </c>
      <c r="T105" s="701"/>
      <c r="U105" s="690">
        <v>0.8</v>
      </c>
      <c r="V105" s="598">
        <f t="shared" si="49"/>
        <v>0.1</v>
      </c>
      <c r="W105" s="622">
        <f t="shared" si="58"/>
        <v>0</v>
      </c>
      <c r="X105" s="599">
        <f t="shared" si="50"/>
        <v>0.1</v>
      </c>
      <c r="Y105" s="623">
        <f t="shared" si="59"/>
        <v>0</v>
      </c>
      <c r="Z105" s="600">
        <f t="shared" si="51"/>
        <v>0.1</v>
      </c>
      <c r="AA105" s="624">
        <f t="shared" si="60"/>
        <v>0</v>
      </c>
      <c r="AB105"/>
      <c r="AC105"/>
      <c r="AD105"/>
      <c r="AE105"/>
      <c r="AF105" s="170">
        <f t="shared" si="52"/>
        <v>0</v>
      </c>
    </row>
    <row r="106" spans="1:32" ht="15.75" customHeight="1">
      <c r="A106"/>
      <c r="B106" s="601" t="str">
        <f t="shared" si="53"/>
        <v/>
      </c>
      <c r="C106" s="592">
        <f t="shared" si="47"/>
        <v>0</v>
      </c>
      <c r="D106" s="695"/>
      <c r="E106" s="695"/>
      <c r="F106" s="695"/>
      <c r="G106" s="695"/>
      <c r="H106" s="695"/>
      <c r="I106" s="695"/>
      <c r="J106" s="696"/>
      <c r="K106" s="696"/>
      <c r="L106" s="695"/>
      <c r="M106" s="592">
        <f t="shared" si="54"/>
        <v>0</v>
      </c>
      <c r="N106" s="593" t="s">
        <v>140</v>
      </c>
      <c r="O106" s="594">
        <v>0</v>
      </c>
      <c r="P106" s="620">
        <f t="shared" si="55"/>
        <v>0</v>
      </c>
      <c r="Q106" s="620">
        <f t="shared" si="61"/>
        <v>0</v>
      </c>
      <c r="R106" s="621">
        <f t="shared" si="56"/>
        <v>0</v>
      </c>
      <c r="S106" s="700">
        <f t="shared" si="57"/>
        <v>0</v>
      </c>
      <c r="T106" s="701"/>
      <c r="U106" s="690">
        <v>0.8</v>
      </c>
      <c r="V106" s="598">
        <f t="shared" si="49"/>
        <v>0.1</v>
      </c>
      <c r="W106" s="622">
        <f t="shared" si="58"/>
        <v>0</v>
      </c>
      <c r="X106" s="599">
        <f t="shared" si="50"/>
        <v>0.1</v>
      </c>
      <c r="Y106" s="623">
        <f t="shared" si="59"/>
        <v>0</v>
      </c>
      <c r="Z106" s="600">
        <f t="shared" si="51"/>
        <v>0.1</v>
      </c>
      <c r="AA106" s="624">
        <f t="shared" si="60"/>
        <v>0</v>
      </c>
      <c r="AB106"/>
      <c r="AC106"/>
      <c r="AD106"/>
      <c r="AE106"/>
      <c r="AF106" s="170">
        <f t="shared" si="52"/>
        <v>0</v>
      </c>
    </row>
    <row r="107" spans="1:32" ht="15.75" customHeight="1">
      <c r="A107"/>
      <c r="B107" s="601" t="str">
        <f t="shared" si="53"/>
        <v/>
      </c>
      <c r="C107" s="592">
        <f t="shared" si="47"/>
        <v>0</v>
      </c>
      <c r="D107" s="591"/>
      <c r="E107" s="591"/>
      <c r="F107" s="591"/>
      <c r="G107" s="591"/>
      <c r="H107" s="591"/>
      <c r="I107" s="591"/>
      <c r="J107" s="602"/>
      <c r="K107" s="602"/>
      <c r="L107" s="591"/>
      <c r="M107" s="592">
        <f t="shared" si="54"/>
        <v>0</v>
      </c>
      <c r="N107" s="593" t="s">
        <v>140</v>
      </c>
      <c r="O107" s="594">
        <v>0</v>
      </c>
      <c r="P107" s="620">
        <f t="shared" si="55"/>
        <v>0</v>
      </c>
      <c r="Q107" s="620">
        <f t="shared" si="61"/>
        <v>0</v>
      </c>
      <c r="R107" s="621">
        <f t="shared" si="56"/>
        <v>0</v>
      </c>
      <c r="S107" s="700">
        <f t="shared" si="57"/>
        <v>0</v>
      </c>
      <c r="T107" s="701"/>
      <c r="U107" s="690">
        <v>0.8</v>
      </c>
      <c r="V107" s="598">
        <f t="shared" si="49"/>
        <v>0.1</v>
      </c>
      <c r="W107" s="622">
        <f t="shared" si="58"/>
        <v>0</v>
      </c>
      <c r="X107" s="599">
        <f t="shared" si="50"/>
        <v>0.1</v>
      </c>
      <c r="Y107" s="623">
        <f t="shared" si="59"/>
        <v>0</v>
      </c>
      <c r="Z107" s="600">
        <f t="shared" si="51"/>
        <v>0.1</v>
      </c>
      <c r="AA107" s="624">
        <f t="shared" si="60"/>
        <v>0</v>
      </c>
      <c r="AB107"/>
      <c r="AC107"/>
      <c r="AD107"/>
      <c r="AE107"/>
      <c r="AF107" s="170">
        <f t="shared" si="52"/>
        <v>0</v>
      </c>
    </row>
    <row r="108" spans="1:32" ht="15.75" customHeight="1">
      <c r="A108"/>
      <c r="B108" s="601" t="str">
        <f t="shared" si="53"/>
        <v/>
      </c>
      <c r="C108" s="592">
        <f t="shared" si="47"/>
        <v>0</v>
      </c>
      <c r="D108" s="695"/>
      <c r="E108" s="695"/>
      <c r="F108" s="695"/>
      <c r="G108" s="695"/>
      <c r="H108" s="695"/>
      <c r="I108" s="695"/>
      <c r="J108" s="696"/>
      <c r="K108" s="696"/>
      <c r="L108" s="695"/>
      <c r="M108" s="592">
        <f t="shared" si="54"/>
        <v>0</v>
      </c>
      <c r="N108" s="593" t="s">
        <v>140</v>
      </c>
      <c r="O108" s="594">
        <v>0</v>
      </c>
      <c r="P108" s="620">
        <f t="shared" si="55"/>
        <v>0</v>
      </c>
      <c r="Q108" s="620">
        <f t="shared" si="61"/>
        <v>0</v>
      </c>
      <c r="R108" s="621">
        <f t="shared" si="56"/>
        <v>0</v>
      </c>
      <c r="S108" s="700">
        <f t="shared" si="57"/>
        <v>0</v>
      </c>
      <c r="T108" s="701"/>
      <c r="U108" s="690">
        <v>0.8</v>
      </c>
      <c r="V108" s="598">
        <f t="shared" si="49"/>
        <v>0.1</v>
      </c>
      <c r="W108" s="622">
        <f t="shared" si="58"/>
        <v>0</v>
      </c>
      <c r="X108" s="599">
        <f t="shared" si="50"/>
        <v>0.1</v>
      </c>
      <c r="Y108" s="623">
        <f t="shared" si="59"/>
        <v>0</v>
      </c>
      <c r="Z108" s="600">
        <f t="shared" si="51"/>
        <v>0.1</v>
      </c>
      <c r="AA108" s="624">
        <f t="shared" si="60"/>
        <v>0</v>
      </c>
      <c r="AB108"/>
      <c r="AC108"/>
      <c r="AD108"/>
      <c r="AE108"/>
      <c r="AF108" s="170">
        <f t="shared" si="52"/>
        <v>0</v>
      </c>
    </row>
    <row r="109" spans="1:32" ht="15.75" customHeight="1">
      <c r="A109"/>
      <c r="B109" s="601" t="str">
        <f t="shared" si="53"/>
        <v/>
      </c>
      <c r="C109" s="592">
        <f t="shared" si="47"/>
        <v>0</v>
      </c>
      <c r="D109" s="591"/>
      <c r="E109" s="591"/>
      <c r="F109" s="591"/>
      <c r="G109" s="591"/>
      <c r="H109" s="591"/>
      <c r="I109" s="591"/>
      <c r="J109" s="602"/>
      <c r="K109" s="602"/>
      <c r="L109" s="591"/>
      <c r="M109" s="592">
        <f t="shared" si="54"/>
        <v>0</v>
      </c>
      <c r="N109" s="593" t="s">
        <v>140</v>
      </c>
      <c r="O109" s="594">
        <v>0</v>
      </c>
      <c r="P109" s="620">
        <f t="shared" si="55"/>
        <v>0</v>
      </c>
      <c r="Q109" s="620">
        <f t="shared" si="61"/>
        <v>0</v>
      </c>
      <c r="R109" s="621">
        <f t="shared" si="56"/>
        <v>0</v>
      </c>
      <c r="S109" s="700">
        <f t="shared" si="57"/>
        <v>0</v>
      </c>
      <c r="T109" s="701"/>
      <c r="U109" s="690">
        <v>0.8</v>
      </c>
      <c r="V109" s="598">
        <f t="shared" si="49"/>
        <v>0.1</v>
      </c>
      <c r="W109" s="622">
        <f t="shared" si="58"/>
        <v>0</v>
      </c>
      <c r="X109" s="599">
        <f t="shared" si="50"/>
        <v>0.1</v>
      </c>
      <c r="Y109" s="623">
        <f t="shared" si="59"/>
        <v>0</v>
      </c>
      <c r="Z109" s="600">
        <f t="shared" si="51"/>
        <v>0.1</v>
      </c>
      <c r="AA109" s="624">
        <f t="shared" si="60"/>
        <v>0</v>
      </c>
      <c r="AB109"/>
      <c r="AC109"/>
      <c r="AD109"/>
      <c r="AE109"/>
      <c r="AF109" s="170">
        <f t="shared" si="52"/>
        <v>0</v>
      </c>
    </row>
    <row r="110" spans="1:32" ht="15.75" customHeight="1">
      <c r="A110"/>
      <c r="B110" s="1469"/>
      <c r="C110" s="1470"/>
      <c r="D110" s="1470"/>
      <c r="E110" s="1470"/>
      <c r="F110" s="1470"/>
      <c r="G110" s="1470"/>
      <c r="H110" s="1470"/>
      <c r="I110" s="1470"/>
      <c r="J110" s="1471"/>
      <c r="K110" s="609" t="s">
        <v>319</v>
      </c>
      <c r="L110" s="610">
        <f>SUM(L94:L109)</f>
        <v>0</v>
      </c>
      <c r="M110" s="610">
        <f>SUM(M94:M109)</f>
        <v>0</v>
      </c>
      <c r="N110" s="611"/>
      <c r="O110" s="612"/>
      <c r="P110" s="613" t="s">
        <v>185</v>
      </c>
      <c r="Q110" s="702">
        <f>SUM(Q91:Q109)</f>
        <v>0</v>
      </c>
      <c r="R110" s="615" t="s">
        <v>83</v>
      </c>
      <c r="S110" s="703">
        <f>SUM(S91:S109)</f>
        <v>0</v>
      </c>
      <c r="T110" s="691" t="s">
        <v>320</v>
      </c>
      <c r="U110" s="617" t="e">
        <f>1-(S110/Q110)</f>
        <v>#DIV/0!</v>
      </c>
      <c r="V110" s="640" t="s">
        <v>123</v>
      </c>
      <c r="W110" s="640" t="s">
        <v>124</v>
      </c>
      <c r="X110" s="641" t="s">
        <v>125</v>
      </c>
      <c r="Y110" s="641" t="s">
        <v>126</v>
      </c>
      <c r="Z110" s="642" t="s">
        <v>127</v>
      </c>
      <c r="AA110" s="642" t="s">
        <v>128</v>
      </c>
      <c r="AB110"/>
      <c r="AC110"/>
      <c r="AD110"/>
      <c r="AE110"/>
      <c r="AF110" s="170"/>
    </row>
    <row r="111" spans="1:32" ht="15" customHeight="1">
      <c r="A111"/>
      <c r="B111" s="608" t="s">
        <v>321</v>
      </c>
      <c r="C111" s="1467"/>
      <c r="D111" s="1468"/>
      <c r="E111" s="1468"/>
      <c r="F111" s="1468"/>
      <c r="G111" s="1468"/>
      <c r="H111" s="1468"/>
      <c r="I111" s="1468"/>
      <c r="J111" s="1468"/>
      <c r="K111" s="1468"/>
      <c r="L111" s="1468"/>
      <c r="M111" s="1468"/>
      <c r="N111" s="1468"/>
      <c r="O111" s="1468"/>
      <c r="P111" s="1468"/>
      <c r="Q111" s="1468"/>
      <c r="R111" s="1468"/>
      <c r="S111" s="1468"/>
      <c r="T111" s="1468"/>
      <c r="U111" s="1468"/>
      <c r="V111" s="1472" t="e">
        <f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1473">
        <f>S110*V93</f>
        <v>0</v>
      </c>
      <c r="X111" s="1465" t="e">
        <f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1474">
        <f>S110*X93</f>
        <v>0</v>
      </c>
      <c r="Z111" s="1500" t="e">
        <f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1501">
        <f>S110*Z93</f>
        <v>0</v>
      </c>
      <c r="AB111"/>
      <c r="AC111"/>
      <c r="AD111"/>
      <c r="AE111"/>
      <c r="AF111" s="170"/>
    </row>
    <row r="112" spans="1:32" ht="15" customHeight="1">
      <c r="A112"/>
      <c r="B112" s="608" t="s">
        <v>322</v>
      </c>
      <c r="C112" s="1467"/>
      <c r="D112" s="1468"/>
      <c r="E112" s="1468"/>
      <c r="F112" s="1468"/>
      <c r="G112" s="1468"/>
      <c r="H112" s="1468"/>
      <c r="I112" s="1468"/>
      <c r="J112" s="1468"/>
      <c r="K112" s="1468"/>
      <c r="L112" s="1468"/>
      <c r="M112" s="1468"/>
      <c r="N112" s="1468"/>
      <c r="O112" s="1468"/>
      <c r="P112" s="1468"/>
      <c r="Q112" s="1468"/>
      <c r="R112" s="1468"/>
      <c r="S112" s="1468"/>
      <c r="T112" s="1468"/>
      <c r="U112" s="1468"/>
      <c r="V112" s="1472"/>
      <c r="W112" s="1473"/>
      <c r="X112" s="1465"/>
      <c r="Y112" s="1474"/>
      <c r="Z112" s="1500"/>
      <c r="AA112" s="1501"/>
      <c r="AB112"/>
      <c r="AC112"/>
      <c r="AD112"/>
      <c r="AE112"/>
      <c r="AF112" s="170"/>
    </row>
    <row r="113" spans="1:32" ht="15" customHeight="1">
      <c r="A113"/>
      <c r="B113" s="645"/>
      <c r="C113" s="646"/>
      <c r="D113" s="639"/>
      <c r="E113" s="639"/>
      <c r="F113" s="639"/>
      <c r="G113" s="639"/>
      <c r="H113" s="639"/>
      <c r="I113" s="639"/>
      <c r="J113" s="639"/>
      <c r="K113" s="639"/>
      <c r="L113" s="639"/>
      <c r="M113" s="639"/>
      <c r="N113" s="639"/>
      <c r="O113" s="639"/>
      <c r="P113" s="639"/>
      <c r="Q113" s="639"/>
      <c r="R113" s="639"/>
      <c r="S113" s="639"/>
      <c r="T113" s="639"/>
      <c r="U113" s="639"/>
      <c r="V113" s="643" t="s">
        <v>323</v>
      </c>
      <c r="W113" s="1465" t="e">
        <f>Q110+V111+X111+Z111</f>
        <v>#REF!</v>
      </c>
      <c r="X113" s="1465"/>
      <c r="Y113" s="644" t="s">
        <v>324</v>
      </c>
      <c r="Z113" s="1474">
        <f>S110+W111+Y111+AA111</f>
        <v>0</v>
      </c>
      <c r="AA113" s="1474"/>
      <c r="AB113"/>
      <c r="AC113"/>
      <c r="AD113"/>
      <c r="AE113"/>
      <c r="AF113" s="170"/>
    </row>
    <row r="114" spans="1:32" ht="6.75" customHeight="1">
      <c r="A114"/>
      <c r="B114" s="597"/>
      <c r="C114" s="597"/>
      <c r="D114" s="597"/>
      <c r="E114" s="597"/>
      <c r="F114" s="597"/>
      <c r="G114" s="597"/>
      <c r="H114" s="597"/>
      <c r="I114" s="597"/>
      <c r="J114" s="597"/>
      <c r="K114" s="597"/>
      <c r="L114" s="597"/>
      <c r="M114" s="597"/>
      <c r="N114" s="597"/>
      <c r="O114" s="607"/>
      <c r="P114" s="597"/>
      <c r="Q114" s="597"/>
      <c r="R114" s="597"/>
      <c r="S114" s="597"/>
      <c r="T114" s="597"/>
      <c r="U114" s="597"/>
      <c r="V114" s="589"/>
      <c r="W114" s="1466"/>
      <c r="X114" s="1390"/>
      <c r="Y114" s="1390"/>
      <c r="Z114" s="590"/>
      <c r="AA114" s="597"/>
      <c r="AB114"/>
      <c r="AC114"/>
      <c r="AD114"/>
      <c r="AE114"/>
      <c r="AF114" s="170"/>
    </row>
    <row r="115" spans="1:32" customFormat="1" ht="13.2" customHeight="1" thickTop="1"/>
    <row r="116" spans="1:32" ht="30" customHeight="1">
      <c r="A116"/>
      <c r="B116" s="1476" t="str">
        <f>IF(L3=0,"",L3)</f>
        <v/>
      </c>
      <c r="C116" s="1476"/>
      <c r="D116" s="1476"/>
      <c r="E116" s="1476"/>
      <c r="F116" s="1476"/>
      <c r="G116" s="1476"/>
      <c r="H116" s="1476"/>
      <c r="I116" s="1476"/>
      <c r="J116" s="1476"/>
      <c r="K116" s="1476"/>
      <c r="L116" s="1476"/>
      <c r="M116" s="1476"/>
      <c r="N116" s="1476"/>
      <c r="O116" s="1476"/>
      <c r="P116" s="1476"/>
      <c r="Q116" s="1476"/>
      <c r="R116" s="1476"/>
      <c r="S116" s="1476"/>
      <c r="T116" s="1476"/>
      <c r="U116" s="1476"/>
      <c r="V116" s="1476"/>
      <c r="W116" s="1476"/>
      <c r="X116" s="1476"/>
      <c r="Y116" s="1476"/>
      <c r="Z116" s="1476"/>
      <c r="AA116" s="1476"/>
      <c r="AB116"/>
      <c r="AC116"/>
      <c r="AD116"/>
      <c r="AE116"/>
    </row>
    <row r="117" spans="1:32" ht="15.75" customHeight="1">
      <c r="A117"/>
      <c r="B117" s="1018" t="s">
        <v>74</v>
      </c>
      <c r="C117" s="1018" t="s">
        <v>75</v>
      </c>
      <c r="D117" s="1018" t="s">
        <v>45</v>
      </c>
      <c r="E117" s="1018" t="s">
        <v>76</v>
      </c>
      <c r="F117" s="1463" t="s">
        <v>311</v>
      </c>
      <c r="G117" s="1018" t="s">
        <v>285</v>
      </c>
      <c r="H117" s="1475" t="s">
        <v>312</v>
      </c>
      <c r="I117" s="1475" t="s">
        <v>220</v>
      </c>
      <c r="J117" s="1475" t="s">
        <v>157</v>
      </c>
      <c r="K117" s="1475" t="s">
        <v>158</v>
      </c>
      <c r="L117" s="1019" t="s">
        <v>77</v>
      </c>
      <c r="M117" s="1019" t="s">
        <v>78</v>
      </c>
      <c r="N117" s="1487" t="s">
        <v>100</v>
      </c>
      <c r="O117" s="1487"/>
      <c r="P117" s="1015" t="s">
        <v>46</v>
      </c>
      <c r="Q117" s="1015"/>
      <c r="R117" s="1016" t="s">
        <v>79</v>
      </c>
      <c r="S117" s="1016"/>
      <c r="T117" s="1179" t="s">
        <v>313</v>
      </c>
      <c r="U117" s="1179" t="s">
        <v>63</v>
      </c>
      <c r="V117" s="1017" t="s">
        <v>80</v>
      </c>
      <c r="W117" s="1017"/>
      <c r="X117" s="1017"/>
      <c r="Y117" s="1017"/>
      <c r="Z117" s="1017"/>
      <c r="AA117" s="1017"/>
      <c r="AB117" s="1488" t="s">
        <v>104</v>
      </c>
      <c r="AC117"/>
      <c r="AD117"/>
      <c r="AE117"/>
    </row>
    <row r="118" spans="1:32" ht="15.75" customHeight="1">
      <c r="A118"/>
      <c r="B118" s="1018"/>
      <c r="C118" s="1018"/>
      <c r="D118" s="1018"/>
      <c r="E118" s="1018"/>
      <c r="F118" s="1463"/>
      <c r="G118" s="1018"/>
      <c r="H118" s="1475"/>
      <c r="I118" s="1475"/>
      <c r="J118" s="1475"/>
      <c r="K118" s="1475"/>
      <c r="L118" s="1019"/>
      <c r="M118" s="1019"/>
      <c r="N118" s="1487"/>
      <c r="O118" s="1487"/>
      <c r="P118" s="482" t="s">
        <v>81</v>
      </c>
      <c r="Q118" s="482" t="s">
        <v>82</v>
      </c>
      <c r="R118" s="482" t="s">
        <v>83</v>
      </c>
      <c r="S118" s="482" t="s">
        <v>82</v>
      </c>
      <c r="T118" s="1202"/>
      <c r="U118" s="1202"/>
      <c r="V118" s="769">
        <v>0.1</v>
      </c>
      <c r="W118" s="368" t="s">
        <v>57</v>
      </c>
      <c r="X118" s="769">
        <v>0.1</v>
      </c>
      <c r="Y118" s="368" t="s">
        <v>84</v>
      </c>
      <c r="Z118" s="769">
        <v>0.1</v>
      </c>
      <c r="AA118" s="368" t="s">
        <v>59</v>
      </c>
      <c r="AB118" s="1489"/>
      <c r="AC118"/>
      <c r="AD118"/>
      <c r="AE118"/>
    </row>
    <row r="119" spans="1:32" ht="15.75" customHeight="1">
      <c r="A119"/>
      <c r="B119" s="626" t="str">
        <f>B116</f>
        <v/>
      </c>
      <c r="C119" s="627">
        <f t="shared" ref="C119:C134" si="62">$K$3</f>
        <v>0</v>
      </c>
      <c r="D119" s="698"/>
      <c r="E119" s="695"/>
      <c r="F119" s="695"/>
      <c r="G119" s="695"/>
      <c r="H119" s="695"/>
      <c r="I119" s="695"/>
      <c r="J119" s="696"/>
      <c r="K119" s="696"/>
      <c r="L119" s="695"/>
      <c r="M119" s="592">
        <f>IF(J119=0,0,(K119-J119)+1)</f>
        <v>0</v>
      </c>
      <c r="N119" s="593" t="s">
        <v>140</v>
      </c>
      <c r="O119" s="594">
        <v>0</v>
      </c>
      <c r="P119" s="620">
        <f>ROUNDUP(((R119/U119)),0)</f>
        <v>0</v>
      </c>
      <c r="Q119" s="620">
        <f t="shared" ref="Q119:Q120" si="63">P119*L119*M119</f>
        <v>0</v>
      </c>
      <c r="R119" s="621">
        <f>T119-(T119*O119)</f>
        <v>0</v>
      </c>
      <c r="S119" s="700">
        <f>R119*L119*M119</f>
        <v>0</v>
      </c>
      <c r="T119" s="701"/>
      <c r="U119" s="690">
        <v>0.8</v>
      </c>
      <c r="V119" s="598">
        <f t="shared" ref="V119:V134" si="64">V118</f>
        <v>0.1</v>
      </c>
      <c r="W119" s="622">
        <f>(P119*V119)</f>
        <v>0</v>
      </c>
      <c r="X119" s="599">
        <f t="shared" ref="X119:X134" si="65">X118</f>
        <v>0.1</v>
      </c>
      <c r="Y119" s="623">
        <f>(P119*X119)</f>
        <v>0</v>
      </c>
      <c r="Z119" s="600">
        <f t="shared" ref="Z119:Z134" si="66">Z118</f>
        <v>0.1</v>
      </c>
      <c r="AA119" s="624">
        <f>(P119*Z119)</f>
        <v>0</v>
      </c>
      <c r="AB119" s="254" t="s">
        <v>114</v>
      </c>
      <c r="AC119"/>
      <c r="AD119"/>
      <c r="AE119"/>
      <c r="AF119" s="170">
        <f t="shared" ref="AF119:AF134" si="67">W119+Y119+AA119</f>
        <v>0</v>
      </c>
    </row>
    <row r="120" spans="1:32" ht="15.75" customHeight="1">
      <c r="A120"/>
      <c r="B120" s="625" t="str">
        <f t="shared" ref="B120:B134" si="68">B119</f>
        <v/>
      </c>
      <c r="C120" s="693">
        <f t="shared" si="62"/>
        <v>0</v>
      </c>
      <c r="D120" s="629"/>
      <c r="E120" s="591"/>
      <c r="F120" s="591"/>
      <c r="G120" s="591"/>
      <c r="H120" s="591"/>
      <c r="I120" s="591"/>
      <c r="J120" s="602"/>
      <c r="K120" s="602"/>
      <c r="L120" s="591"/>
      <c r="M120" s="592">
        <f t="shared" ref="M120:M134" si="69">IF(J120=0,0,(K120-J120)+1)</f>
        <v>0</v>
      </c>
      <c r="N120" s="593" t="s">
        <v>140</v>
      </c>
      <c r="O120" s="594">
        <v>0</v>
      </c>
      <c r="P120" s="620">
        <f t="shared" ref="P120:P134" si="70">ROUNDUP(((R120/U120)),0)</f>
        <v>0</v>
      </c>
      <c r="Q120" s="620">
        <f t="shared" si="63"/>
        <v>0</v>
      </c>
      <c r="R120" s="621">
        <f t="shared" ref="R120:R134" si="71">T120-(T120*O120)</f>
        <v>0</v>
      </c>
      <c r="S120" s="700">
        <f t="shared" ref="S120:S134" si="72">R120*L120*M120</f>
        <v>0</v>
      </c>
      <c r="T120" s="701"/>
      <c r="U120" s="690">
        <v>0.8</v>
      </c>
      <c r="V120" s="598">
        <f t="shared" si="64"/>
        <v>0.1</v>
      </c>
      <c r="W120" s="622">
        <f t="shared" ref="W120:W134" si="73">(P120*V120)</f>
        <v>0</v>
      </c>
      <c r="X120" s="599">
        <f t="shared" si="65"/>
        <v>0.1</v>
      </c>
      <c r="Y120" s="623">
        <f t="shared" ref="Y120:Y134" si="74">(P120*X120)</f>
        <v>0</v>
      </c>
      <c r="Z120" s="600">
        <f t="shared" si="66"/>
        <v>0.1</v>
      </c>
      <c r="AA120" s="624">
        <f t="shared" ref="AA120:AA134" si="75">(P120*Z120)</f>
        <v>0</v>
      </c>
      <c r="AB120" s="345" t="s">
        <v>138</v>
      </c>
      <c r="AC120"/>
      <c r="AD120"/>
      <c r="AE120"/>
      <c r="AF120" s="170">
        <f t="shared" si="67"/>
        <v>0</v>
      </c>
    </row>
    <row r="121" spans="1:32" ht="15.75" customHeight="1">
      <c r="A121"/>
      <c r="B121" s="625" t="str">
        <f t="shared" si="68"/>
        <v/>
      </c>
      <c r="C121" s="693">
        <f t="shared" si="62"/>
        <v>0</v>
      </c>
      <c r="D121" s="698"/>
      <c r="E121" s="695"/>
      <c r="F121" s="695"/>
      <c r="G121" s="695"/>
      <c r="H121" s="695"/>
      <c r="I121" s="695"/>
      <c r="J121" s="696"/>
      <c r="K121" s="696"/>
      <c r="L121" s="695"/>
      <c r="M121" s="592">
        <f t="shared" si="69"/>
        <v>0</v>
      </c>
      <c r="N121" s="593" t="s">
        <v>140</v>
      </c>
      <c r="O121" s="594">
        <v>0</v>
      </c>
      <c r="P121" s="620">
        <f t="shared" si="70"/>
        <v>0</v>
      </c>
      <c r="Q121" s="620">
        <f>P121*L121*M121</f>
        <v>0</v>
      </c>
      <c r="R121" s="621">
        <f t="shared" si="71"/>
        <v>0</v>
      </c>
      <c r="S121" s="700">
        <f t="shared" si="72"/>
        <v>0</v>
      </c>
      <c r="T121" s="701"/>
      <c r="U121" s="690">
        <v>0.8</v>
      </c>
      <c r="V121" s="598">
        <f t="shared" si="64"/>
        <v>0.1</v>
      </c>
      <c r="W121" s="622">
        <f t="shared" si="73"/>
        <v>0</v>
      </c>
      <c r="X121" s="599">
        <f t="shared" si="65"/>
        <v>0.1</v>
      </c>
      <c r="Y121" s="623">
        <f t="shared" si="74"/>
        <v>0</v>
      </c>
      <c r="Z121" s="600">
        <f t="shared" si="66"/>
        <v>0.1</v>
      </c>
      <c r="AA121" s="624">
        <f t="shared" si="75"/>
        <v>0</v>
      </c>
      <c r="AB121"/>
      <c r="AC121"/>
      <c r="AD121"/>
      <c r="AE121"/>
      <c r="AF121" s="170">
        <f t="shared" si="67"/>
        <v>0</v>
      </c>
    </row>
    <row r="122" spans="1:32" ht="15.75" customHeight="1">
      <c r="A122"/>
      <c r="B122" s="625" t="str">
        <f t="shared" si="68"/>
        <v/>
      </c>
      <c r="C122" s="693">
        <f t="shared" si="62"/>
        <v>0</v>
      </c>
      <c r="D122" s="629"/>
      <c r="E122" s="591"/>
      <c r="F122" s="591"/>
      <c r="G122" s="591"/>
      <c r="H122" s="591"/>
      <c r="I122" s="591"/>
      <c r="J122" s="602"/>
      <c r="K122" s="602"/>
      <c r="L122" s="591"/>
      <c r="M122" s="592">
        <f t="shared" si="69"/>
        <v>0</v>
      </c>
      <c r="N122" s="593" t="s">
        <v>140</v>
      </c>
      <c r="O122" s="594">
        <v>0</v>
      </c>
      <c r="P122" s="620">
        <f t="shared" si="70"/>
        <v>0</v>
      </c>
      <c r="Q122" s="620">
        <f t="shared" ref="Q122:Q134" si="76">P122*L122*M122</f>
        <v>0</v>
      </c>
      <c r="R122" s="621">
        <f t="shared" si="71"/>
        <v>0</v>
      </c>
      <c r="S122" s="700">
        <f t="shared" si="72"/>
        <v>0</v>
      </c>
      <c r="T122" s="701"/>
      <c r="U122" s="690">
        <v>0.8</v>
      </c>
      <c r="V122" s="598">
        <f t="shared" si="64"/>
        <v>0.1</v>
      </c>
      <c r="W122" s="622">
        <f t="shared" si="73"/>
        <v>0</v>
      </c>
      <c r="X122" s="599">
        <f t="shared" si="65"/>
        <v>0.1</v>
      </c>
      <c r="Y122" s="623">
        <f t="shared" si="74"/>
        <v>0</v>
      </c>
      <c r="Z122" s="600">
        <f t="shared" si="66"/>
        <v>0.1</v>
      </c>
      <c r="AA122" s="624">
        <f t="shared" si="75"/>
        <v>0</v>
      </c>
      <c r="AB122" s="346" t="s">
        <v>116</v>
      </c>
      <c r="AC122"/>
      <c r="AD122"/>
      <c r="AE122"/>
      <c r="AF122" s="170">
        <f t="shared" si="67"/>
        <v>0</v>
      </c>
    </row>
    <row r="123" spans="1:32" ht="15.75" customHeight="1">
      <c r="A123"/>
      <c r="B123" s="625" t="str">
        <f t="shared" si="68"/>
        <v/>
      </c>
      <c r="C123" s="693">
        <f t="shared" si="62"/>
        <v>0</v>
      </c>
      <c r="D123" s="698"/>
      <c r="E123" s="695"/>
      <c r="F123" s="695"/>
      <c r="G123" s="695"/>
      <c r="H123" s="695"/>
      <c r="I123" s="697"/>
      <c r="J123" s="696"/>
      <c r="K123" s="696"/>
      <c r="L123" s="695"/>
      <c r="M123" s="592">
        <f t="shared" si="69"/>
        <v>0</v>
      </c>
      <c r="N123" s="593" t="s">
        <v>140</v>
      </c>
      <c r="O123" s="594">
        <v>0</v>
      </c>
      <c r="P123" s="620">
        <f t="shared" si="70"/>
        <v>0</v>
      </c>
      <c r="Q123" s="620">
        <f t="shared" si="76"/>
        <v>0</v>
      </c>
      <c r="R123" s="621">
        <f t="shared" si="71"/>
        <v>0</v>
      </c>
      <c r="S123" s="700">
        <f t="shared" si="72"/>
        <v>0</v>
      </c>
      <c r="T123" s="701"/>
      <c r="U123" s="690">
        <v>0.8</v>
      </c>
      <c r="V123" s="598">
        <f t="shared" si="64"/>
        <v>0.1</v>
      </c>
      <c r="W123" s="622">
        <f t="shared" si="73"/>
        <v>0</v>
      </c>
      <c r="X123" s="599">
        <f t="shared" si="65"/>
        <v>0.1</v>
      </c>
      <c r="Y123" s="623">
        <f t="shared" si="74"/>
        <v>0</v>
      </c>
      <c r="Z123" s="600">
        <f t="shared" si="66"/>
        <v>0.1</v>
      </c>
      <c r="AA123" s="624">
        <f t="shared" si="75"/>
        <v>0</v>
      </c>
      <c r="AB123" s="347" t="s">
        <v>184</v>
      </c>
      <c r="AC123"/>
      <c r="AD123"/>
      <c r="AE123"/>
      <c r="AF123" s="170">
        <f t="shared" si="67"/>
        <v>0</v>
      </c>
    </row>
    <row r="124" spans="1:32" ht="15.75" customHeight="1">
      <c r="A124"/>
      <c r="B124" s="625" t="str">
        <f t="shared" si="68"/>
        <v/>
      </c>
      <c r="C124" s="693">
        <f t="shared" si="62"/>
        <v>0</v>
      </c>
      <c r="D124" s="629"/>
      <c r="E124" s="591"/>
      <c r="F124" s="591"/>
      <c r="G124" s="591"/>
      <c r="H124" s="591"/>
      <c r="I124" s="606"/>
      <c r="J124" s="602"/>
      <c r="K124" s="602"/>
      <c r="L124" s="591"/>
      <c r="M124" s="592">
        <f t="shared" si="69"/>
        <v>0</v>
      </c>
      <c r="N124" s="593" t="s">
        <v>140</v>
      </c>
      <c r="O124" s="594">
        <v>0</v>
      </c>
      <c r="P124" s="620">
        <f t="shared" si="70"/>
        <v>0</v>
      </c>
      <c r="Q124" s="620">
        <f t="shared" si="76"/>
        <v>0</v>
      </c>
      <c r="R124" s="621">
        <f t="shared" si="71"/>
        <v>0</v>
      </c>
      <c r="S124" s="700">
        <f t="shared" si="72"/>
        <v>0</v>
      </c>
      <c r="T124" s="701"/>
      <c r="U124" s="690">
        <v>0.8</v>
      </c>
      <c r="V124" s="598">
        <f t="shared" si="64"/>
        <v>0.1</v>
      </c>
      <c r="W124" s="622">
        <f t="shared" si="73"/>
        <v>0</v>
      </c>
      <c r="X124" s="599">
        <f t="shared" si="65"/>
        <v>0.1</v>
      </c>
      <c r="Y124" s="623">
        <f t="shared" si="74"/>
        <v>0</v>
      </c>
      <c r="Z124" s="600">
        <f t="shared" si="66"/>
        <v>0.1</v>
      </c>
      <c r="AA124" s="624">
        <f t="shared" si="75"/>
        <v>0</v>
      </c>
      <c r="AB124"/>
      <c r="AC124"/>
      <c r="AD124"/>
      <c r="AE124"/>
      <c r="AF124" s="170">
        <f t="shared" si="67"/>
        <v>0</v>
      </c>
    </row>
    <row r="125" spans="1:32" ht="15.75" customHeight="1">
      <c r="A125"/>
      <c r="B125" s="625" t="str">
        <f t="shared" si="68"/>
        <v/>
      </c>
      <c r="C125" s="693">
        <f t="shared" si="62"/>
        <v>0</v>
      </c>
      <c r="D125" s="698"/>
      <c r="E125" s="695"/>
      <c r="F125" s="695"/>
      <c r="G125" s="695"/>
      <c r="H125" s="695"/>
      <c r="I125" s="697"/>
      <c r="J125" s="696"/>
      <c r="K125" s="696"/>
      <c r="L125" s="695"/>
      <c r="M125" s="592">
        <f t="shared" si="69"/>
        <v>0</v>
      </c>
      <c r="N125" s="593" t="s">
        <v>140</v>
      </c>
      <c r="O125" s="594">
        <v>0</v>
      </c>
      <c r="P125" s="620">
        <f t="shared" si="70"/>
        <v>0</v>
      </c>
      <c r="Q125" s="620">
        <f t="shared" si="76"/>
        <v>0</v>
      </c>
      <c r="R125" s="621">
        <f t="shared" si="71"/>
        <v>0</v>
      </c>
      <c r="S125" s="700">
        <f t="shared" si="72"/>
        <v>0</v>
      </c>
      <c r="T125" s="701"/>
      <c r="U125" s="690">
        <v>0.8</v>
      </c>
      <c r="V125" s="598">
        <f t="shared" si="64"/>
        <v>0.1</v>
      </c>
      <c r="W125" s="622">
        <f t="shared" si="73"/>
        <v>0</v>
      </c>
      <c r="X125" s="599">
        <f t="shared" si="65"/>
        <v>0.1</v>
      </c>
      <c r="Y125" s="623">
        <f t="shared" si="74"/>
        <v>0</v>
      </c>
      <c r="Z125" s="600">
        <f t="shared" si="66"/>
        <v>0.1</v>
      </c>
      <c r="AA125" s="624">
        <f t="shared" si="75"/>
        <v>0</v>
      </c>
      <c r="AB125"/>
      <c r="AC125"/>
      <c r="AD125"/>
      <c r="AE125"/>
      <c r="AF125" s="170">
        <f t="shared" si="67"/>
        <v>0</v>
      </c>
    </row>
    <row r="126" spans="1:32" ht="15.75" customHeight="1">
      <c r="A126"/>
      <c r="B126" s="625" t="str">
        <f t="shared" si="68"/>
        <v/>
      </c>
      <c r="C126" s="693">
        <f t="shared" si="62"/>
        <v>0</v>
      </c>
      <c r="D126" s="629"/>
      <c r="E126" s="591"/>
      <c r="F126" s="591"/>
      <c r="G126" s="591"/>
      <c r="H126" s="591"/>
      <c r="I126" s="606"/>
      <c r="J126" s="602"/>
      <c r="K126" s="602"/>
      <c r="L126" s="591"/>
      <c r="M126" s="592">
        <f t="shared" si="69"/>
        <v>0</v>
      </c>
      <c r="N126" s="593" t="s">
        <v>140</v>
      </c>
      <c r="O126" s="594">
        <v>0</v>
      </c>
      <c r="P126" s="620">
        <f t="shared" si="70"/>
        <v>0</v>
      </c>
      <c r="Q126" s="620">
        <f t="shared" si="76"/>
        <v>0</v>
      </c>
      <c r="R126" s="621">
        <f t="shared" si="71"/>
        <v>0</v>
      </c>
      <c r="S126" s="700">
        <f t="shared" si="72"/>
        <v>0</v>
      </c>
      <c r="T126" s="701"/>
      <c r="U126" s="690">
        <v>0.8</v>
      </c>
      <c r="V126" s="598">
        <f t="shared" si="64"/>
        <v>0.1</v>
      </c>
      <c r="W126" s="622">
        <f t="shared" si="73"/>
        <v>0</v>
      </c>
      <c r="X126" s="599">
        <f t="shared" si="65"/>
        <v>0.1</v>
      </c>
      <c r="Y126" s="623">
        <f t="shared" si="74"/>
        <v>0</v>
      </c>
      <c r="Z126" s="600">
        <f t="shared" si="66"/>
        <v>0.1</v>
      </c>
      <c r="AA126" s="624">
        <f t="shared" si="75"/>
        <v>0</v>
      </c>
      <c r="AB126"/>
      <c r="AC126"/>
      <c r="AD126"/>
      <c r="AE126"/>
      <c r="AF126" s="170">
        <f t="shared" si="67"/>
        <v>0</v>
      </c>
    </row>
    <row r="127" spans="1:32" ht="15.75" customHeight="1">
      <c r="A127"/>
      <c r="B127" s="625" t="str">
        <f t="shared" si="68"/>
        <v/>
      </c>
      <c r="C127" s="693">
        <f t="shared" si="62"/>
        <v>0</v>
      </c>
      <c r="D127" s="698"/>
      <c r="E127" s="695"/>
      <c r="F127" s="695"/>
      <c r="G127" s="695"/>
      <c r="H127" s="695"/>
      <c r="I127" s="697"/>
      <c r="J127" s="696"/>
      <c r="K127" s="696"/>
      <c r="L127" s="695"/>
      <c r="M127" s="592">
        <f t="shared" si="69"/>
        <v>0</v>
      </c>
      <c r="N127" s="593" t="s">
        <v>140</v>
      </c>
      <c r="O127" s="594">
        <v>0</v>
      </c>
      <c r="P127" s="620">
        <f t="shared" si="70"/>
        <v>0</v>
      </c>
      <c r="Q127" s="620">
        <f t="shared" si="76"/>
        <v>0</v>
      </c>
      <c r="R127" s="621">
        <f t="shared" si="71"/>
        <v>0</v>
      </c>
      <c r="S127" s="700">
        <f t="shared" si="72"/>
        <v>0</v>
      </c>
      <c r="T127" s="701"/>
      <c r="U127" s="690">
        <v>0.8</v>
      </c>
      <c r="V127" s="598">
        <f t="shared" si="64"/>
        <v>0.1</v>
      </c>
      <c r="W127" s="622">
        <f t="shared" si="73"/>
        <v>0</v>
      </c>
      <c r="X127" s="599">
        <f t="shared" si="65"/>
        <v>0.1</v>
      </c>
      <c r="Y127" s="623">
        <f t="shared" si="74"/>
        <v>0</v>
      </c>
      <c r="Z127" s="600">
        <f t="shared" si="66"/>
        <v>0.1</v>
      </c>
      <c r="AA127" s="624">
        <f t="shared" si="75"/>
        <v>0</v>
      </c>
      <c r="AB127"/>
      <c r="AC127"/>
      <c r="AD127"/>
      <c r="AE127"/>
      <c r="AF127" s="170">
        <f t="shared" si="67"/>
        <v>0</v>
      </c>
    </row>
    <row r="128" spans="1:32" ht="15.75" customHeight="1">
      <c r="A128"/>
      <c r="B128" s="628" t="str">
        <f t="shared" si="68"/>
        <v/>
      </c>
      <c r="C128" s="694">
        <f t="shared" si="62"/>
        <v>0</v>
      </c>
      <c r="D128" s="629"/>
      <c r="E128" s="591"/>
      <c r="F128" s="591"/>
      <c r="G128" s="591"/>
      <c r="H128" s="591"/>
      <c r="I128" s="606"/>
      <c r="J128" s="602"/>
      <c r="K128" s="602"/>
      <c r="L128" s="591"/>
      <c r="M128" s="592">
        <f t="shared" si="69"/>
        <v>0</v>
      </c>
      <c r="N128" s="593" t="s">
        <v>140</v>
      </c>
      <c r="O128" s="594">
        <v>0</v>
      </c>
      <c r="P128" s="620">
        <f t="shared" si="70"/>
        <v>0</v>
      </c>
      <c r="Q128" s="620">
        <f t="shared" si="76"/>
        <v>0</v>
      </c>
      <c r="R128" s="621">
        <f t="shared" si="71"/>
        <v>0</v>
      </c>
      <c r="S128" s="700">
        <f t="shared" si="72"/>
        <v>0</v>
      </c>
      <c r="T128" s="701"/>
      <c r="U128" s="690">
        <v>0.8</v>
      </c>
      <c r="V128" s="598">
        <f t="shared" si="64"/>
        <v>0.1</v>
      </c>
      <c r="W128" s="622">
        <f t="shared" si="73"/>
        <v>0</v>
      </c>
      <c r="X128" s="599">
        <f t="shared" si="65"/>
        <v>0.1</v>
      </c>
      <c r="Y128" s="623">
        <f t="shared" si="74"/>
        <v>0</v>
      </c>
      <c r="Z128" s="600">
        <f t="shared" si="66"/>
        <v>0.1</v>
      </c>
      <c r="AA128" s="624">
        <f t="shared" si="75"/>
        <v>0</v>
      </c>
      <c r="AB128"/>
      <c r="AC128"/>
      <c r="AD128"/>
      <c r="AE128"/>
      <c r="AF128" s="170">
        <f t="shared" si="67"/>
        <v>0</v>
      </c>
    </row>
    <row r="129" spans="1:32" ht="15.75" customHeight="1">
      <c r="A129"/>
      <c r="B129" s="630" t="str">
        <f t="shared" si="68"/>
        <v/>
      </c>
      <c r="C129" s="699">
        <f t="shared" si="62"/>
        <v>0</v>
      </c>
      <c r="D129" s="695"/>
      <c r="E129" s="695"/>
      <c r="F129" s="695"/>
      <c r="G129" s="695"/>
      <c r="H129" s="695"/>
      <c r="I129" s="695"/>
      <c r="J129" s="696"/>
      <c r="K129" s="696"/>
      <c r="L129" s="695"/>
      <c r="M129" s="592">
        <f t="shared" si="69"/>
        <v>0</v>
      </c>
      <c r="N129" s="593" t="s">
        <v>140</v>
      </c>
      <c r="O129" s="594">
        <v>0</v>
      </c>
      <c r="P129" s="620">
        <f t="shared" si="70"/>
        <v>0</v>
      </c>
      <c r="Q129" s="620">
        <f t="shared" si="76"/>
        <v>0</v>
      </c>
      <c r="R129" s="621">
        <f t="shared" si="71"/>
        <v>0</v>
      </c>
      <c r="S129" s="700">
        <f t="shared" si="72"/>
        <v>0</v>
      </c>
      <c r="T129" s="701"/>
      <c r="U129" s="690">
        <v>0.8</v>
      </c>
      <c r="V129" s="598">
        <f t="shared" si="64"/>
        <v>0.1</v>
      </c>
      <c r="W129" s="622">
        <f t="shared" si="73"/>
        <v>0</v>
      </c>
      <c r="X129" s="599">
        <f t="shared" si="65"/>
        <v>0.1</v>
      </c>
      <c r="Y129" s="623">
        <f t="shared" si="74"/>
        <v>0</v>
      </c>
      <c r="Z129" s="600">
        <f t="shared" si="66"/>
        <v>0.1</v>
      </c>
      <c r="AA129" s="624">
        <f t="shared" si="75"/>
        <v>0</v>
      </c>
      <c r="AB129"/>
      <c r="AC129"/>
      <c r="AD129"/>
      <c r="AE129"/>
      <c r="AF129" s="170">
        <f t="shared" si="67"/>
        <v>0</v>
      </c>
    </row>
    <row r="130" spans="1:32" ht="15.75" customHeight="1">
      <c r="A130"/>
      <c r="B130" s="601" t="str">
        <f t="shared" si="68"/>
        <v/>
      </c>
      <c r="C130" s="592">
        <f t="shared" si="62"/>
        <v>0</v>
      </c>
      <c r="D130" s="591"/>
      <c r="E130" s="591"/>
      <c r="F130" s="591"/>
      <c r="G130" s="591"/>
      <c r="H130" s="591"/>
      <c r="I130" s="591"/>
      <c r="J130" s="602"/>
      <c r="K130" s="602"/>
      <c r="L130" s="591"/>
      <c r="M130" s="592">
        <f t="shared" si="69"/>
        <v>0</v>
      </c>
      <c r="N130" s="593" t="s">
        <v>140</v>
      </c>
      <c r="O130" s="594">
        <v>0</v>
      </c>
      <c r="P130" s="620">
        <f t="shared" si="70"/>
        <v>0</v>
      </c>
      <c r="Q130" s="620">
        <f t="shared" si="76"/>
        <v>0</v>
      </c>
      <c r="R130" s="621">
        <f t="shared" si="71"/>
        <v>0</v>
      </c>
      <c r="S130" s="700">
        <f t="shared" si="72"/>
        <v>0</v>
      </c>
      <c r="T130" s="701"/>
      <c r="U130" s="690">
        <v>0.8</v>
      </c>
      <c r="V130" s="598">
        <f t="shared" si="64"/>
        <v>0.1</v>
      </c>
      <c r="W130" s="622">
        <f t="shared" si="73"/>
        <v>0</v>
      </c>
      <c r="X130" s="599">
        <f t="shared" si="65"/>
        <v>0.1</v>
      </c>
      <c r="Y130" s="623">
        <f t="shared" si="74"/>
        <v>0</v>
      </c>
      <c r="Z130" s="600">
        <f t="shared" si="66"/>
        <v>0.1</v>
      </c>
      <c r="AA130" s="624">
        <f t="shared" si="75"/>
        <v>0</v>
      </c>
      <c r="AB130"/>
      <c r="AC130"/>
      <c r="AD130"/>
      <c r="AE130"/>
      <c r="AF130" s="170">
        <f t="shared" si="67"/>
        <v>0</v>
      </c>
    </row>
    <row r="131" spans="1:32" ht="15.75" customHeight="1">
      <c r="A131"/>
      <c r="B131" s="601" t="str">
        <f t="shared" si="68"/>
        <v/>
      </c>
      <c r="C131" s="592">
        <f t="shared" si="62"/>
        <v>0</v>
      </c>
      <c r="D131" s="695"/>
      <c r="E131" s="695"/>
      <c r="F131" s="695"/>
      <c r="G131" s="695"/>
      <c r="H131" s="695"/>
      <c r="I131" s="695"/>
      <c r="J131" s="696"/>
      <c r="K131" s="696"/>
      <c r="L131" s="695"/>
      <c r="M131" s="592">
        <f t="shared" si="69"/>
        <v>0</v>
      </c>
      <c r="N131" s="593" t="s">
        <v>140</v>
      </c>
      <c r="O131" s="594">
        <v>0</v>
      </c>
      <c r="P131" s="620">
        <f t="shared" si="70"/>
        <v>0</v>
      </c>
      <c r="Q131" s="620">
        <f t="shared" si="76"/>
        <v>0</v>
      </c>
      <c r="R131" s="621">
        <f t="shared" si="71"/>
        <v>0</v>
      </c>
      <c r="S131" s="700">
        <f t="shared" si="72"/>
        <v>0</v>
      </c>
      <c r="T131" s="701"/>
      <c r="U131" s="690">
        <v>0.8</v>
      </c>
      <c r="V131" s="598">
        <f t="shared" si="64"/>
        <v>0.1</v>
      </c>
      <c r="W131" s="622">
        <f t="shared" si="73"/>
        <v>0</v>
      </c>
      <c r="X131" s="599">
        <f t="shared" si="65"/>
        <v>0.1</v>
      </c>
      <c r="Y131" s="623">
        <f t="shared" si="74"/>
        <v>0</v>
      </c>
      <c r="Z131" s="600">
        <f t="shared" si="66"/>
        <v>0.1</v>
      </c>
      <c r="AA131" s="624">
        <f t="shared" si="75"/>
        <v>0</v>
      </c>
      <c r="AB131"/>
      <c r="AC131"/>
      <c r="AD131"/>
      <c r="AE131"/>
      <c r="AF131" s="170">
        <f t="shared" si="67"/>
        <v>0</v>
      </c>
    </row>
    <row r="132" spans="1:32" ht="15.75" customHeight="1">
      <c r="A132"/>
      <c r="B132" s="601" t="str">
        <f t="shared" si="68"/>
        <v/>
      </c>
      <c r="C132" s="592">
        <f t="shared" si="62"/>
        <v>0</v>
      </c>
      <c r="D132" s="591"/>
      <c r="E132" s="591"/>
      <c r="F132" s="591"/>
      <c r="G132" s="591"/>
      <c r="H132" s="591"/>
      <c r="I132" s="591"/>
      <c r="J132" s="602"/>
      <c r="K132" s="602"/>
      <c r="L132" s="591"/>
      <c r="M132" s="592">
        <f t="shared" si="69"/>
        <v>0</v>
      </c>
      <c r="N132" s="593" t="s">
        <v>140</v>
      </c>
      <c r="O132" s="594">
        <v>0</v>
      </c>
      <c r="P132" s="620">
        <f t="shared" si="70"/>
        <v>0</v>
      </c>
      <c r="Q132" s="620">
        <f t="shared" si="76"/>
        <v>0</v>
      </c>
      <c r="R132" s="621">
        <f t="shared" si="71"/>
        <v>0</v>
      </c>
      <c r="S132" s="700">
        <f t="shared" si="72"/>
        <v>0</v>
      </c>
      <c r="T132" s="701"/>
      <c r="U132" s="690">
        <v>0.8</v>
      </c>
      <c r="V132" s="598">
        <f t="shared" si="64"/>
        <v>0.1</v>
      </c>
      <c r="W132" s="622">
        <f t="shared" si="73"/>
        <v>0</v>
      </c>
      <c r="X132" s="599">
        <f t="shared" si="65"/>
        <v>0.1</v>
      </c>
      <c r="Y132" s="623">
        <f t="shared" si="74"/>
        <v>0</v>
      </c>
      <c r="Z132" s="600">
        <f t="shared" si="66"/>
        <v>0.1</v>
      </c>
      <c r="AA132" s="624">
        <f t="shared" si="75"/>
        <v>0</v>
      </c>
      <c r="AB132"/>
      <c r="AC132"/>
      <c r="AD132"/>
      <c r="AE132"/>
      <c r="AF132" s="170">
        <f t="shared" si="67"/>
        <v>0</v>
      </c>
    </row>
    <row r="133" spans="1:32" ht="15.75" customHeight="1">
      <c r="A133"/>
      <c r="B133" s="601" t="str">
        <f t="shared" si="68"/>
        <v/>
      </c>
      <c r="C133" s="592">
        <f t="shared" si="62"/>
        <v>0</v>
      </c>
      <c r="D133" s="695"/>
      <c r="E133" s="695"/>
      <c r="F133" s="695"/>
      <c r="G133" s="695"/>
      <c r="H133" s="695"/>
      <c r="I133" s="695"/>
      <c r="J133" s="696"/>
      <c r="K133" s="696"/>
      <c r="L133" s="695"/>
      <c r="M133" s="592">
        <f t="shared" si="69"/>
        <v>0</v>
      </c>
      <c r="N133" s="593" t="s">
        <v>140</v>
      </c>
      <c r="O133" s="594">
        <v>0</v>
      </c>
      <c r="P133" s="620">
        <f t="shared" si="70"/>
        <v>0</v>
      </c>
      <c r="Q133" s="620">
        <f t="shared" si="76"/>
        <v>0</v>
      </c>
      <c r="R133" s="621">
        <f t="shared" si="71"/>
        <v>0</v>
      </c>
      <c r="S133" s="700">
        <f t="shared" si="72"/>
        <v>0</v>
      </c>
      <c r="T133" s="701"/>
      <c r="U133" s="690">
        <v>0.8</v>
      </c>
      <c r="V133" s="598">
        <f t="shared" si="64"/>
        <v>0.1</v>
      </c>
      <c r="W133" s="622">
        <f t="shared" si="73"/>
        <v>0</v>
      </c>
      <c r="X133" s="599">
        <f t="shared" si="65"/>
        <v>0.1</v>
      </c>
      <c r="Y133" s="623">
        <f t="shared" si="74"/>
        <v>0</v>
      </c>
      <c r="Z133" s="600">
        <f t="shared" si="66"/>
        <v>0.1</v>
      </c>
      <c r="AA133" s="624">
        <f t="shared" si="75"/>
        <v>0</v>
      </c>
      <c r="AB133"/>
      <c r="AC133"/>
      <c r="AD133"/>
      <c r="AE133"/>
      <c r="AF133" s="170">
        <f t="shared" si="67"/>
        <v>0</v>
      </c>
    </row>
    <row r="134" spans="1:32" ht="15.75" customHeight="1">
      <c r="A134"/>
      <c r="B134" s="601" t="str">
        <f t="shared" si="68"/>
        <v/>
      </c>
      <c r="C134" s="592">
        <f t="shared" si="62"/>
        <v>0</v>
      </c>
      <c r="D134" s="591"/>
      <c r="E134" s="591"/>
      <c r="F134" s="591"/>
      <c r="G134" s="591"/>
      <c r="H134" s="591"/>
      <c r="I134" s="591"/>
      <c r="J134" s="602"/>
      <c r="K134" s="602"/>
      <c r="L134" s="591"/>
      <c r="M134" s="592">
        <f t="shared" si="69"/>
        <v>0</v>
      </c>
      <c r="N134" s="593" t="s">
        <v>140</v>
      </c>
      <c r="O134" s="594">
        <v>0</v>
      </c>
      <c r="P134" s="620">
        <f t="shared" si="70"/>
        <v>0</v>
      </c>
      <c r="Q134" s="620">
        <f t="shared" si="76"/>
        <v>0</v>
      </c>
      <c r="R134" s="621">
        <f t="shared" si="71"/>
        <v>0</v>
      </c>
      <c r="S134" s="700">
        <f t="shared" si="72"/>
        <v>0</v>
      </c>
      <c r="T134" s="701"/>
      <c r="U134" s="690">
        <v>0.8</v>
      </c>
      <c r="V134" s="598">
        <f t="shared" si="64"/>
        <v>0.1</v>
      </c>
      <c r="W134" s="622">
        <f t="shared" si="73"/>
        <v>0</v>
      </c>
      <c r="X134" s="599">
        <f t="shared" si="65"/>
        <v>0.1</v>
      </c>
      <c r="Y134" s="623">
        <f t="shared" si="74"/>
        <v>0</v>
      </c>
      <c r="Z134" s="600">
        <f t="shared" si="66"/>
        <v>0.1</v>
      </c>
      <c r="AA134" s="624">
        <f t="shared" si="75"/>
        <v>0</v>
      </c>
      <c r="AB134"/>
      <c r="AC134"/>
      <c r="AD134"/>
      <c r="AE134"/>
      <c r="AF134" s="170">
        <f t="shared" si="67"/>
        <v>0</v>
      </c>
    </row>
    <row r="135" spans="1:32" ht="15.75" customHeight="1">
      <c r="A135"/>
      <c r="B135" s="1469"/>
      <c r="C135" s="1470"/>
      <c r="D135" s="1470"/>
      <c r="E135" s="1470"/>
      <c r="F135" s="1470"/>
      <c r="G135" s="1470"/>
      <c r="H135" s="1470"/>
      <c r="I135" s="1470"/>
      <c r="J135" s="1471"/>
      <c r="K135" s="609" t="s">
        <v>319</v>
      </c>
      <c r="L135" s="610">
        <f>SUM(L119:L134)</f>
        <v>0</v>
      </c>
      <c r="M135" s="610">
        <f>SUM(M119:M134)</f>
        <v>0</v>
      </c>
      <c r="N135" s="611"/>
      <c r="O135" s="612"/>
      <c r="P135" s="613" t="s">
        <v>185</v>
      </c>
      <c r="Q135" s="702">
        <f>SUM(Q116:Q134)</f>
        <v>0</v>
      </c>
      <c r="R135" s="615" t="s">
        <v>83</v>
      </c>
      <c r="S135" s="703">
        <f>SUM(S116:S134)</f>
        <v>0</v>
      </c>
      <c r="T135" s="691" t="s">
        <v>320</v>
      </c>
      <c r="U135" s="617" t="e">
        <f>1-(S135/Q135)</f>
        <v>#DIV/0!</v>
      </c>
      <c r="V135" s="640" t="s">
        <v>123</v>
      </c>
      <c r="W135" s="640" t="s">
        <v>124</v>
      </c>
      <c r="X135" s="641" t="s">
        <v>125</v>
      </c>
      <c r="Y135" s="641" t="s">
        <v>126</v>
      </c>
      <c r="Z135" s="642" t="s">
        <v>127</v>
      </c>
      <c r="AA135" s="642" t="s">
        <v>128</v>
      </c>
      <c r="AB135"/>
      <c r="AC135"/>
      <c r="AD135"/>
      <c r="AE135"/>
      <c r="AF135" s="170"/>
    </row>
    <row r="136" spans="1:32" ht="15" customHeight="1">
      <c r="A136"/>
      <c r="B136" s="608" t="s">
        <v>321</v>
      </c>
      <c r="C136" s="1467"/>
      <c r="D136" s="1468"/>
      <c r="E136" s="1468"/>
      <c r="F136" s="1468"/>
      <c r="G136" s="1468"/>
      <c r="H136" s="1468"/>
      <c r="I136" s="1468"/>
      <c r="J136" s="1468"/>
      <c r="K136" s="1468"/>
      <c r="L136" s="1468"/>
      <c r="M136" s="1468"/>
      <c r="N136" s="1468"/>
      <c r="O136" s="1468"/>
      <c r="P136" s="1468"/>
      <c r="Q136" s="1468"/>
      <c r="R136" s="1468"/>
      <c r="S136" s="1468"/>
      <c r="T136" s="1468"/>
      <c r="U136" s="1468"/>
      <c r="V136" s="1472" t="e">
        <f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1473">
        <f>S135*V118</f>
        <v>0</v>
      </c>
      <c r="X136" s="1465" t="e">
        <f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1474">
        <f>S135*X118</f>
        <v>0</v>
      </c>
      <c r="Z136" s="1500" t="e">
        <f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1501">
        <f>S135*Z118</f>
        <v>0</v>
      </c>
      <c r="AB136"/>
      <c r="AC136"/>
      <c r="AD136"/>
      <c r="AE136"/>
      <c r="AF136" s="170"/>
    </row>
    <row r="137" spans="1:32" ht="15" customHeight="1">
      <c r="A137"/>
      <c r="B137" s="608" t="s">
        <v>322</v>
      </c>
      <c r="C137" s="1467"/>
      <c r="D137" s="1468"/>
      <c r="E137" s="1468"/>
      <c r="F137" s="1468"/>
      <c r="G137" s="1468"/>
      <c r="H137" s="1468"/>
      <c r="I137" s="1468"/>
      <c r="J137" s="1468"/>
      <c r="K137" s="1468"/>
      <c r="L137" s="1468"/>
      <c r="M137" s="1468"/>
      <c r="N137" s="1468"/>
      <c r="O137" s="1468"/>
      <c r="P137" s="1468"/>
      <c r="Q137" s="1468"/>
      <c r="R137" s="1468"/>
      <c r="S137" s="1468"/>
      <c r="T137" s="1468"/>
      <c r="U137" s="1468"/>
      <c r="V137" s="1472"/>
      <c r="W137" s="1473"/>
      <c r="X137" s="1465"/>
      <c r="Y137" s="1474"/>
      <c r="Z137" s="1500"/>
      <c r="AA137" s="1501"/>
      <c r="AB137"/>
      <c r="AC137"/>
      <c r="AD137"/>
      <c r="AE137"/>
      <c r="AF137" s="170"/>
    </row>
    <row r="138" spans="1:32" ht="15" customHeight="1">
      <c r="A138"/>
      <c r="B138" s="645"/>
      <c r="C138" s="646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39"/>
      <c r="P138" s="639"/>
      <c r="Q138" s="639"/>
      <c r="R138" s="639"/>
      <c r="S138" s="639"/>
      <c r="T138" s="639"/>
      <c r="U138" s="639"/>
      <c r="V138" s="643" t="s">
        <v>323</v>
      </c>
      <c r="W138" s="1465" t="e">
        <f>Q135+V136+X136+Z136</f>
        <v>#REF!</v>
      </c>
      <c r="X138" s="1465"/>
      <c r="Y138" s="644" t="s">
        <v>324</v>
      </c>
      <c r="Z138" s="1474">
        <f>S135+W136+Y136+AA136</f>
        <v>0</v>
      </c>
      <c r="AA138" s="1474"/>
      <c r="AB138"/>
      <c r="AC138"/>
      <c r="AD138"/>
      <c r="AE138"/>
      <c r="AF138" s="170"/>
    </row>
    <row r="139" spans="1:32" ht="6.75" customHeight="1">
      <c r="A139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7"/>
      <c r="P139" s="597"/>
      <c r="Q139" s="597"/>
      <c r="R139" s="597"/>
      <c r="S139" s="597"/>
      <c r="T139" s="597"/>
      <c r="U139" s="597"/>
      <c r="V139" s="589"/>
      <c r="W139" s="1466"/>
      <c r="X139" s="1390"/>
      <c r="Y139" s="1390"/>
      <c r="Z139" s="590"/>
      <c r="AA139" s="597"/>
      <c r="AB139"/>
      <c r="AC139"/>
      <c r="AD139"/>
      <c r="AE139"/>
      <c r="AF139" s="170"/>
    </row>
    <row r="140" spans="1:32" ht="14.25" customHeight="1" thickTop="1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7"/>
      <c r="M140" s="175"/>
      <c r="N140" s="175"/>
      <c r="O140" s="631"/>
      <c r="P140" s="175"/>
      <c r="Q140" s="175"/>
      <c r="R140" s="175"/>
      <c r="S140" s="175"/>
      <c r="T140" s="175"/>
      <c r="U140" s="175"/>
      <c r="V140" s="632"/>
      <c r="W140" s="633"/>
      <c r="X140" s="488"/>
      <c r="Y140" s="488"/>
      <c r="Z140" s="634"/>
      <c r="AA140" s="178"/>
      <c r="AB140" s="175"/>
      <c r="AC140"/>
      <c r="AD140"/>
      <c r="AE140"/>
      <c r="AF140" s="170"/>
    </row>
    <row r="141" spans="1:32" customFormat="1" ht="13.2" customHeight="1"/>
    <row r="142" spans="1:32" customFormat="1" ht="37.200000000000003" customHeight="1">
      <c r="B142" s="1490" t="str">
        <f>IF(L4=0,"",L4)</f>
        <v/>
      </c>
      <c r="C142" s="1490"/>
      <c r="D142" s="1490"/>
      <c r="E142" s="1490"/>
      <c r="F142" s="1490"/>
      <c r="G142" s="1490"/>
      <c r="H142" s="1490"/>
      <c r="I142" s="1490"/>
      <c r="J142" s="1490"/>
      <c r="K142" s="1490"/>
      <c r="L142" s="1490"/>
      <c r="M142" s="1490"/>
      <c r="N142" s="1490"/>
      <c r="O142" s="1490"/>
      <c r="P142" s="1490"/>
      <c r="Q142" s="1490"/>
      <c r="R142" s="1490"/>
      <c r="S142" s="1490"/>
      <c r="T142" s="1490"/>
      <c r="U142" s="1490"/>
      <c r="V142" s="1490"/>
      <c r="W142" s="1490"/>
      <c r="X142" s="1490"/>
      <c r="Y142" s="1490"/>
      <c r="Z142" s="1490"/>
      <c r="AA142" s="1490"/>
    </row>
    <row r="143" spans="1:32" ht="15.75" customHeight="1">
      <c r="A143"/>
      <c r="B143" s="1018" t="s">
        <v>74</v>
      </c>
      <c r="C143" s="1018" t="s">
        <v>75</v>
      </c>
      <c r="D143" s="1018" t="s">
        <v>45</v>
      </c>
      <c r="E143" s="1018" t="s">
        <v>76</v>
      </c>
      <c r="F143" s="1463" t="s">
        <v>311</v>
      </c>
      <c r="G143" s="1018" t="s">
        <v>285</v>
      </c>
      <c r="H143" s="1475" t="s">
        <v>312</v>
      </c>
      <c r="I143" s="1475" t="s">
        <v>220</v>
      </c>
      <c r="J143" s="1475" t="s">
        <v>157</v>
      </c>
      <c r="K143" s="1475" t="s">
        <v>158</v>
      </c>
      <c r="L143" s="1019" t="s">
        <v>77</v>
      </c>
      <c r="M143" s="1019" t="s">
        <v>78</v>
      </c>
      <c r="N143" s="1487" t="s">
        <v>100</v>
      </c>
      <c r="O143" s="1487"/>
      <c r="P143" s="1015" t="s">
        <v>46</v>
      </c>
      <c r="Q143" s="1015"/>
      <c r="R143" s="1016" t="s">
        <v>79</v>
      </c>
      <c r="S143" s="1016"/>
      <c r="T143" s="1179" t="s">
        <v>313</v>
      </c>
      <c r="U143" s="1179" t="s">
        <v>63</v>
      </c>
      <c r="V143" s="1017" t="s">
        <v>80</v>
      </c>
      <c r="W143" s="1017"/>
      <c r="X143" s="1017"/>
      <c r="Y143" s="1017"/>
      <c r="Z143" s="1017"/>
      <c r="AA143" s="1017"/>
      <c r="AC143" s="635"/>
      <c r="AF143" s="170"/>
    </row>
    <row r="144" spans="1:32" ht="15.75" customHeight="1">
      <c r="A144"/>
      <c r="B144" s="1018"/>
      <c r="C144" s="1018"/>
      <c r="D144" s="1018"/>
      <c r="E144" s="1018"/>
      <c r="F144" s="1463"/>
      <c r="G144" s="1018"/>
      <c r="H144" s="1475"/>
      <c r="I144" s="1475"/>
      <c r="J144" s="1475"/>
      <c r="K144" s="1475"/>
      <c r="L144" s="1019"/>
      <c r="M144" s="1019"/>
      <c r="N144" s="1487"/>
      <c r="O144" s="1487"/>
      <c r="P144" s="482" t="s">
        <v>81</v>
      </c>
      <c r="Q144" s="482" t="s">
        <v>82</v>
      </c>
      <c r="R144" s="482" t="s">
        <v>83</v>
      </c>
      <c r="S144" s="482" t="s">
        <v>82</v>
      </c>
      <c r="T144" s="1202"/>
      <c r="U144" s="1202"/>
      <c r="V144" s="769">
        <v>0.1</v>
      </c>
      <c r="W144" s="368" t="s">
        <v>57</v>
      </c>
      <c r="X144" s="769">
        <v>0.1</v>
      </c>
      <c r="Y144" s="368" t="s">
        <v>84</v>
      </c>
      <c r="Z144" s="769">
        <v>0.1</v>
      </c>
      <c r="AA144" s="368" t="s">
        <v>59</v>
      </c>
      <c r="AB144" s="181" t="s">
        <v>104</v>
      </c>
      <c r="AC144" s="636"/>
      <c r="AF144" s="170"/>
    </row>
    <row r="145" spans="1:32" ht="15.75" customHeight="1">
      <c r="A145"/>
      <c r="B145" s="626" t="str">
        <f>B142</f>
        <v/>
      </c>
      <c r="C145" s="627">
        <f t="shared" ref="C145:C160" si="77">$K$4</f>
        <v>0</v>
      </c>
      <c r="D145" s="698"/>
      <c r="E145" s="695"/>
      <c r="F145" s="695"/>
      <c r="G145" s="695"/>
      <c r="H145" s="695"/>
      <c r="I145" s="695"/>
      <c r="J145" s="696"/>
      <c r="K145" s="696"/>
      <c r="L145" s="695"/>
      <c r="M145" s="592">
        <f>IF(J145=0,0,(K145-J145)+1)</f>
        <v>0</v>
      </c>
      <c r="N145" s="593" t="s">
        <v>140</v>
      </c>
      <c r="O145" s="594">
        <v>0</v>
      </c>
      <c r="P145" s="620">
        <f>ROUNDUP(((R145/U145)),0)</f>
        <v>0</v>
      </c>
      <c r="Q145" s="620">
        <f t="shared" ref="Q145:Q146" si="78">P145*L145*M145</f>
        <v>0</v>
      </c>
      <c r="R145" s="621">
        <f>T145-(T145*O145)</f>
        <v>0</v>
      </c>
      <c r="S145" s="700">
        <f>R145*L145*M145</f>
        <v>0</v>
      </c>
      <c r="T145" s="701"/>
      <c r="U145" s="690">
        <v>0.8</v>
      </c>
      <c r="V145" s="598">
        <f t="shared" ref="V145:V160" si="79">V144</f>
        <v>0.1</v>
      </c>
      <c r="W145" s="622">
        <f>(P145*V145)</f>
        <v>0</v>
      </c>
      <c r="X145" s="599">
        <f t="shared" ref="X145:X160" si="80">X144</f>
        <v>0.1</v>
      </c>
      <c r="Y145" s="623">
        <f>(P145*X145)</f>
        <v>0</v>
      </c>
      <c r="Z145" s="600">
        <f t="shared" ref="Z145:Z160" si="81">Z144</f>
        <v>0.1</v>
      </c>
      <c r="AA145" s="624">
        <f>(P145*Z145)</f>
        <v>0</v>
      </c>
      <c r="AB145" s="180" t="s">
        <v>114</v>
      </c>
      <c r="AC145" s="635"/>
      <c r="AD145" s="170" t="e">
        <f>SUM(#REF!,#REF!,#REF!)</f>
        <v>#REF!</v>
      </c>
      <c r="AF145" s="170">
        <f>W145+Y145+AA145</f>
        <v>0</v>
      </c>
    </row>
    <row r="146" spans="1:32" ht="15.75" customHeight="1">
      <c r="A146"/>
      <c r="B146" s="625" t="str">
        <f t="shared" ref="B146:B160" si="82">B145</f>
        <v/>
      </c>
      <c r="C146" s="693">
        <f t="shared" si="77"/>
        <v>0</v>
      </c>
      <c r="D146" s="629"/>
      <c r="E146" s="591"/>
      <c r="F146" s="591"/>
      <c r="G146" s="591"/>
      <c r="H146" s="591"/>
      <c r="I146" s="591"/>
      <c r="J146" s="602"/>
      <c r="K146" s="602"/>
      <c r="L146" s="591"/>
      <c r="M146" s="592">
        <f t="shared" ref="M146:M160" si="83">IF(J146=0,0,(K146-J146)+1)</f>
        <v>0</v>
      </c>
      <c r="N146" s="593" t="s">
        <v>140</v>
      </c>
      <c r="O146" s="594">
        <v>0</v>
      </c>
      <c r="P146" s="620">
        <f t="shared" ref="P146:P160" si="84">ROUNDUP(((R146/U146)),0)</f>
        <v>0</v>
      </c>
      <c r="Q146" s="620">
        <f t="shared" si="78"/>
        <v>0</v>
      </c>
      <c r="R146" s="621">
        <f t="shared" ref="R146:R160" si="85">T146-(T146*O146)</f>
        <v>0</v>
      </c>
      <c r="S146" s="700">
        <f t="shared" ref="S146:S160" si="86">R146*L146*M146</f>
        <v>0</v>
      </c>
      <c r="T146" s="701"/>
      <c r="U146" s="690">
        <v>0.8</v>
      </c>
      <c r="V146" s="598">
        <f t="shared" si="79"/>
        <v>0.1</v>
      </c>
      <c r="W146" s="622">
        <f t="shared" ref="W146:W160" si="87">(P146*V146)</f>
        <v>0</v>
      </c>
      <c r="X146" s="599">
        <f t="shared" si="80"/>
        <v>0.1</v>
      </c>
      <c r="Y146" s="623">
        <f t="shared" ref="Y146:Y160" si="88">(P146*X146)</f>
        <v>0</v>
      </c>
      <c r="Z146" s="600">
        <f t="shared" si="81"/>
        <v>0.1</v>
      </c>
      <c r="AA146" s="624">
        <f t="shared" ref="AA146:AA160" si="89">(P146*Z146)</f>
        <v>0</v>
      </c>
      <c r="AB146" s="188" t="s">
        <v>138</v>
      </c>
      <c r="AC146" s="635"/>
      <c r="AD146" s="170" t="e">
        <f>SUM(#REF!,#REF!,#REF!)</f>
        <v>#REF!</v>
      </c>
      <c r="AF146" s="170">
        <f t="shared" ref="AF146:AF160" si="90">W146+Y146+AA146</f>
        <v>0</v>
      </c>
    </row>
    <row r="147" spans="1:32" ht="15.75" customHeight="1">
      <c r="A147"/>
      <c r="B147" s="625" t="str">
        <f t="shared" si="82"/>
        <v/>
      </c>
      <c r="C147" s="693">
        <f t="shared" si="77"/>
        <v>0</v>
      </c>
      <c r="D147" s="698"/>
      <c r="E147" s="695"/>
      <c r="F147" s="695"/>
      <c r="G147" s="695"/>
      <c r="H147" s="695"/>
      <c r="I147" s="695"/>
      <c r="J147" s="696"/>
      <c r="K147" s="696"/>
      <c r="L147" s="695"/>
      <c r="M147" s="592">
        <f t="shared" si="83"/>
        <v>0</v>
      </c>
      <c r="N147" s="593" t="s">
        <v>140</v>
      </c>
      <c r="O147" s="594">
        <v>0</v>
      </c>
      <c r="P147" s="620">
        <f t="shared" si="84"/>
        <v>0</v>
      </c>
      <c r="Q147" s="620">
        <f>P147*L147*M147</f>
        <v>0</v>
      </c>
      <c r="R147" s="621">
        <f t="shared" si="85"/>
        <v>0</v>
      </c>
      <c r="S147" s="700">
        <f t="shared" si="86"/>
        <v>0</v>
      </c>
      <c r="T147" s="701"/>
      <c r="U147" s="690">
        <v>0.8</v>
      </c>
      <c r="V147" s="598">
        <f t="shared" si="79"/>
        <v>0.1</v>
      </c>
      <c r="W147" s="622">
        <f t="shared" si="87"/>
        <v>0</v>
      </c>
      <c r="X147" s="599">
        <f t="shared" si="80"/>
        <v>0.1</v>
      </c>
      <c r="Y147" s="623">
        <f t="shared" si="88"/>
        <v>0</v>
      </c>
      <c r="Z147" s="600">
        <f t="shared" si="81"/>
        <v>0.1</v>
      </c>
      <c r="AA147" s="624">
        <f t="shared" si="89"/>
        <v>0</v>
      </c>
      <c r="AB147" s="637"/>
      <c r="AC147" s="635"/>
      <c r="AD147" s="170" t="e">
        <f>SUM(#REF!,#REF!,#REF!)</f>
        <v>#REF!</v>
      </c>
      <c r="AF147" s="170">
        <f t="shared" si="90"/>
        <v>0</v>
      </c>
    </row>
    <row r="148" spans="1:32" ht="15.75" customHeight="1">
      <c r="A148"/>
      <c r="B148" s="625" t="str">
        <f t="shared" si="82"/>
        <v/>
      </c>
      <c r="C148" s="693">
        <f t="shared" si="77"/>
        <v>0</v>
      </c>
      <c r="D148" s="629"/>
      <c r="E148" s="591"/>
      <c r="F148" s="591"/>
      <c r="G148" s="591"/>
      <c r="H148" s="591"/>
      <c r="I148" s="591"/>
      <c r="J148" s="602"/>
      <c r="K148" s="602"/>
      <c r="L148" s="591"/>
      <c r="M148" s="592">
        <f t="shared" si="83"/>
        <v>0</v>
      </c>
      <c r="N148" s="593" t="s">
        <v>140</v>
      </c>
      <c r="O148" s="594">
        <v>0</v>
      </c>
      <c r="P148" s="620">
        <f t="shared" si="84"/>
        <v>0</v>
      </c>
      <c r="Q148" s="620">
        <f t="shared" ref="Q148:Q160" si="91">P148*L148*M148</f>
        <v>0</v>
      </c>
      <c r="R148" s="621">
        <f t="shared" si="85"/>
        <v>0</v>
      </c>
      <c r="S148" s="700">
        <f t="shared" si="86"/>
        <v>0</v>
      </c>
      <c r="T148" s="701"/>
      <c r="U148" s="690">
        <v>0.8</v>
      </c>
      <c r="V148" s="598">
        <f t="shared" si="79"/>
        <v>0.1</v>
      </c>
      <c r="W148" s="622">
        <f t="shared" si="87"/>
        <v>0</v>
      </c>
      <c r="X148" s="599">
        <f t="shared" si="80"/>
        <v>0.1</v>
      </c>
      <c r="Y148" s="623">
        <f t="shared" si="88"/>
        <v>0</v>
      </c>
      <c r="Z148" s="600">
        <f t="shared" si="81"/>
        <v>0.1</v>
      </c>
      <c r="AA148" s="624">
        <f t="shared" si="89"/>
        <v>0</v>
      </c>
      <c r="AB148" s="182" t="s">
        <v>116</v>
      </c>
      <c r="AC148" s="635"/>
      <c r="AD148" s="170" t="e">
        <f>SUM(#REF!,#REF!,#REF!)</f>
        <v>#REF!</v>
      </c>
      <c r="AF148" s="170">
        <f t="shared" si="90"/>
        <v>0</v>
      </c>
    </row>
    <row r="149" spans="1:32" ht="15.75" customHeight="1">
      <c r="A149"/>
      <c r="B149" s="625" t="str">
        <f t="shared" si="82"/>
        <v/>
      </c>
      <c r="C149" s="693">
        <f t="shared" si="77"/>
        <v>0</v>
      </c>
      <c r="D149" s="698"/>
      <c r="E149" s="695"/>
      <c r="F149" s="695"/>
      <c r="G149" s="695"/>
      <c r="H149" s="695"/>
      <c r="I149" s="697"/>
      <c r="J149" s="696"/>
      <c r="K149" s="696"/>
      <c r="L149" s="695"/>
      <c r="M149" s="592">
        <f t="shared" si="83"/>
        <v>0</v>
      </c>
      <c r="N149" s="593" t="s">
        <v>140</v>
      </c>
      <c r="O149" s="594">
        <v>0</v>
      </c>
      <c r="P149" s="620">
        <f t="shared" si="84"/>
        <v>0</v>
      </c>
      <c r="Q149" s="620">
        <f t="shared" si="91"/>
        <v>0</v>
      </c>
      <c r="R149" s="621">
        <f t="shared" si="85"/>
        <v>0</v>
      </c>
      <c r="S149" s="700">
        <f t="shared" si="86"/>
        <v>0</v>
      </c>
      <c r="T149" s="701"/>
      <c r="U149" s="690">
        <v>0.8</v>
      </c>
      <c r="V149" s="598">
        <f t="shared" si="79"/>
        <v>0.1</v>
      </c>
      <c r="W149" s="622">
        <f t="shared" si="87"/>
        <v>0</v>
      </c>
      <c r="X149" s="599">
        <f t="shared" si="80"/>
        <v>0.1</v>
      </c>
      <c r="Y149" s="623">
        <f t="shared" si="88"/>
        <v>0</v>
      </c>
      <c r="Z149" s="600">
        <f t="shared" si="81"/>
        <v>0.1</v>
      </c>
      <c r="AA149" s="624">
        <f t="shared" si="89"/>
        <v>0</v>
      </c>
      <c r="AB149" s="187" t="s">
        <v>117</v>
      </c>
      <c r="AC149" s="635"/>
      <c r="AD149" s="170" t="e">
        <f>SUM(#REF!,#REF!,#REF!)</f>
        <v>#REF!</v>
      </c>
      <c r="AF149" s="170">
        <f t="shared" si="90"/>
        <v>0</v>
      </c>
    </row>
    <row r="150" spans="1:32" ht="15.75" customHeight="1">
      <c r="A150"/>
      <c r="B150" s="625" t="str">
        <f t="shared" si="82"/>
        <v/>
      </c>
      <c r="C150" s="693">
        <f t="shared" si="77"/>
        <v>0</v>
      </c>
      <c r="D150" s="629"/>
      <c r="E150" s="591"/>
      <c r="F150" s="591"/>
      <c r="G150" s="591"/>
      <c r="H150" s="591"/>
      <c r="I150" s="606"/>
      <c r="J150" s="602"/>
      <c r="K150" s="602"/>
      <c r="L150" s="591"/>
      <c r="M150" s="592">
        <f t="shared" si="83"/>
        <v>0</v>
      </c>
      <c r="N150" s="593" t="s">
        <v>140</v>
      </c>
      <c r="O150" s="594">
        <v>0</v>
      </c>
      <c r="P150" s="620">
        <f t="shared" si="84"/>
        <v>0</v>
      </c>
      <c r="Q150" s="620">
        <f t="shared" si="91"/>
        <v>0</v>
      </c>
      <c r="R150" s="621">
        <f t="shared" si="85"/>
        <v>0</v>
      </c>
      <c r="S150" s="700">
        <f t="shared" si="86"/>
        <v>0</v>
      </c>
      <c r="T150" s="701"/>
      <c r="U150" s="690">
        <v>0.8</v>
      </c>
      <c r="V150" s="598">
        <f t="shared" si="79"/>
        <v>0.1</v>
      </c>
      <c r="W150" s="622">
        <f t="shared" si="87"/>
        <v>0</v>
      </c>
      <c r="X150" s="599">
        <f t="shared" si="80"/>
        <v>0.1</v>
      </c>
      <c r="Y150" s="623">
        <f t="shared" si="88"/>
        <v>0</v>
      </c>
      <c r="Z150" s="600">
        <f t="shared" si="81"/>
        <v>0.1</v>
      </c>
      <c r="AA150" s="624">
        <f t="shared" si="89"/>
        <v>0</v>
      </c>
      <c r="AC150" s="635"/>
      <c r="AD150" s="170" t="e">
        <f>SUM(#REF!,#REF!,#REF!)</f>
        <v>#REF!</v>
      </c>
      <c r="AF150" s="170">
        <f t="shared" si="90"/>
        <v>0</v>
      </c>
    </row>
    <row r="151" spans="1:32" ht="15.75" customHeight="1">
      <c r="A151"/>
      <c r="B151" s="625" t="str">
        <f t="shared" si="82"/>
        <v/>
      </c>
      <c r="C151" s="693">
        <f t="shared" si="77"/>
        <v>0</v>
      </c>
      <c r="D151" s="698"/>
      <c r="E151" s="695"/>
      <c r="F151" s="695"/>
      <c r="G151" s="695"/>
      <c r="H151" s="695"/>
      <c r="I151" s="697"/>
      <c r="J151" s="696"/>
      <c r="K151" s="696"/>
      <c r="L151" s="695"/>
      <c r="M151" s="592">
        <f t="shared" si="83"/>
        <v>0</v>
      </c>
      <c r="N151" s="593" t="s">
        <v>140</v>
      </c>
      <c r="O151" s="594">
        <v>0</v>
      </c>
      <c r="P151" s="620">
        <f t="shared" si="84"/>
        <v>0</v>
      </c>
      <c r="Q151" s="620">
        <f t="shared" si="91"/>
        <v>0</v>
      </c>
      <c r="R151" s="621">
        <f t="shared" si="85"/>
        <v>0</v>
      </c>
      <c r="S151" s="700">
        <f t="shared" si="86"/>
        <v>0</v>
      </c>
      <c r="T151" s="701"/>
      <c r="U151" s="690">
        <v>0.8</v>
      </c>
      <c r="V151" s="598">
        <f t="shared" si="79"/>
        <v>0.1</v>
      </c>
      <c r="W151" s="622">
        <f t="shared" si="87"/>
        <v>0</v>
      </c>
      <c r="X151" s="599">
        <f t="shared" si="80"/>
        <v>0.1</v>
      </c>
      <c r="Y151" s="623">
        <f t="shared" si="88"/>
        <v>0</v>
      </c>
      <c r="Z151" s="600">
        <f t="shared" si="81"/>
        <v>0.1</v>
      </c>
      <c r="AA151" s="624">
        <f t="shared" si="89"/>
        <v>0</v>
      </c>
      <c r="AB151" s="635"/>
      <c r="AC151" s="635"/>
      <c r="AD151" s="170" t="e">
        <f>SUM(#REF!,#REF!,#REF!)</f>
        <v>#REF!</v>
      </c>
      <c r="AF151" s="170">
        <f t="shared" si="90"/>
        <v>0</v>
      </c>
    </row>
    <row r="152" spans="1:32" ht="15.75" customHeight="1">
      <c r="A152"/>
      <c r="B152" s="625" t="str">
        <f t="shared" si="82"/>
        <v/>
      </c>
      <c r="C152" s="693">
        <f t="shared" si="77"/>
        <v>0</v>
      </c>
      <c r="D152" s="629"/>
      <c r="E152" s="591"/>
      <c r="F152" s="591"/>
      <c r="G152" s="591"/>
      <c r="H152" s="591"/>
      <c r="I152" s="606"/>
      <c r="J152" s="602"/>
      <c r="K152" s="602"/>
      <c r="L152" s="591"/>
      <c r="M152" s="592">
        <f t="shared" si="83"/>
        <v>0</v>
      </c>
      <c r="N152" s="593" t="s">
        <v>140</v>
      </c>
      <c r="O152" s="594">
        <v>0</v>
      </c>
      <c r="P152" s="620">
        <f t="shared" si="84"/>
        <v>0</v>
      </c>
      <c r="Q152" s="620">
        <f t="shared" si="91"/>
        <v>0</v>
      </c>
      <c r="R152" s="621">
        <f t="shared" si="85"/>
        <v>0</v>
      </c>
      <c r="S152" s="700">
        <f t="shared" si="86"/>
        <v>0</v>
      </c>
      <c r="T152" s="701"/>
      <c r="U152" s="690">
        <v>0.8</v>
      </c>
      <c r="V152" s="598">
        <f t="shared" si="79"/>
        <v>0.1</v>
      </c>
      <c r="W152" s="622">
        <f t="shared" si="87"/>
        <v>0</v>
      </c>
      <c r="X152" s="599">
        <f t="shared" si="80"/>
        <v>0.1</v>
      </c>
      <c r="Y152" s="623">
        <f t="shared" si="88"/>
        <v>0</v>
      </c>
      <c r="Z152" s="600">
        <f t="shared" si="81"/>
        <v>0.1</v>
      </c>
      <c r="AA152" s="624">
        <f t="shared" si="89"/>
        <v>0</v>
      </c>
      <c r="AB152" s="635"/>
      <c r="AC152" s="635"/>
      <c r="AD152" s="170" t="e">
        <f>SUM(#REF!,#REF!,#REF!)</f>
        <v>#REF!</v>
      </c>
      <c r="AF152" s="170">
        <f t="shared" si="90"/>
        <v>0</v>
      </c>
    </row>
    <row r="153" spans="1:32" ht="15.75" customHeight="1">
      <c r="A153"/>
      <c r="B153" s="625" t="str">
        <f t="shared" si="82"/>
        <v/>
      </c>
      <c r="C153" s="693">
        <f t="shared" si="77"/>
        <v>0</v>
      </c>
      <c r="D153" s="698"/>
      <c r="E153" s="695"/>
      <c r="F153" s="695"/>
      <c r="G153" s="695"/>
      <c r="H153" s="695"/>
      <c r="I153" s="697"/>
      <c r="J153" s="696"/>
      <c r="K153" s="696"/>
      <c r="L153" s="695"/>
      <c r="M153" s="592">
        <f t="shared" si="83"/>
        <v>0</v>
      </c>
      <c r="N153" s="593" t="s">
        <v>140</v>
      </c>
      <c r="O153" s="594">
        <v>0</v>
      </c>
      <c r="P153" s="620">
        <f t="shared" si="84"/>
        <v>0</v>
      </c>
      <c r="Q153" s="620">
        <f t="shared" si="91"/>
        <v>0</v>
      </c>
      <c r="R153" s="621">
        <f t="shared" si="85"/>
        <v>0</v>
      </c>
      <c r="S153" s="700">
        <f t="shared" si="86"/>
        <v>0</v>
      </c>
      <c r="T153" s="701"/>
      <c r="U153" s="690">
        <v>0.8</v>
      </c>
      <c r="V153" s="598">
        <f t="shared" si="79"/>
        <v>0.1</v>
      </c>
      <c r="W153" s="622">
        <f t="shared" si="87"/>
        <v>0</v>
      </c>
      <c r="X153" s="599">
        <f t="shared" si="80"/>
        <v>0.1</v>
      </c>
      <c r="Y153" s="623">
        <f t="shared" si="88"/>
        <v>0</v>
      </c>
      <c r="Z153" s="600">
        <f t="shared" si="81"/>
        <v>0.1</v>
      </c>
      <c r="AA153" s="624">
        <f t="shared" si="89"/>
        <v>0</v>
      </c>
      <c r="AB153" s="635"/>
      <c r="AC153" s="635"/>
      <c r="AD153" s="170" t="e">
        <f>SUM(#REF!,#REF!,#REF!)</f>
        <v>#REF!</v>
      </c>
      <c r="AF153" s="170">
        <f t="shared" si="90"/>
        <v>0</v>
      </c>
    </row>
    <row r="154" spans="1:32" ht="15.75" customHeight="1">
      <c r="A154"/>
      <c r="B154" s="628" t="str">
        <f t="shared" si="82"/>
        <v/>
      </c>
      <c r="C154" s="694">
        <f t="shared" si="77"/>
        <v>0</v>
      </c>
      <c r="D154" s="629"/>
      <c r="E154" s="591"/>
      <c r="F154" s="591"/>
      <c r="G154" s="591"/>
      <c r="H154" s="591"/>
      <c r="I154" s="606"/>
      <c r="J154" s="602"/>
      <c r="K154" s="602"/>
      <c r="L154" s="591"/>
      <c r="M154" s="592">
        <f t="shared" si="83"/>
        <v>0</v>
      </c>
      <c r="N154" s="593" t="s">
        <v>140</v>
      </c>
      <c r="O154" s="594">
        <v>0</v>
      </c>
      <c r="P154" s="620">
        <f t="shared" si="84"/>
        <v>0</v>
      </c>
      <c r="Q154" s="620">
        <f t="shared" si="91"/>
        <v>0</v>
      </c>
      <c r="R154" s="621">
        <f t="shared" si="85"/>
        <v>0</v>
      </c>
      <c r="S154" s="700">
        <f t="shared" si="86"/>
        <v>0</v>
      </c>
      <c r="T154" s="701"/>
      <c r="U154" s="690">
        <v>0.8</v>
      </c>
      <c r="V154" s="598">
        <f t="shared" si="79"/>
        <v>0.1</v>
      </c>
      <c r="W154" s="622">
        <f t="shared" si="87"/>
        <v>0</v>
      </c>
      <c r="X154" s="599">
        <f t="shared" si="80"/>
        <v>0.1</v>
      </c>
      <c r="Y154" s="623">
        <f t="shared" si="88"/>
        <v>0</v>
      </c>
      <c r="Z154" s="600">
        <f t="shared" si="81"/>
        <v>0.1</v>
      </c>
      <c r="AA154" s="624">
        <f t="shared" si="89"/>
        <v>0</v>
      </c>
      <c r="AB154" s="635"/>
      <c r="AC154" s="635"/>
      <c r="AD154" s="170" t="e">
        <f>SUM(#REF!,#REF!,#REF!)</f>
        <v>#REF!</v>
      </c>
      <c r="AF154" s="170">
        <f t="shared" si="90"/>
        <v>0</v>
      </c>
    </row>
    <row r="155" spans="1:32" ht="15.75" customHeight="1">
      <c r="A155"/>
      <c r="B155" s="630" t="str">
        <f t="shared" si="82"/>
        <v/>
      </c>
      <c r="C155" s="699">
        <f t="shared" si="77"/>
        <v>0</v>
      </c>
      <c r="D155" s="695"/>
      <c r="E155" s="695"/>
      <c r="F155" s="695"/>
      <c r="G155" s="695"/>
      <c r="H155" s="695"/>
      <c r="I155" s="695"/>
      <c r="J155" s="696"/>
      <c r="K155" s="696"/>
      <c r="L155" s="695"/>
      <c r="M155" s="592">
        <f t="shared" si="83"/>
        <v>0</v>
      </c>
      <c r="N155" s="593" t="s">
        <v>140</v>
      </c>
      <c r="O155" s="594">
        <v>0</v>
      </c>
      <c r="P155" s="620">
        <f t="shared" si="84"/>
        <v>0</v>
      </c>
      <c r="Q155" s="620">
        <f t="shared" si="91"/>
        <v>0</v>
      </c>
      <c r="R155" s="621">
        <f t="shared" si="85"/>
        <v>0</v>
      </c>
      <c r="S155" s="700">
        <f t="shared" si="86"/>
        <v>0</v>
      </c>
      <c r="T155" s="701"/>
      <c r="U155" s="690">
        <v>0.8</v>
      </c>
      <c r="V155" s="598">
        <f t="shared" si="79"/>
        <v>0.1</v>
      </c>
      <c r="W155" s="622">
        <f t="shared" si="87"/>
        <v>0</v>
      </c>
      <c r="X155" s="599">
        <f t="shared" si="80"/>
        <v>0.1</v>
      </c>
      <c r="Y155" s="623">
        <f t="shared" si="88"/>
        <v>0</v>
      </c>
      <c r="Z155" s="600">
        <f t="shared" si="81"/>
        <v>0.1</v>
      </c>
      <c r="AA155" s="624">
        <f t="shared" si="89"/>
        <v>0</v>
      </c>
      <c r="AB155" s="635"/>
      <c r="AC155" s="635"/>
      <c r="AD155" s="170" t="e">
        <f>SUM(#REF!,#REF!,#REF!)</f>
        <v>#REF!</v>
      </c>
      <c r="AF155" s="170">
        <f t="shared" si="90"/>
        <v>0</v>
      </c>
    </row>
    <row r="156" spans="1:32" ht="15.75" customHeight="1">
      <c r="A156"/>
      <c r="B156" s="601" t="str">
        <f t="shared" si="82"/>
        <v/>
      </c>
      <c r="C156" s="592">
        <f t="shared" si="77"/>
        <v>0</v>
      </c>
      <c r="D156" s="591"/>
      <c r="E156" s="591"/>
      <c r="F156" s="591"/>
      <c r="G156" s="591"/>
      <c r="H156" s="591"/>
      <c r="I156" s="591"/>
      <c r="J156" s="602"/>
      <c r="K156" s="602"/>
      <c r="L156" s="591"/>
      <c r="M156" s="592">
        <f t="shared" si="83"/>
        <v>0</v>
      </c>
      <c r="N156" s="593" t="s">
        <v>140</v>
      </c>
      <c r="O156" s="594">
        <v>0</v>
      </c>
      <c r="P156" s="620">
        <f t="shared" si="84"/>
        <v>0</v>
      </c>
      <c r="Q156" s="620">
        <f t="shared" si="91"/>
        <v>0</v>
      </c>
      <c r="R156" s="621">
        <f t="shared" si="85"/>
        <v>0</v>
      </c>
      <c r="S156" s="700">
        <f t="shared" si="86"/>
        <v>0</v>
      </c>
      <c r="T156" s="701"/>
      <c r="U156" s="690">
        <v>0.8</v>
      </c>
      <c r="V156" s="598">
        <f t="shared" si="79"/>
        <v>0.1</v>
      </c>
      <c r="W156" s="622">
        <f t="shared" si="87"/>
        <v>0</v>
      </c>
      <c r="X156" s="599">
        <f t="shared" si="80"/>
        <v>0.1</v>
      </c>
      <c r="Y156" s="623">
        <f t="shared" si="88"/>
        <v>0</v>
      </c>
      <c r="Z156" s="600">
        <f t="shared" si="81"/>
        <v>0.1</v>
      </c>
      <c r="AA156" s="624">
        <f t="shared" si="89"/>
        <v>0</v>
      </c>
      <c r="AB156" s="635"/>
      <c r="AC156" s="635"/>
      <c r="AD156" s="170" t="e">
        <f>SUM(#REF!,#REF!,#REF!)</f>
        <v>#REF!</v>
      </c>
      <c r="AF156" s="170">
        <f t="shared" si="90"/>
        <v>0</v>
      </c>
    </row>
    <row r="157" spans="1:32" ht="15.75" customHeight="1">
      <c r="A157"/>
      <c r="B157" s="601" t="str">
        <f t="shared" si="82"/>
        <v/>
      </c>
      <c r="C157" s="592">
        <f t="shared" si="77"/>
        <v>0</v>
      </c>
      <c r="D157" s="695"/>
      <c r="E157" s="695"/>
      <c r="F157" s="695"/>
      <c r="G157" s="695"/>
      <c r="H157" s="695"/>
      <c r="I157" s="695"/>
      <c r="J157" s="696"/>
      <c r="K157" s="696"/>
      <c r="L157" s="695"/>
      <c r="M157" s="592">
        <f t="shared" si="83"/>
        <v>0</v>
      </c>
      <c r="N157" s="593" t="s">
        <v>140</v>
      </c>
      <c r="O157" s="594">
        <v>0</v>
      </c>
      <c r="P157" s="620">
        <f t="shared" si="84"/>
        <v>0</v>
      </c>
      <c r="Q157" s="620">
        <f t="shared" si="91"/>
        <v>0</v>
      </c>
      <c r="R157" s="621">
        <f t="shared" si="85"/>
        <v>0</v>
      </c>
      <c r="S157" s="700">
        <f t="shared" si="86"/>
        <v>0</v>
      </c>
      <c r="T157" s="701"/>
      <c r="U157" s="690">
        <v>0.8</v>
      </c>
      <c r="V157" s="598">
        <f t="shared" si="79"/>
        <v>0.1</v>
      </c>
      <c r="W157" s="622">
        <f t="shared" si="87"/>
        <v>0</v>
      </c>
      <c r="X157" s="599">
        <f t="shared" si="80"/>
        <v>0.1</v>
      </c>
      <c r="Y157" s="623">
        <f t="shared" si="88"/>
        <v>0</v>
      </c>
      <c r="Z157" s="600">
        <f t="shared" si="81"/>
        <v>0.1</v>
      </c>
      <c r="AA157" s="624">
        <f t="shared" si="89"/>
        <v>0</v>
      </c>
      <c r="AB157" s="635"/>
      <c r="AC157" s="635"/>
      <c r="AD157" s="170" t="e">
        <f>SUM(#REF!,#REF!,#REF!)</f>
        <v>#REF!</v>
      </c>
      <c r="AF157" s="170">
        <f t="shared" si="90"/>
        <v>0</v>
      </c>
    </row>
    <row r="158" spans="1:32" ht="15.75" customHeight="1">
      <c r="A158"/>
      <c r="B158" s="601" t="str">
        <f t="shared" si="82"/>
        <v/>
      </c>
      <c r="C158" s="592">
        <f t="shared" si="77"/>
        <v>0</v>
      </c>
      <c r="D158" s="591"/>
      <c r="E158" s="591"/>
      <c r="F158" s="591"/>
      <c r="G158" s="591"/>
      <c r="H158" s="591"/>
      <c r="I158" s="591"/>
      <c r="J158" s="602"/>
      <c r="K158" s="602"/>
      <c r="L158" s="591"/>
      <c r="M158" s="592">
        <f t="shared" si="83"/>
        <v>0</v>
      </c>
      <c r="N158" s="593" t="s">
        <v>140</v>
      </c>
      <c r="O158" s="594">
        <v>0</v>
      </c>
      <c r="P158" s="620">
        <f t="shared" si="84"/>
        <v>0</v>
      </c>
      <c r="Q158" s="620">
        <f t="shared" si="91"/>
        <v>0</v>
      </c>
      <c r="R158" s="621">
        <f t="shared" si="85"/>
        <v>0</v>
      </c>
      <c r="S158" s="700">
        <f t="shared" si="86"/>
        <v>0</v>
      </c>
      <c r="T158" s="701"/>
      <c r="U158" s="690">
        <v>0.8</v>
      </c>
      <c r="V158" s="598">
        <f t="shared" si="79"/>
        <v>0.1</v>
      </c>
      <c r="W158" s="622">
        <f t="shared" si="87"/>
        <v>0</v>
      </c>
      <c r="X158" s="599">
        <f t="shared" si="80"/>
        <v>0.1</v>
      </c>
      <c r="Y158" s="623">
        <f t="shared" si="88"/>
        <v>0</v>
      </c>
      <c r="Z158" s="600">
        <f t="shared" si="81"/>
        <v>0.1</v>
      </c>
      <c r="AA158" s="624">
        <f t="shared" si="89"/>
        <v>0</v>
      </c>
      <c r="AB158" s="635"/>
      <c r="AC158" s="635"/>
      <c r="AD158" s="170" t="e">
        <f>SUM(#REF!,#REF!,#REF!)</f>
        <v>#REF!</v>
      </c>
      <c r="AF158" s="170">
        <f t="shared" si="90"/>
        <v>0</v>
      </c>
    </row>
    <row r="159" spans="1:32" ht="15.75" customHeight="1">
      <c r="A159"/>
      <c r="B159" s="601" t="str">
        <f t="shared" si="82"/>
        <v/>
      </c>
      <c r="C159" s="592">
        <f t="shared" si="77"/>
        <v>0</v>
      </c>
      <c r="D159" s="695"/>
      <c r="E159" s="695"/>
      <c r="F159" s="695"/>
      <c r="G159" s="695"/>
      <c r="H159" s="695"/>
      <c r="I159" s="695"/>
      <c r="J159" s="696"/>
      <c r="K159" s="696"/>
      <c r="L159" s="695"/>
      <c r="M159" s="592">
        <f t="shared" si="83"/>
        <v>0</v>
      </c>
      <c r="N159" s="593" t="s">
        <v>140</v>
      </c>
      <c r="O159" s="594">
        <v>0</v>
      </c>
      <c r="P159" s="620">
        <f t="shared" si="84"/>
        <v>0</v>
      </c>
      <c r="Q159" s="620">
        <f t="shared" si="91"/>
        <v>0</v>
      </c>
      <c r="R159" s="621">
        <f t="shared" si="85"/>
        <v>0</v>
      </c>
      <c r="S159" s="700">
        <f t="shared" si="86"/>
        <v>0</v>
      </c>
      <c r="T159" s="701"/>
      <c r="U159" s="690">
        <v>0.8</v>
      </c>
      <c r="V159" s="598">
        <f t="shared" si="79"/>
        <v>0.1</v>
      </c>
      <c r="W159" s="622">
        <f t="shared" si="87"/>
        <v>0</v>
      </c>
      <c r="X159" s="599">
        <f t="shared" si="80"/>
        <v>0.1</v>
      </c>
      <c r="Y159" s="623">
        <f t="shared" si="88"/>
        <v>0</v>
      </c>
      <c r="Z159" s="600">
        <f t="shared" si="81"/>
        <v>0.1</v>
      </c>
      <c r="AA159" s="624">
        <f t="shared" si="89"/>
        <v>0</v>
      </c>
      <c r="AB159" s="635"/>
      <c r="AC159" s="635"/>
      <c r="AD159" s="170" t="e">
        <f>SUM(#REF!,#REF!,#REF!)</f>
        <v>#REF!</v>
      </c>
      <c r="AF159" s="170">
        <f t="shared" si="90"/>
        <v>0</v>
      </c>
    </row>
    <row r="160" spans="1:32" ht="15.75" customHeight="1">
      <c r="A160"/>
      <c r="B160" s="601" t="str">
        <f t="shared" si="82"/>
        <v/>
      </c>
      <c r="C160" s="592">
        <f t="shared" si="77"/>
        <v>0</v>
      </c>
      <c r="D160" s="591"/>
      <c r="E160" s="591"/>
      <c r="F160" s="591"/>
      <c r="G160" s="591"/>
      <c r="H160" s="591"/>
      <c r="I160" s="591"/>
      <c r="J160" s="602"/>
      <c r="K160" s="602"/>
      <c r="L160" s="591"/>
      <c r="M160" s="592">
        <f t="shared" si="83"/>
        <v>0</v>
      </c>
      <c r="N160" s="593" t="s">
        <v>140</v>
      </c>
      <c r="O160" s="594">
        <v>0</v>
      </c>
      <c r="P160" s="620">
        <f t="shared" si="84"/>
        <v>0</v>
      </c>
      <c r="Q160" s="620">
        <f t="shared" si="91"/>
        <v>0</v>
      </c>
      <c r="R160" s="621">
        <f t="shared" si="85"/>
        <v>0</v>
      </c>
      <c r="S160" s="700">
        <f t="shared" si="86"/>
        <v>0</v>
      </c>
      <c r="T160" s="701"/>
      <c r="U160" s="690">
        <v>0.8</v>
      </c>
      <c r="V160" s="598">
        <f t="shared" si="79"/>
        <v>0.1</v>
      </c>
      <c r="W160" s="622">
        <f t="shared" si="87"/>
        <v>0</v>
      </c>
      <c r="X160" s="599">
        <f t="shared" si="80"/>
        <v>0.1</v>
      </c>
      <c r="Y160" s="623">
        <f t="shared" si="88"/>
        <v>0</v>
      </c>
      <c r="Z160" s="600">
        <f t="shared" si="81"/>
        <v>0.1</v>
      </c>
      <c r="AA160" s="624">
        <f t="shared" si="89"/>
        <v>0</v>
      </c>
      <c r="AB160" s="635"/>
      <c r="AC160" s="635"/>
      <c r="AD160" s="170" t="e">
        <f>SUM(#REF!,#REF!,#REF!)</f>
        <v>#REF!</v>
      </c>
      <c r="AF160" s="170">
        <f t="shared" si="90"/>
        <v>0</v>
      </c>
    </row>
    <row r="161" spans="1:32" ht="15.75" customHeight="1">
      <c r="A161"/>
      <c r="B161" s="1469"/>
      <c r="C161" s="1470"/>
      <c r="D161" s="1470"/>
      <c r="E161" s="1470"/>
      <c r="F161" s="1470"/>
      <c r="G161" s="1470"/>
      <c r="H161" s="1470"/>
      <c r="I161" s="1470"/>
      <c r="J161" s="1471"/>
      <c r="K161" s="609" t="s">
        <v>319</v>
      </c>
      <c r="L161" s="610">
        <f>SUM(L145:L160)</f>
        <v>0</v>
      </c>
      <c r="M161" s="610">
        <f>SUM(M145:M160)</f>
        <v>0</v>
      </c>
      <c r="N161" s="611"/>
      <c r="O161" s="612"/>
      <c r="P161" s="613" t="s">
        <v>185</v>
      </c>
      <c r="Q161" s="702">
        <f>SUM(Q142:Q160)</f>
        <v>0</v>
      </c>
      <c r="R161" s="615" t="s">
        <v>83</v>
      </c>
      <c r="S161" s="703">
        <f>SUM(S142:S160)</f>
        <v>0</v>
      </c>
      <c r="T161" s="691" t="s">
        <v>320</v>
      </c>
      <c r="U161" s="617" t="e">
        <f>1-(S161/Q161)</f>
        <v>#DIV/0!</v>
      </c>
      <c r="V161" s="640" t="s">
        <v>123</v>
      </c>
      <c r="W161" s="640" t="s">
        <v>124</v>
      </c>
      <c r="X161" s="641" t="s">
        <v>125</v>
      </c>
      <c r="Y161" s="641" t="s">
        <v>126</v>
      </c>
      <c r="Z161" s="642" t="s">
        <v>127</v>
      </c>
      <c r="AA161" s="642" t="s">
        <v>128</v>
      </c>
      <c r="AB161" s="638"/>
      <c r="AC161" s="638"/>
      <c r="AF161" s="170"/>
    </row>
    <row r="162" spans="1:32" ht="15" customHeight="1">
      <c r="A162"/>
      <c r="B162" s="608" t="s">
        <v>321</v>
      </c>
      <c r="C162" s="1467"/>
      <c r="D162" s="1468"/>
      <c r="E162" s="1468"/>
      <c r="F162" s="1468"/>
      <c r="G162" s="1468"/>
      <c r="H162" s="1468"/>
      <c r="I162" s="1468"/>
      <c r="J162" s="1468"/>
      <c r="K162" s="1468"/>
      <c r="L162" s="1468"/>
      <c r="M162" s="1468"/>
      <c r="N162" s="1468"/>
      <c r="O162" s="1468"/>
      <c r="P162" s="1468"/>
      <c r="Q162" s="1468"/>
      <c r="R162" s="1468"/>
      <c r="S162" s="1468"/>
      <c r="T162" s="1468"/>
      <c r="U162" s="1468"/>
      <c r="V162" s="1472" t="e">
        <f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1473">
        <f>S161*V144</f>
        <v>0</v>
      </c>
      <c r="X162" s="1465" t="e">
        <f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1474">
        <f>S161*X144</f>
        <v>0</v>
      </c>
      <c r="Z162" s="1500" t="e">
        <f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1501">
        <f>S161*Z144</f>
        <v>0</v>
      </c>
      <c r="AB162" s="635"/>
      <c r="AC162" s="635"/>
      <c r="AD162" s="169" t="e">
        <f>SUM(#REF!)</f>
        <v>#REF!</v>
      </c>
      <c r="AF162" s="170"/>
    </row>
    <row r="163" spans="1:32" ht="15" customHeight="1">
      <c r="A163"/>
      <c r="B163" s="608" t="s">
        <v>322</v>
      </c>
      <c r="C163" s="1467"/>
      <c r="D163" s="1468"/>
      <c r="E163" s="1468"/>
      <c r="F163" s="1468"/>
      <c r="G163" s="1468"/>
      <c r="H163" s="1468"/>
      <c r="I163" s="1468"/>
      <c r="J163" s="1468"/>
      <c r="K163" s="1468"/>
      <c r="L163" s="1468"/>
      <c r="M163" s="1468"/>
      <c r="N163" s="1468"/>
      <c r="O163" s="1468"/>
      <c r="P163" s="1468"/>
      <c r="Q163" s="1468"/>
      <c r="R163" s="1468"/>
      <c r="S163" s="1468"/>
      <c r="T163" s="1468"/>
      <c r="U163" s="1468"/>
      <c r="V163" s="1472"/>
      <c r="W163" s="1473"/>
      <c r="X163" s="1465"/>
      <c r="Y163" s="1474"/>
      <c r="Z163" s="1500"/>
      <c r="AA163" s="1501"/>
      <c r="AB163" s="635"/>
      <c r="AC163" s="635"/>
      <c r="AD163" s="169" t="e">
        <f>SUM(#REF!)</f>
        <v>#REF!</v>
      </c>
      <c r="AF163" s="170"/>
    </row>
    <row r="164" spans="1:32" ht="15" customHeight="1">
      <c r="A164"/>
      <c r="B164" s="645"/>
      <c r="C164" s="646"/>
      <c r="D164" s="639"/>
      <c r="E164" s="639"/>
      <c r="F164" s="639"/>
      <c r="G164" s="639"/>
      <c r="H164" s="639"/>
      <c r="I164" s="639"/>
      <c r="J164" s="639"/>
      <c r="K164" s="639"/>
      <c r="L164" s="639"/>
      <c r="M164" s="639"/>
      <c r="N164" s="639"/>
      <c r="O164" s="639"/>
      <c r="P164" s="639"/>
      <c r="Q164" s="639"/>
      <c r="R164" s="639"/>
      <c r="S164" s="639"/>
      <c r="T164" s="639"/>
      <c r="U164" s="639"/>
      <c r="V164" s="643" t="s">
        <v>323</v>
      </c>
      <c r="W164" s="1465" t="e">
        <f>Q161+V162+X162+Z162</f>
        <v>#REF!</v>
      </c>
      <c r="X164" s="1465"/>
      <c r="Y164" s="644" t="s">
        <v>324</v>
      </c>
      <c r="Z164" s="1474">
        <f>S161+W162+Y162+AA162</f>
        <v>0</v>
      </c>
      <c r="AA164" s="1474"/>
      <c r="AB164"/>
      <c r="AC164"/>
      <c r="AD164"/>
      <c r="AE164"/>
      <c r="AF164" s="170"/>
    </row>
    <row r="165" spans="1:32" ht="6.75" customHeight="1">
      <c r="A165"/>
      <c r="B165" s="597"/>
      <c r="C165" s="597"/>
      <c r="D165" s="597"/>
      <c r="E165" s="597"/>
      <c r="F165" s="597"/>
      <c r="G165" s="597"/>
      <c r="H165" s="597"/>
      <c r="I165" s="597"/>
      <c r="J165" s="597"/>
      <c r="K165" s="597"/>
      <c r="L165" s="597"/>
      <c r="M165" s="597"/>
      <c r="N165" s="597"/>
      <c r="O165" s="607"/>
      <c r="P165" s="597"/>
      <c r="Q165" s="597"/>
      <c r="R165" s="597"/>
      <c r="S165" s="597"/>
      <c r="T165" s="597"/>
      <c r="U165" s="597"/>
      <c r="V165" s="589"/>
      <c r="W165" s="1466"/>
      <c r="X165" s="1390"/>
      <c r="Y165" s="1390"/>
      <c r="Z165" s="590"/>
      <c r="AA165" s="597"/>
      <c r="AB165" s="635"/>
      <c r="AC165" s="635"/>
      <c r="AF165" s="170" t="e">
        <f>#REF!+#REF!+#REF!</f>
        <v>#REF!</v>
      </c>
    </row>
    <row r="166" spans="1:32" ht="15.75" customHeight="1" thickTop="1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7"/>
      <c r="M166" s="175"/>
      <c r="N166" s="175"/>
      <c r="O166" s="631"/>
      <c r="P166" s="175"/>
      <c r="Q166" s="175"/>
      <c r="R166" s="175"/>
      <c r="S166" s="175"/>
      <c r="T166" s="175"/>
      <c r="U166" s="175"/>
      <c r="V166" s="632"/>
      <c r="W166" s="633"/>
      <c r="X166" s="488"/>
      <c r="Y166" s="488"/>
      <c r="Z166" s="634"/>
      <c r="AA166" s="178"/>
      <c r="AB166" s="635"/>
      <c r="AC166" s="635"/>
      <c r="AF166" s="170" t="e">
        <f>#REF!+#REF!+#REF!</f>
        <v>#REF!</v>
      </c>
    </row>
    <row r="167" spans="1:32" ht="15.75" customHeight="1">
      <c r="A167" s="175"/>
      <c r="B167" s="175"/>
      <c r="C167" s="175"/>
      <c r="D167" s="175"/>
      <c r="E167" s="175"/>
      <c r="F167" s="175"/>
      <c r="G167" s="176"/>
      <c r="H167" s="175"/>
      <c r="I167" s="175"/>
      <c r="J167" s="175"/>
      <c r="K167" s="175"/>
      <c r="L167" s="177"/>
      <c r="M167" s="175"/>
      <c r="N167" s="175"/>
      <c r="O167" s="366"/>
      <c r="P167" s="175"/>
      <c r="Q167" s="175"/>
      <c r="R167" s="175"/>
      <c r="S167" s="175"/>
      <c r="T167" s="175"/>
      <c r="U167" s="175"/>
      <c r="V167" s="177"/>
      <c r="W167" s="178"/>
      <c r="X167" s="177"/>
      <c r="Y167" s="178"/>
      <c r="Z167" s="177"/>
      <c r="AA167" s="178"/>
      <c r="AB167" s="635"/>
      <c r="AC167" s="635"/>
    </row>
    <row r="168" spans="1:32" ht="15.75" customHeight="1">
      <c r="A168" s="175"/>
      <c r="B168" s="175"/>
      <c r="C168" s="175"/>
      <c r="D168" s="175"/>
      <c r="E168" s="175"/>
      <c r="F168" s="175"/>
      <c r="G168" s="176"/>
      <c r="H168" s="175"/>
      <c r="I168" s="175"/>
      <c r="J168" s="175"/>
      <c r="K168" s="175"/>
      <c r="L168" s="177"/>
      <c r="M168" s="175"/>
      <c r="N168" s="175"/>
      <c r="O168" s="366"/>
      <c r="P168" s="175"/>
      <c r="Q168" s="175"/>
      <c r="R168" s="175"/>
      <c r="S168" s="175"/>
      <c r="T168" s="175"/>
      <c r="U168" s="175"/>
      <c r="V168" s="177"/>
      <c r="W168" s="178"/>
      <c r="X168" s="177"/>
      <c r="Y168" s="178"/>
      <c r="Z168" s="177"/>
      <c r="AA168" s="178"/>
      <c r="AB168" s="635"/>
      <c r="AC168" s="635"/>
    </row>
    <row r="169" spans="1:32" ht="15.75" customHeight="1">
      <c r="A169" s="175"/>
      <c r="B169" s="175"/>
      <c r="C169" s="175"/>
      <c r="D169" s="175"/>
      <c r="E169" s="175"/>
      <c r="F169" s="175"/>
      <c r="G169" s="176"/>
      <c r="H169" s="175"/>
      <c r="I169" s="175"/>
      <c r="J169" s="175"/>
      <c r="K169" s="175"/>
      <c r="L169" s="177"/>
      <c r="M169" s="175"/>
      <c r="N169" s="175"/>
      <c r="O169" s="366"/>
      <c r="P169" s="175"/>
      <c r="Q169" s="175"/>
      <c r="R169" s="175"/>
      <c r="S169" s="175"/>
      <c r="T169" s="175"/>
      <c r="U169" s="175"/>
      <c r="V169" s="177"/>
      <c r="W169" s="178"/>
      <c r="X169" s="177"/>
      <c r="Y169" s="178"/>
      <c r="Z169" s="177"/>
      <c r="AA169" s="178"/>
      <c r="AB169" s="635"/>
      <c r="AC169" s="635"/>
    </row>
    <row r="170" spans="1:32" ht="15.75" customHeight="1">
      <c r="A170" s="175"/>
      <c r="B170" s="175"/>
      <c r="C170" s="175"/>
      <c r="D170" s="175"/>
      <c r="E170" s="175"/>
      <c r="F170" s="175"/>
      <c r="G170" s="176"/>
      <c r="H170" s="175"/>
      <c r="I170" s="175"/>
      <c r="J170" s="175"/>
      <c r="K170" s="175"/>
      <c r="L170" s="177"/>
      <c r="M170" s="175"/>
      <c r="N170" s="175"/>
      <c r="O170" s="366"/>
      <c r="P170" s="175"/>
      <c r="Q170" s="175"/>
      <c r="R170" s="175"/>
      <c r="S170" s="175"/>
      <c r="T170" s="175"/>
      <c r="U170" s="175"/>
      <c r="V170" s="177"/>
      <c r="W170" s="178"/>
      <c r="X170" s="177"/>
      <c r="Y170" s="178"/>
      <c r="Z170" s="177"/>
      <c r="AA170" s="178"/>
      <c r="AB170" s="635"/>
      <c r="AC170" s="635"/>
    </row>
    <row r="171" spans="1:32" ht="15.75" customHeight="1">
      <c r="A171" s="175"/>
      <c r="B171" s="175"/>
      <c r="C171" s="175"/>
      <c r="D171" s="175"/>
      <c r="E171" s="175"/>
      <c r="F171" s="175"/>
      <c r="G171" s="176"/>
      <c r="H171" s="175"/>
      <c r="I171" s="175"/>
      <c r="J171" s="175"/>
      <c r="K171" s="175"/>
      <c r="L171" s="177"/>
      <c r="M171" s="175"/>
      <c r="N171" s="175"/>
      <c r="O171" s="366"/>
      <c r="P171" s="175"/>
      <c r="Q171" s="175"/>
      <c r="R171" s="175"/>
      <c r="S171" s="175"/>
      <c r="T171" s="175"/>
      <c r="U171" s="175"/>
      <c r="V171" s="177"/>
      <c r="W171" s="178"/>
      <c r="X171" s="177"/>
      <c r="Y171" s="178"/>
      <c r="Z171" s="177"/>
      <c r="AA171" s="178"/>
      <c r="AB171" s="635"/>
      <c r="AC171" s="635"/>
    </row>
    <row r="172" spans="1:32" ht="15.75" customHeight="1">
      <c r="A172" s="175"/>
      <c r="B172" s="175"/>
      <c r="C172" s="175"/>
      <c r="D172" s="175"/>
      <c r="E172" s="175"/>
      <c r="F172" s="175"/>
      <c r="G172" s="176"/>
      <c r="H172" s="175"/>
      <c r="I172" s="175"/>
      <c r="J172" s="175"/>
      <c r="K172" s="175"/>
      <c r="L172" s="177"/>
      <c r="M172" s="175"/>
      <c r="N172" s="175"/>
      <c r="O172" s="366"/>
      <c r="P172" s="175"/>
      <c r="Q172" s="175"/>
      <c r="R172" s="175"/>
      <c r="S172" s="175"/>
      <c r="T172" s="175"/>
      <c r="U172" s="175"/>
      <c r="V172" s="177"/>
      <c r="W172" s="178"/>
      <c r="X172" s="177"/>
      <c r="Y172" s="178"/>
      <c r="Z172" s="177"/>
      <c r="AA172" s="178"/>
      <c r="AB172" s="635"/>
      <c r="AC172" s="635"/>
    </row>
    <row r="173" spans="1:32" ht="15.75" customHeight="1">
      <c r="A173" s="175"/>
      <c r="B173" s="175"/>
      <c r="C173" s="175"/>
      <c r="D173" s="175"/>
      <c r="E173" s="175"/>
      <c r="F173" s="175"/>
      <c r="G173" s="176"/>
      <c r="H173" s="175"/>
      <c r="I173" s="175"/>
      <c r="J173" s="175"/>
      <c r="K173" s="175"/>
      <c r="L173" s="177"/>
      <c r="M173" s="175"/>
      <c r="N173" s="175"/>
      <c r="O173" s="366"/>
      <c r="P173" s="175"/>
      <c r="Q173" s="175"/>
      <c r="R173" s="175"/>
      <c r="S173" s="175"/>
      <c r="T173" s="175"/>
      <c r="U173" s="175"/>
      <c r="V173" s="177"/>
      <c r="W173" s="178"/>
      <c r="X173" s="177"/>
      <c r="Y173" s="178"/>
      <c r="Z173" s="177"/>
      <c r="AA173" s="178"/>
      <c r="AB173" s="635"/>
      <c r="AC173" s="635"/>
    </row>
    <row r="174" spans="1:32" ht="15.75" customHeight="1">
      <c r="A174" s="175"/>
      <c r="B174" s="175"/>
      <c r="C174" s="175"/>
      <c r="D174" s="175"/>
      <c r="E174" s="175"/>
      <c r="F174" s="175"/>
      <c r="G174" s="176"/>
      <c r="H174" s="175"/>
      <c r="I174" s="175"/>
      <c r="J174" s="175"/>
      <c r="K174" s="175"/>
      <c r="L174" s="177"/>
      <c r="M174" s="175"/>
      <c r="N174" s="175"/>
      <c r="O174" s="366"/>
      <c r="P174" s="175"/>
      <c r="Q174" s="175"/>
      <c r="R174" s="175"/>
      <c r="S174" s="175"/>
      <c r="T174" s="175"/>
      <c r="U174" s="175"/>
      <c r="V174" s="177"/>
      <c r="W174" s="178"/>
      <c r="X174" s="177"/>
      <c r="Y174" s="178"/>
      <c r="Z174" s="177"/>
      <c r="AA174" s="178"/>
      <c r="AB174" s="635"/>
      <c r="AC174" s="635"/>
    </row>
    <row r="175" spans="1:32" ht="15.75" customHeight="1">
      <c r="A175" s="175"/>
      <c r="B175" s="175"/>
      <c r="C175" s="175"/>
      <c r="D175" s="175"/>
      <c r="E175" s="175"/>
      <c r="F175" s="175"/>
      <c r="G175" s="176"/>
      <c r="H175" s="175"/>
      <c r="I175" s="175"/>
      <c r="J175" s="175"/>
      <c r="K175" s="175"/>
      <c r="L175" s="177"/>
      <c r="M175" s="175"/>
      <c r="N175" s="175"/>
      <c r="O175" s="366"/>
      <c r="P175" s="175"/>
      <c r="Q175" s="175"/>
      <c r="R175" s="175"/>
      <c r="S175" s="175"/>
      <c r="T175" s="175"/>
      <c r="U175" s="175"/>
      <c r="V175" s="177"/>
      <c r="W175" s="178"/>
      <c r="X175" s="177"/>
      <c r="Y175" s="178"/>
      <c r="Z175" s="177"/>
      <c r="AA175" s="178"/>
      <c r="AB175" s="635"/>
      <c r="AC175" s="635"/>
    </row>
    <row r="176" spans="1:32" ht="15.75" customHeight="1">
      <c r="A176" s="175"/>
      <c r="B176" s="175"/>
      <c r="C176" s="175"/>
      <c r="D176" s="175"/>
      <c r="E176" s="175"/>
      <c r="F176" s="175"/>
      <c r="G176" s="176"/>
      <c r="H176" s="175"/>
      <c r="I176" s="175"/>
      <c r="J176" s="175"/>
      <c r="K176" s="175"/>
      <c r="L176" s="177"/>
      <c r="M176" s="175"/>
      <c r="N176" s="175"/>
      <c r="O176" s="366"/>
      <c r="P176" s="175"/>
      <c r="Q176" s="175"/>
      <c r="R176" s="175"/>
      <c r="S176" s="175"/>
      <c r="T176" s="175"/>
      <c r="U176" s="175"/>
      <c r="V176" s="177"/>
      <c r="W176" s="178"/>
      <c r="X176" s="177"/>
      <c r="Y176" s="178"/>
      <c r="Z176" s="177"/>
      <c r="AA176" s="178"/>
      <c r="AB176" s="635"/>
      <c r="AC176" s="635"/>
    </row>
    <row r="177" spans="1:29" ht="15.75" customHeight="1">
      <c r="A177" s="175"/>
      <c r="B177" s="175"/>
      <c r="C177" s="175"/>
      <c r="D177" s="175"/>
      <c r="E177" s="175"/>
      <c r="F177" s="175"/>
      <c r="G177" s="176"/>
      <c r="H177" s="175"/>
      <c r="I177" s="175"/>
      <c r="J177" s="175"/>
      <c r="K177" s="175"/>
      <c r="L177" s="177"/>
      <c r="M177" s="175"/>
      <c r="N177" s="175"/>
      <c r="O177" s="366"/>
      <c r="P177" s="175"/>
      <c r="Q177" s="175"/>
      <c r="R177" s="175"/>
      <c r="S177" s="175"/>
      <c r="T177" s="175"/>
      <c r="U177" s="175"/>
      <c r="V177" s="177"/>
      <c r="W177" s="178"/>
      <c r="X177" s="177"/>
      <c r="Y177" s="178"/>
      <c r="Z177" s="177"/>
      <c r="AA177" s="178"/>
      <c r="AB177" s="635"/>
      <c r="AC177" s="635"/>
    </row>
    <row r="178" spans="1:29" ht="15.75" customHeight="1">
      <c r="A178" s="175"/>
      <c r="B178" s="175"/>
      <c r="C178" s="175"/>
      <c r="D178" s="175"/>
      <c r="E178" s="175"/>
      <c r="F178" s="175"/>
      <c r="G178" s="176"/>
      <c r="H178" s="175"/>
      <c r="I178" s="175"/>
      <c r="J178" s="175"/>
      <c r="K178" s="175"/>
      <c r="L178" s="177"/>
      <c r="M178" s="175"/>
      <c r="N178" s="175"/>
      <c r="O178" s="366"/>
      <c r="P178" s="175"/>
      <c r="Q178" s="175"/>
      <c r="R178" s="175"/>
      <c r="S178" s="175"/>
      <c r="T178" s="175"/>
      <c r="U178" s="175"/>
      <c r="V178" s="177"/>
      <c r="W178" s="178"/>
      <c r="X178" s="177"/>
      <c r="Y178" s="178"/>
      <c r="Z178" s="177"/>
      <c r="AA178" s="178"/>
      <c r="AB178" s="635"/>
      <c r="AC178" s="635"/>
    </row>
    <row r="179" spans="1:29" ht="15.75" customHeight="1">
      <c r="A179" s="175"/>
      <c r="B179" s="175"/>
      <c r="C179" s="175"/>
      <c r="D179" s="175"/>
      <c r="E179" s="175"/>
      <c r="F179" s="175"/>
      <c r="G179" s="176"/>
      <c r="H179" s="175"/>
      <c r="I179" s="175"/>
      <c r="J179" s="175"/>
      <c r="K179" s="175"/>
      <c r="L179" s="177"/>
      <c r="M179" s="175"/>
      <c r="N179" s="175"/>
      <c r="O179" s="366"/>
      <c r="P179" s="175"/>
      <c r="Q179" s="175"/>
      <c r="R179" s="175"/>
      <c r="S179" s="175"/>
      <c r="T179" s="175"/>
      <c r="U179" s="175"/>
      <c r="V179" s="177"/>
      <c r="W179" s="178"/>
      <c r="X179" s="177"/>
      <c r="Y179" s="178"/>
      <c r="Z179" s="177"/>
      <c r="AA179" s="178"/>
      <c r="AB179" s="635"/>
      <c r="AC179" s="635"/>
    </row>
    <row r="180" spans="1:29" ht="15.75" customHeight="1">
      <c r="A180" s="175"/>
      <c r="B180" s="175"/>
      <c r="C180" s="175"/>
      <c r="D180" s="175"/>
      <c r="E180" s="175"/>
      <c r="F180" s="175"/>
      <c r="G180" s="176"/>
      <c r="H180" s="175"/>
      <c r="I180" s="175"/>
      <c r="J180" s="175"/>
      <c r="K180" s="175"/>
      <c r="L180" s="177"/>
      <c r="M180" s="175"/>
      <c r="N180" s="175"/>
      <c r="O180" s="366"/>
      <c r="P180" s="175"/>
      <c r="Q180" s="175"/>
      <c r="R180" s="175"/>
      <c r="S180" s="175"/>
      <c r="T180" s="175"/>
      <c r="U180" s="175"/>
      <c r="V180" s="177"/>
      <c r="W180" s="178"/>
      <c r="X180" s="177"/>
      <c r="Y180" s="178"/>
      <c r="Z180" s="177"/>
      <c r="AA180" s="178"/>
      <c r="AB180" s="635"/>
      <c r="AC180" s="635"/>
    </row>
    <row r="181" spans="1:29" ht="15.75" customHeight="1">
      <c r="A181" s="175"/>
      <c r="B181" s="175"/>
      <c r="C181" s="175"/>
      <c r="D181" s="175"/>
      <c r="E181" s="175"/>
      <c r="F181" s="175"/>
      <c r="G181" s="176"/>
      <c r="H181" s="175"/>
      <c r="I181" s="175"/>
      <c r="J181" s="175"/>
      <c r="K181" s="175"/>
      <c r="L181" s="177"/>
      <c r="M181" s="175"/>
      <c r="N181" s="175"/>
      <c r="O181" s="366"/>
      <c r="P181" s="175"/>
      <c r="Q181" s="175"/>
      <c r="R181" s="175"/>
      <c r="S181" s="175"/>
      <c r="T181" s="175"/>
      <c r="U181" s="175"/>
      <c r="V181" s="177"/>
      <c r="W181" s="178"/>
      <c r="X181" s="177"/>
      <c r="Y181" s="178"/>
      <c r="Z181" s="177"/>
      <c r="AA181" s="178"/>
      <c r="AB181" s="635"/>
      <c r="AC181" s="635"/>
    </row>
    <row r="182" spans="1:29" ht="15.75" customHeight="1">
      <c r="A182" s="175"/>
      <c r="B182" s="175"/>
      <c r="C182" s="175"/>
      <c r="D182" s="175"/>
      <c r="E182" s="175"/>
      <c r="F182" s="175"/>
      <c r="G182" s="176"/>
      <c r="H182" s="175"/>
      <c r="I182" s="175"/>
      <c r="J182" s="175"/>
      <c r="K182" s="175"/>
      <c r="L182" s="177"/>
      <c r="M182" s="175"/>
      <c r="N182" s="175"/>
      <c r="O182" s="366"/>
      <c r="P182" s="175"/>
      <c r="Q182" s="175"/>
      <c r="R182" s="175"/>
      <c r="S182" s="175"/>
      <c r="T182" s="175"/>
      <c r="U182" s="175"/>
      <c r="V182" s="177"/>
      <c r="W182" s="178"/>
      <c r="X182" s="177"/>
      <c r="Y182" s="178"/>
      <c r="Z182" s="177"/>
      <c r="AA182" s="178"/>
      <c r="AB182" s="635"/>
      <c r="AC182" s="635"/>
    </row>
    <row r="183" spans="1:29" ht="15.75" customHeight="1">
      <c r="A183" s="175"/>
      <c r="B183" s="175"/>
      <c r="C183" s="175"/>
      <c r="D183" s="175"/>
      <c r="E183" s="175"/>
      <c r="F183" s="175"/>
      <c r="G183" s="176"/>
      <c r="H183" s="175"/>
      <c r="I183" s="175"/>
      <c r="J183" s="175"/>
      <c r="K183" s="175"/>
      <c r="L183" s="177"/>
      <c r="M183" s="175"/>
      <c r="N183" s="175"/>
      <c r="O183" s="366"/>
      <c r="P183" s="175"/>
      <c r="Q183" s="175"/>
      <c r="R183" s="175"/>
      <c r="S183" s="175"/>
      <c r="T183" s="175"/>
      <c r="U183" s="175"/>
      <c r="V183" s="177"/>
      <c r="W183" s="178"/>
      <c r="X183" s="177"/>
      <c r="Y183" s="178"/>
      <c r="Z183" s="177"/>
      <c r="AA183" s="178"/>
      <c r="AB183" s="635"/>
      <c r="AC183" s="635"/>
    </row>
    <row r="184" spans="1:29" ht="15.75" customHeight="1">
      <c r="A184" s="175"/>
      <c r="B184" s="175"/>
      <c r="C184" s="175"/>
      <c r="D184" s="175"/>
      <c r="E184" s="175"/>
      <c r="F184" s="175"/>
      <c r="G184" s="176"/>
      <c r="H184" s="175"/>
      <c r="I184" s="175"/>
      <c r="J184" s="175"/>
      <c r="K184" s="175"/>
      <c r="L184" s="177"/>
      <c r="M184" s="175"/>
      <c r="N184" s="175"/>
      <c r="O184" s="366"/>
      <c r="P184" s="175"/>
      <c r="Q184" s="175"/>
      <c r="R184" s="175"/>
      <c r="S184" s="175"/>
      <c r="T184" s="175"/>
      <c r="U184" s="175"/>
      <c r="V184" s="177"/>
      <c r="W184" s="178"/>
      <c r="X184" s="177"/>
      <c r="Y184" s="178"/>
      <c r="Z184" s="177"/>
      <c r="AA184" s="178"/>
      <c r="AB184" s="635"/>
      <c r="AC184" s="635"/>
    </row>
    <row r="185" spans="1:29" ht="15.75" customHeight="1">
      <c r="A185" s="175"/>
      <c r="B185" s="175"/>
      <c r="C185" s="175"/>
      <c r="D185" s="175"/>
      <c r="E185" s="175"/>
      <c r="F185" s="175"/>
      <c r="G185" s="176"/>
      <c r="H185" s="175"/>
      <c r="I185" s="175"/>
      <c r="J185" s="175"/>
      <c r="K185" s="175"/>
      <c r="L185" s="177"/>
      <c r="M185" s="175"/>
      <c r="N185" s="175"/>
      <c r="O185" s="366"/>
      <c r="P185" s="175"/>
      <c r="Q185" s="175"/>
      <c r="R185" s="175"/>
      <c r="S185" s="175"/>
      <c r="T185" s="175"/>
      <c r="U185" s="175"/>
      <c r="V185" s="177"/>
      <c r="W185" s="178"/>
      <c r="X185" s="177"/>
      <c r="Y185" s="178"/>
      <c r="Z185" s="177"/>
      <c r="AA185" s="178"/>
      <c r="AB185" s="635"/>
      <c r="AC185" s="635"/>
    </row>
    <row r="186" spans="1:29" ht="15.75" customHeight="1">
      <c r="A186" s="175"/>
      <c r="B186" s="175"/>
      <c r="C186" s="175"/>
      <c r="D186" s="175"/>
      <c r="E186" s="175"/>
      <c r="F186" s="175"/>
      <c r="G186" s="176"/>
      <c r="H186" s="175"/>
      <c r="I186" s="175"/>
      <c r="J186" s="175"/>
      <c r="K186" s="175"/>
      <c r="L186" s="177"/>
      <c r="M186" s="175"/>
      <c r="N186" s="175"/>
      <c r="O186" s="366"/>
      <c r="P186" s="175"/>
      <c r="Q186" s="175"/>
      <c r="R186" s="175"/>
      <c r="S186" s="175"/>
      <c r="T186" s="175"/>
      <c r="U186" s="175"/>
      <c r="V186" s="177"/>
      <c r="W186" s="178"/>
      <c r="X186" s="177"/>
      <c r="Y186" s="178"/>
      <c r="Z186" s="177"/>
      <c r="AA186" s="178"/>
      <c r="AB186" s="635"/>
      <c r="AC186" s="635"/>
    </row>
    <row r="187" spans="1:29" ht="15.75" customHeight="1">
      <c r="A187" s="175"/>
      <c r="B187" s="175"/>
      <c r="C187" s="175"/>
      <c r="D187" s="175"/>
      <c r="E187" s="175"/>
      <c r="F187" s="175"/>
      <c r="G187" s="176"/>
      <c r="H187" s="175"/>
      <c r="I187" s="175"/>
      <c r="J187" s="175"/>
      <c r="K187" s="175"/>
      <c r="L187" s="177"/>
      <c r="M187" s="175"/>
      <c r="N187" s="175"/>
      <c r="O187" s="366"/>
      <c r="P187" s="175"/>
      <c r="Q187" s="175"/>
      <c r="R187" s="175"/>
      <c r="S187" s="175"/>
      <c r="T187" s="175"/>
      <c r="U187" s="175"/>
      <c r="V187" s="177"/>
      <c r="W187" s="178"/>
      <c r="X187" s="177"/>
      <c r="Y187" s="178"/>
      <c r="Z187" s="177"/>
      <c r="AA187" s="178"/>
      <c r="AB187" s="635"/>
      <c r="AC187" s="635"/>
    </row>
    <row r="188" spans="1:29" ht="15.75" customHeight="1">
      <c r="A188" s="175"/>
      <c r="B188" s="175"/>
      <c r="C188" s="175"/>
      <c r="D188" s="175"/>
      <c r="E188" s="175"/>
      <c r="F188" s="175"/>
      <c r="G188" s="176"/>
      <c r="H188" s="175"/>
      <c r="I188" s="175"/>
      <c r="J188" s="175"/>
      <c r="K188" s="175"/>
      <c r="L188" s="177"/>
      <c r="M188" s="175"/>
      <c r="N188" s="175"/>
      <c r="O188" s="366"/>
      <c r="P188" s="175"/>
      <c r="Q188" s="175"/>
      <c r="R188" s="175"/>
      <c r="S188" s="175"/>
      <c r="T188" s="175"/>
      <c r="U188" s="175"/>
      <c r="V188" s="177"/>
      <c r="W188" s="178"/>
      <c r="X188" s="177"/>
      <c r="Y188" s="178"/>
      <c r="Z188" s="177"/>
      <c r="AA188" s="178"/>
      <c r="AB188" s="635"/>
      <c r="AC188" s="635"/>
    </row>
    <row r="189" spans="1:29" ht="15.75" customHeight="1">
      <c r="A189" s="175"/>
      <c r="B189" s="175"/>
      <c r="C189" s="175"/>
      <c r="D189" s="175"/>
      <c r="E189" s="175"/>
      <c r="F189" s="175"/>
      <c r="G189" s="176"/>
      <c r="H189" s="175"/>
      <c r="I189" s="175"/>
      <c r="J189" s="175"/>
      <c r="K189" s="175"/>
      <c r="L189" s="177"/>
      <c r="M189" s="175"/>
      <c r="N189" s="175"/>
      <c r="O189" s="366"/>
      <c r="P189" s="175"/>
      <c r="Q189" s="175"/>
      <c r="R189" s="175"/>
      <c r="S189" s="175"/>
      <c r="T189" s="175"/>
      <c r="U189" s="175"/>
      <c r="V189" s="177"/>
      <c r="W189" s="178"/>
      <c r="X189" s="177"/>
      <c r="Y189" s="178"/>
      <c r="Z189" s="177"/>
      <c r="AA189" s="178"/>
      <c r="AB189" s="635"/>
      <c r="AC189" s="635"/>
    </row>
    <row r="190" spans="1:29" ht="15.75" customHeight="1">
      <c r="A190" s="175"/>
      <c r="B190" s="175"/>
      <c r="C190" s="175"/>
      <c r="D190" s="175"/>
      <c r="E190" s="175"/>
      <c r="F190" s="175"/>
      <c r="G190" s="176"/>
      <c r="H190" s="175"/>
      <c r="I190" s="175"/>
      <c r="J190" s="175"/>
      <c r="K190" s="175"/>
      <c r="L190" s="177"/>
      <c r="M190" s="175"/>
      <c r="N190" s="175"/>
      <c r="O190" s="366"/>
      <c r="P190" s="175"/>
      <c r="Q190" s="175"/>
      <c r="R190" s="175"/>
      <c r="S190" s="175"/>
      <c r="T190" s="175"/>
      <c r="U190" s="175"/>
      <c r="V190" s="177"/>
      <c r="W190" s="178"/>
      <c r="X190" s="177"/>
      <c r="Y190" s="178"/>
      <c r="Z190" s="177"/>
      <c r="AA190" s="178"/>
      <c r="AB190" s="635"/>
      <c r="AC190" s="635"/>
    </row>
    <row r="191" spans="1:29" ht="15.75" customHeight="1">
      <c r="A191" s="175"/>
      <c r="B191" s="175"/>
      <c r="C191" s="175"/>
      <c r="D191" s="175"/>
      <c r="E191" s="175"/>
      <c r="F191" s="175"/>
      <c r="G191" s="176"/>
      <c r="H191" s="175"/>
      <c r="I191" s="175"/>
      <c r="J191" s="175"/>
      <c r="K191" s="175"/>
      <c r="L191" s="177"/>
      <c r="M191" s="175"/>
      <c r="N191" s="175"/>
      <c r="O191" s="366"/>
      <c r="P191" s="175"/>
      <c r="Q191" s="175"/>
      <c r="R191" s="175"/>
      <c r="S191" s="175"/>
      <c r="T191" s="175"/>
      <c r="U191" s="175"/>
      <c r="V191" s="177"/>
      <c r="W191" s="178"/>
      <c r="X191" s="177"/>
      <c r="Y191" s="178"/>
      <c r="Z191" s="177"/>
      <c r="AA191" s="178"/>
      <c r="AB191" s="635"/>
      <c r="AC191" s="635"/>
    </row>
    <row r="192" spans="1:29" ht="15.75" customHeight="1">
      <c r="A192" s="175"/>
      <c r="B192" s="175"/>
      <c r="C192" s="175"/>
      <c r="D192" s="175"/>
      <c r="E192" s="175"/>
      <c r="F192" s="175"/>
      <c r="G192" s="176"/>
      <c r="H192" s="175"/>
      <c r="I192" s="175"/>
      <c r="J192" s="175"/>
      <c r="K192" s="175"/>
      <c r="L192" s="177"/>
      <c r="M192" s="175"/>
      <c r="N192" s="175"/>
      <c r="O192" s="366"/>
      <c r="P192" s="175"/>
      <c r="Q192" s="175"/>
      <c r="R192" s="175"/>
      <c r="S192" s="175"/>
      <c r="T192" s="175"/>
      <c r="U192" s="175"/>
      <c r="V192" s="177"/>
      <c r="W192" s="178"/>
      <c r="X192" s="177"/>
      <c r="Y192" s="178"/>
      <c r="Z192" s="177"/>
      <c r="AA192" s="178"/>
      <c r="AB192" s="635"/>
      <c r="AC192" s="635"/>
    </row>
    <row r="193" spans="1:29" ht="15.75" customHeight="1">
      <c r="A193" s="175"/>
      <c r="B193" s="175"/>
      <c r="C193" s="175"/>
      <c r="D193" s="175"/>
      <c r="E193" s="175"/>
      <c r="F193" s="175"/>
      <c r="G193" s="176"/>
      <c r="H193" s="175"/>
      <c r="I193" s="175"/>
      <c r="J193" s="175"/>
      <c r="K193" s="175"/>
      <c r="L193" s="177"/>
      <c r="M193" s="175"/>
      <c r="N193" s="175"/>
      <c r="O193" s="366"/>
      <c r="P193" s="175"/>
      <c r="Q193" s="175"/>
      <c r="R193" s="175"/>
      <c r="S193" s="175"/>
      <c r="T193" s="175"/>
      <c r="U193" s="175"/>
      <c r="V193" s="177"/>
      <c r="W193" s="178"/>
      <c r="X193" s="177"/>
      <c r="Y193" s="178"/>
      <c r="Z193" s="177"/>
      <c r="AA193" s="178"/>
      <c r="AB193" s="635"/>
      <c r="AC193" s="635"/>
    </row>
    <row r="194" spans="1:29" ht="15.75" customHeight="1">
      <c r="A194" s="175"/>
      <c r="B194" s="175"/>
      <c r="C194" s="175"/>
      <c r="D194" s="175"/>
      <c r="E194" s="175"/>
      <c r="F194" s="175"/>
      <c r="G194" s="176"/>
      <c r="H194" s="175"/>
      <c r="I194" s="175"/>
      <c r="J194" s="175"/>
      <c r="K194" s="175"/>
      <c r="L194" s="177"/>
      <c r="M194" s="175"/>
      <c r="N194" s="175"/>
      <c r="O194" s="366"/>
      <c r="P194" s="175"/>
      <c r="Q194" s="175"/>
      <c r="R194" s="175"/>
      <c r="S194" s="175"/>
      <c r="T194" s="175"/>
      <c r="U194" s="175"/>
      <c r="V194" s="177"/>
      <c r="W194" s="178"/>
      <c r="X194" s="177"/>
      <c r="Y194" s="178"/>
      <c r="Z194" s="177"/>
      <c r="AA194" s="178"/>
      <c r="AB194" s="635"/>
      <c r="AC194" s="635"/>
    </row>
    <row r="195" spans="1:29" ht="15.75" customHeight="1">
      <c r="A195" s="175"/>
      <c r="B195" s="175"/>
      <c r="C195" s="175"/>
      <c r="D195" s="175"/>
      <c r="E195" s="175"/>
      <c r="F195" s="175"/>
      <c r="G195" s="176"/>
      <c r="H195" s="175"/>
      <c r="I195" s="175"/>
      <c r="J195" s="175"/>
      <c r="K195" s="175"/>
      <c r="L195" s="177"/>
      <c r="M195" s="175"/>
      <c r="N195" s="175"/>
      <c r="O195" s="366"/>
      <c r="P195" s="175"/>
      <c r="Q195" s="175"/>
      <c r="R195" s="175"/>
      <c r="S195" s="175"/>
      <c r="T195" s="175"/>
      <c r="U195" s="175"/>
      <c r="V195" s="177"/>
      <c r="W195" s="178"/>
      <c r="X195" s="177"/>
      <c r="Y195" s="178"/>
      <c r="Z195" s="177"/>
      <c r="AA195" s="178"/>
      <c r="AB195" s="635"/>
      <c r="AC195" s="635"/>
    </row>
    <row r="196" spans="1:29" ht="15.75" customHeight="1">
      <c r="A196" s="175"/>
      <c r="B196" s="175"/>
      <c r="C196" s="175"/>
      <c r="D196" s="175"/>
      <c r="E196" s="175"/>
      <c r="F196" s="175"/>
      <c r="G196" s="176"/>
      <c r="H196" s="175"/>
      <c r="I196" s="175"/>
      <c r="J196" s="175"/>
      <c r="K196" s="175"/>
      <c r="L196" s="177"/>
      <c r="M196" s="175"/>
      <c r="N196" s="175"/>
      <c r="O196" s="366"/>
      <c r="P196" s="175"/>
      <c r="Q196" s="175"/>
      <c r="R196" s="175"/>
      <c r="S196" s="175"/>
      <c r="T196" s="175"/>
      <c r="U196" s="175"/>
      <c r="V196" s="177"/>
      <c r="W196" s="178"/>
      <c r="X196" s="177"/>
      <c r="Y196" s="178"/>
      <c r="Z196" s="177"/>
      <c r="AA196" s="178"/>
      <c r="AB196" s="635"/>
      <c r="AC196" s="635"/>
    </row>
    <row r="197" spans="1:29" ht="15.75" customHeight="1">
      <c r="A197" s="175"/>
      <c r="B197" s="175"/>
      <c r="C197" s="175"/>
      <c r="D197" s="175"/>
      <c r="E197" s="175"/>
      <c r="F197" s="175"/>
      <c r="G197" s="176"/>
      <c r="H197" s="175"/>
      <c r="I197" s="175"/>
      <c r="J197" s="175"/>
      <c r="K197" s="175"/>
      <c r="L197" s="177"/>
      <c r="M197" s="175"/>
      <c r="N197" s="175"/>
      <c r="O197" s="366"/>
      <c r="P197" s="175"/>
      <c r="Q197" s="175"/>
      <c r="R197" s="175"/>
      <c r="S197" s="175"/>
      <c r="T197" s="175"/>
      <c r="U197" s="175"/>
      <c r="V197" s="177"/>
      <c r="W197" s="178"/>
      <c r="X197" s="177"/>
      <c r="Y197" s="178"/>
      <c r="Z197" s="177"/>
      <c r="AA197" s="178"/>
      <c r="AB197" s="635"/>
      <c r="AC197" s="635"/>
    </row>
    <row r="198" spans="1:29" ht="15.75" customHeight="1">
      <c r="A198" s="175"/>
      <c r="B198" s="175"/>
      <c r="C198" s="175"/>
      <c r="D198" s="175"/>
      <c r="E198" s="175"/>
      <c r="F198" s="175"/>
      <c r="G198" s="176"/>
      <c r="H198" s="175"/>
      <c r="I198" s="175"/>
      <c r="J198" s="175"/>
      <c r="K198" s="175"/>
      <c r="L198" s="177"/>
      <c r="M198" s="175"/>
      <c r="N198" s="175"/>
      <c r="O198" s="366"/>
      <c r="P198" s="175"/>
      <c r="Q198" s="175"/>
      <c r="R198" s="175"/>
      <c r="S198" s="175"/>
      <c r="T198" s="175"/>
      <c r="U198" s="175"/>
      <c r="V198" s="177"/>
      <c r="W198" s="178"/>
      <c r="X198" s="177"/>
      <c r="Y198" s="178"/>
      <c r="Z198" s="177"/>
      <c r="AA198" s="178"/>
      <c r="AB198" s="635"/>
      <c r="AC198" s="635"/>
    </row>
    <row r="199" spans="1:29" ht="15.75" customHeight="1">
      <c r="A199" s="175"/>
      <c r="B199" s="175"/>
      <c r="C199" s="175"/>
      <c r="D199" s="175"/>
      <c r="E199" s="175"/>
      <c r="F199" s="175"/>
      <c r="G199" s="176"/>
      <c r="H199" s="175"/>
      <c r="I199" s="175"/>
      <c r="J199" s="175"/>
      <c r="K199" s="175"/>
      <c r="L199" s="177"/>
      <c r="M199" s="175"/>
      <c r="N199" s="175"/>
      <c r="O199" s="366"/>
      <c r="P199" s="175"/>
      <c r="Q199" s="175"/>
      <c r="R199" s="175"/>
      <c r="S199" s="175"/>
      <c r="T199" s="175"/>
      <c r="U199" s="175"/>
      <c r="V199" s="177"/>
      <c r="W199" s="178"/>
      <c r="X199" s="177"/>
      <c r="Y199" s="178"/>
      <c r="Z199" s="177"/>
      <c r="AA199" s="178"/>
      <c r="AB199" s="635"/>
      <c r="AC199" s="635"/>
    </row>
    <row r="200" spans="1:29" ht="15.75" customHeight="1">
      <c r="A200" s="175"/>
      <c r="B200" s="175"/>
      <c r="C200" s="175"/>
      <c r="D200" s="175"/>
      <c r="E200" s="175"/>
      <c r="F200" s="175"/>
      <c r="G200" s="176"/>
      <c r="H200" s="175"/>
      <c r="I200" s="175"/>
      <c r="J200" s="175"/>
      <c r="K200" s="175"/>
      <c r="L200" s="177"/>
      <c r="M200" s="175"/>
      <c r="N200" s="175"/>
      <c r="O200" s="366"/>
      <c r="P200" s="175"/>
      <c r="Q200" s="175"/>
      <c r="R200" s="175"/>
      <c r="S200" s="175"/>
      <c r="T200" s="175"/>
      <c r="U200" s="175"/>
      <c r="V200" s="177"/>
      <c r="W200" s="178"/>
      <c r="X200" s="177"/>
      <c r="Y200" s="178"/>
      <c r="Z200" s="177"/>
      <c r="AA200" s="178"/>
      <c r="AB200" s="635"/>
      <c r="AC200" s="635"/>
    </row>
    <row r="201" spans="1:29" ht="15.75" customHeight="1">
      <c r="A201" s="175"/>
      <c r="B201" s="175"/>
      <c r="C201" s="175"/>
      <c r="D201" s="175"/>
      <c r="E201" s="175"/>
      <c r="F201" s="175"/>
      <c r="G201" s="176"/>
      <c r="H201" s="175"/>
      <c r="I201" s="175"/>
      <c r="J201" s="175"/>
      <c r="K201" s="175"/>
      <c r="L201" s="177"/>
      <c r="M201" s="175"/>
      <c r="N201" s="175"/>
      <c r="O201" s="366"/>
      <c r="P201" s="175"/>
      <c r="Q201" s="175"/>
      <c r="R201" s="175"/>
      <c r="S201" s="175"/>
      <c r="T201" s="175"/>
      <c r="U201" s="175"/>
      <c r="V201" s="177"/>
      <c r="W201" s="178"/>
      <c r="X201" s="177"/>
      <c r="Y201" s="178"/>
      <c r="Z201" s="177"/>
      <c r="AA201" s="178"/>
      <c r="AB201" s="635"/>
      <c r="AC201" s="635"/>
    </row>
    <row r="202" spans="1:29" ht="15.75" customHeight="1">
      <c r="A202" s="175"/>
      <c r="B202" s="175"/>
      <c r="C202" s="175"/>
      <c r="D202" s="175"/>
      <c r="E202" s="175"/>
      <c r="F202" s="175"/>
      <c r="G202" s="176"/>
      <c r="H202" s="175"/>
      <c r="I202" s="175"/>
      <c r="J202" s="175"/>
      <c r="K202" s="175"/>
      <c r="L202" s="177"/>
      <c r="M202" s="175"/>
      <c r="N202" s="175"/>
      <c r="O202" s="366"/>
      <c r="P202" s="175"/>
      <c r="Q202" s="175"/>
      <c r="R202" s="175"/>
      <c r="S202" s="175"/>
      <c r="T202" s="175"/>
      <c r="U202" s="175"/>
      <c r="V202" s="177"/>
      <c r="W202" s="178"/>
      <c r="X202" s="177"/>
      <c r="Y202" s="178"/>
      <c r="Z202" s="177"/>
      <c r="AA202" s="178"/>
      <c r="AB202" s="635"/>
      <c r="AC202" s="635"/>
    </row>
    <row r="203" spans="1:29" ht="15.75" customHeight="1">
      <c r="A203" s="175"/>
      <c r="B203" s="175"/>
      <c r="C203" s="175"/>
      <c r="D203" s="175"/>
      <c r="E203" s="175"/>
      <c r="F203" s="175"/>
      <c r="G203" s="176"/>
      <c r="H203" s="175"/>
      <c r="I203" s="175"/>
      <c r="J203" s="175"/>
      <c r="K203" s="175"/>
      <c r="L203" s="177"/>
      <c r="M203" s="175"/>
      <c r="N203" s="175"/>
      <c r="O203" s="366"/>
      <c r="P203" s="175"/>
      <c r="Q203" s="175"/>
      <c r="R203" s="175"/>
      <c r="S203" s="175"/>
      <c r="T203" s="175"/>
      <c r="U203" s="175"/>
      <c r="V203" s="177"/>
      <c r="W203" s="178"/>
      <c r="X203" s="177"/>
      <c r="Y203" s="178"/>
      <c r="Z203" s="177"/>
      <c r="AA203" s="178"/>
      <c r="AB203" s="635"/>
      <c r="AC203" s="635"/>
    </row>
    <row r="204" spans="1:29" ht="15.75" customHeight="1">
      <c r="A204" s="175"/>
      <c r="B204" s="175"/>
      <c r="C204" s="175"/>
      <c r="D204" s="175"/>
      <c r="E204" s="175"/>
      <c r="F204" s="175"/>
      <c r="G204" s="176"/>
      <c r="H204" s="175"/>
      <c r="I204" s="175"/>
      <c r="J204" s="175"/>
      <c r="K204" s="175"/>
      <c r="L204" s="177"/>
      <c r="M204" s="175"/>
      <c r="N204" s="175"/>
      <c r="O204" s="366"/>
      <c r="P204" s="175"/>
      <c r="Q204" s="175"/>
      <c r="R204" s="175"/>
      <c r="S204" s="175"/>
      <c r="T204" s="175"/>
      <c r="U204" s="175"/>
      <c r="V204" s="177"/>
      <c r="W204" s="178"/>
      <c r="X204" s="177"/>
      <c r="Y204" s="178"/>
      <c r="Z204" s="177"/>
      <c r="AA204" s="178"/>
      <c r="AB204" s="635"/>
      <c r="AC204" s="635"/>
    </row>
    <row r="205" spans="1:29" ht="15.75" customHeight="1">
      <c r="A205" s="175"/>
      <c r="B205" s="175"/>
      <c r="C205" s="175"/>
      <c r="D205" s="175"/>
      <c r="E205" s="175"/>
      <c r="F205" s="175"/>
      <c r="G205" s="176"/>
      <c r="H205" s="175"/>
      <c r="I205" s="175"/>
      <c r="J205" s="175"/>
      <c r="K205" s="175"/>
      <c r="L205" s="177"/>
      <c r="M205" s="175"/>
      <c r="N205" s="175"/>
      <c r="O205" s="366"/>
      <c r="P205" s="175"/>
      <c r="Q205" s="175"/>
      <c r="R205" s="175"/>
      <c r="S205" s="175"/>
      <c r="T205" s="175"/>
      <c r="U205" s="175"/>
      <c r="V205" s="177"/>
      <c r="W205" s="178"/>
      <c r="X205" s="177"/>
      <c r="Y205" s="178"/>
      <c r="Z205" s="177"/>
      <c r="AA205" s="178"/>
      <c r="AB205" s="635"/>
      <c r="AC205" s="635"/>
    </row>
    <row r="206" spans="1:29" ht="15.75" customHeight="1">
      <c r="A206" s="175"/>
      <c r="B206" s="175"/>
      <c r="C206" s="175"/>
      <c r="D206" s="175"/>
      <c r="E206" s="175"/>
      <c r="F206" s="175"/>
      <c r="G206" s="176"/>
      <c r="H206" s="175"/>
      <c r="I206" s="175"/>
      <c r="J206" s="175"/>
      <c r="K206" s="175"/>
      <c r="L206" s="177"/>
      <c r="M206" s="175"/>
      <c r="N206" s="175"/>
      <c r="O206" s="366"/>
      <c r="P206" s="175"/>
      <c r="Q206" s="175"/>
      <c r="R206" s="175"/>
      <c r="S206" s="175"/>
      <c r="T206" s="175"/>
      <c r="U206" s="175"/>
      <c r="V206" s="177"/>
      <c r="W206" s="178"/>
      <c r="X206" s="177"/>
      <c r="Y206" s="178"/>
      <c r="Z206" s="177"/>
      <c r="AA206" s="178"/>
      <c r="AB206" s="635"/>
      <c r="AC206" s="635"/>
    </row>
    <row r="207" spans="1:29" ht="15.75" customHeight="1">
      <c r="A207" s="175"/>
      <c r="B207" s="175"/>
      <c r="C207" s="175"/>
      <c r="D207" s="175"/>
      <c r="E207" s="175"/>
      <c r="F207" s="175"/>
      <c r="G207" s="176"/>
      <c r="H207" s="175"/>
      <c r="I207" s="175"/>
      <c r="J207" s="175"/>
      <c r="K207" s="175"/>
      <c r="L207" s="177"/>
      <c r="M207" s="175"/>
      <c r="N207" s="175"/>
      <c r="O207" s="366"/>
      <c r="P207" s="175"/>
      <c r="Q207" s="175"/>
      <c r="R207" s="175"/>
      <c r="S207" s="175"/>
      <c r="T207" s="175"/>
      <c r="U207" s="175"/>
      <c r="V207" s="177"/>
      <c r="W207" s="178"/>
      <c r="X207" s="177"/>
      <c r="Y207" s="178"/>
      <c r="Z207" s="177"/>
      <c r="AA207" s="178"/>
      <c r="AB207" s="635"/>
      <c r="AC207" s="635"/>
    </row>
    <row r="208" spans="1:29" ht="15.75" customHeight="1">
      <c r="A208" s="175"/>
      <c r="B208" s="175"/>
      <c r="C208" s="175"/>
      <c r="D208" s="175"/>
      <c r="E208" s="175"/>
      <c r="F208" s="175"/>
      <c r="G208" s="176"/>
      <c r="H208" s="175"/>
      <c r="I208" s="175"/>
      <c r="J208" s="175"/>
      <c r="K208" s="175"/>
      <c r="L208" s="177"/>
      <c r="M208" s="175"/>
      <c r="N208" s="175"/>
      <c r="O208" s="366"/>
      <c r="P208" s="175"/>
      <c r="Q208" s="175"/>
      <c r="R208" s="175"/>
      <c r="S208" s="175"/>
      <c r="T208" s="175"/>
      <c r="U208" s="175"/>
      <c r="V208" s="177"/>
      <c r="W208" s="178"/>
      <c r="X208" s="177"/>
      <c r="Y208" s="178"/>
      <c r="Z208" s="177"/>
      <c r="AA208" s="178"/>
      <c r="AB208" s="635"/>
      <c r="AC208" s="635"/>
    </row>
    <row r="209" spans="1:29" ht="15.75" customHeight="1">
      <c r="A209" s="175"/>
      <c r="B209" s="175"/>
      <c r="C209" s="175"/>
      <c r="D209" s="175"/>
      <c r="E209" s="175"/>
      <c r="F209" s="175"/>
      <c r="G209" s="176"/>
      <c r="H209" s="175"/>
      <c r="I209" s="175"/>
      <c r="J209" s="175"/>
      <c r="K209" s="175"/>
      <c r="L209" s="177"/>
      <c r="M209" s="175"/>
      <c r="N209" s="175"/>
      <c r="O209" s="366"/>
      <c r="P209" s="175"/>
      <c r="Q209" s="175"/>
      <c r="R209" s="175"/>
      <c r="S209" s="175"/>
      <c r="T209" s="175"/>
      <c r="U209" s="175"/>
      <c r="V209" s="177"/>
      <c r="W209" s="178"/>
      <c r="X209" s="177"/>
      <c r="Y209" s="178"/>
      <c r="Z209" s="177"/>
      <c r="AA209" s="178"/>
      <c r="AB209" s="635"/>
      <c r="AC209" s="635"/>
    </row>
    <row r="210" spans="1:29" ht="15.75" customHeight="1">
      <c r="A210" s="175"/>
      <c r="B210" s="175"/>
      <c r="C210" s="175"/>
      <c r="D210" s="175"/>
      <c r="E210" s="175"/>
      <c r="F210" s="175"/>
      <c r="G210" s="176"/>
      <c r="H210" s="175"/>
      <c r="I210" s="175"/>
      <c r="J210" s="175"/>
      <c r="K210" s="175"/>
      <c r="L210" s="177"/>
      <c r="M210" s="175"/>
      <c r="N210" s="175"/>
      <c r="O210" s="366"/>
      <c r="P210" s="175"/>
      <c r="Q210" s="175"/>
      <c r="R210" s="175"/>
      <c r="S210" s="175"/>
      <c r="T210" s="175"/>
      <c r="U210" s="175"/>
      <c r="V210" s="177"/>
      <c r="W210" s="178"/>
      <c r="X210" s="177"/>
      <c r="Y210" s="178"/>
      <c r="Z210" s="177"/>
      <c r="AA210" s="178"/>
      <c r="AB210" s="635"/>
      <c r="AC210" s="635"/>
    </row>
    <row r="211" spans="1:29" ht="15.75" customHeight="1">
      <c r="A211" s="175"/>
      <c r="B211" s="175"/>
      <c r="C211" s="175"/>
      <c r="D211" s="175"/>
      <c r="E211" s="175"/>
      <c r="F211" s="175"/>
      <c r="G211" s="176"/>
      <c r="H211" s="175"/>
      <c r="I211" s="175"/>
      <c r="J211" s="175"/>
      <c r="K211" s="175"/>
      <c r="L211" s="177"/>
      <c r="M211" s="175"/>
      <c r="N211" s="175"/>
      <c r="O211" s="366"/>
      <c r="P211" s="175"/>
      <c r="Q211" s="175"/>
      <c r="R211" s="175"/>
      <c r="S211" s="175"/>
      <c r="T211" s="175"/>
      <c r="U211" s="175"/>
      <c r="V211" s="177"/>
      <c r="W211" s="178"/>
      <c r="X211" s="177"/>
      <c r="Y211" s="178"/>
      <c r="Z211" s="177"/>
      <c r="AA211" s="178"/>
      <c r="AB211" s="635"/>
      <c r="AC211" s="635"/>
    </row>
    <row r="212" spans="1:29" ht="15.75" customHeight="1">
      <c r="A212" s="175"/>
      <c r="B212" s="175"/>
      <c r="C212" s="175"/>
      <c r="D212" s="175"/>
      <c r="E212" s="175"/>
      <c r="F212" s="175"/>
      <c r="G212" s="176"/>
      <c r="H212" s="175"/>
      <c r="I212" s="175"/>
      <c r="J212" s="175"/>
      <c r="K212" s="175"/>
      <c r="L212" s="177"/>
      <c r="M212" s="175"/>
      <c r="N212" s="175"/>
      <c r="O212" s="366"/>
      <c r="P212" s="175"/>
      <c r="Q212" s="175"/>
      <c r="R212" s="175"/>
      <c r="S212" s="175"/>
      <c r="T212" s="175"/>
      <c r="U212" s="175"/>
      <c r="V212" s="177"/>
      <c r="W212" s="178"/>
      <c r="X212" s="177"/>
      <c r="Y212" s="178"/>
      <c r="Z212" s="177"/>
      <c r="AA212" s="178"/>
      <c r="AB212" s="635"/>
      <c r="AC212" s="635"/>
    </row>
    <row r="213" spans="1:29" ht="15.75" customHeight="1">
      <c r="A213" s="175"/>
      <c r="B213" s="175"/>
      <c r="C213" s="175"/>
      <c r="D213" s="175"/>
      <c r="E213" s="175"/>
      <c r="F213" s="175"/>
      <c r="G213" s="176"/>
      <c r="H213" s="175"/>
      <c r="I213" s="175"/>
      <c r="J213" s="175"/>
      <c r="K213" s="175"/>
      <c r="L213" s="177"/>
      <c r="M213" s="175"/>
      <c r="N213" s="175"/>
      <c r="O213" s="366"/>
      <c r="P213" s="175"/>
      <c r="Q213" s="175"/>
      <c r="R213" s="175"/>
      <c r="S213" s="175"/>
      <c r="T213" s="175"/>
      <c r="U213" s="175"/>
      <c r="V213" s="177"/>
      <c r="W213" s="178"/>
      <c r="X213" s="177"/>
      <c r="Y213" s="178"/>
      <c r="Z213" s="177"/>
      <c r="AA213" s="178"/>
      <c r="AB213" s="635"/>
      <c r="AC213" s="635"/>
    </row>
    <row r="214" spans="1:29" ht="15.75" customHeight="1">
      <c r="A214" s="175"/>
      <c r="B214" s="175"/>
      <c r="C214" s="175"/>
      <c r="D214" s="175"/>
      <c r="E214" s="175"/>
      <c r="F214" s="175"/>
      <c r="G214" s="176"/>
      <c r="H214" s="175"/>
      <c r="I214" s="175"/>
      <c r="J214" s="175"/>
      <c r="K214" s="175"/>
      <c r="L214" s="177"/>
      <c r="M214" s="175"/>
      <c r="N214" s="175"/>
      <c r="O214" s="366"/>
      <c r="P214" s="175"/>
      <c r="Q214" s="175"/>
      <c r="R214" s="175"/>
      <c r="S214" s="175"/>
      <c r="T214" s="175"/>
      <c r="U214" s="175"/>
      <c r="V214" s="177"/>
      <c r="W214" s="178"/>
      <c r="X214" s="177"/>
      <c r="Y214" s="178"/>
      <c r="Z214" s="177"/>
      <c r="AA214" s="178"/>
      <c r="AB214" s="635"/>
      <c r="AC214" s="635"/>
    </row>
    <row r="215" spans="1:29" ht="15.75" customHeight="1">
      <c r="A215" s="175"/>
      <c r="B215" s="175"/>
      <c r="C215" s="175"/>
      <c r="D215" s="175"/>
      <c r="E215" s="175"/>
      <c r="F215" s="175"/>
      <c r="G215" s="176"/>
      <c r="H215" s="175"/>
      <c r="I215" s="175"/>
      <c r="J215" s="175"/>
      <c r="K215" s="175"/>
      <c r="L215" s="177"/>
      <c r="M215" s="175"/>
      <c r="N215" s="175"/>
      <c r="O215" s="366"/>
      <c r="P215" s="175"/>
      <c r="Q215" s="175"/>
      <c r="R215" s="175"/>
      <c r="S215" s="175"/>
      <c r="T215" s="175"/>
      <c r="U215" s="175"/>
      <c r="V215" s="177"/>
      <c r="W215" s="178"/>
      <c r="X215" s="177"/>
      <c r="Y215" s="178"/>
      <c r="Z215" s="177"/>
      <c r="AA215" s="178"/>
      <c r="AB215" s="635"/>
      <c r="AC215" s="635"/>
    </row>
    <row r="216" spans="1:29" ht="15.75" customHeight="1">
      <c r="A216" s="175"/>
      <c r="B216" s="175"/>
      <c r="C216" s="175"/>
      <c r="D216" s="175"/>
      <c r="E216" s="175"/>
      <c r="F216" s="175"/>
      <c r="G216" s="176"/>
      <c r="H216" s="175"/>
      <c r="I216" s="175"/>
      <c r="J216" s="175"/>
      <c r="K216" s="175"/>
      <c r="L216" s="177"/>
      <c r="M216" s="175"/>
      <c r="N216" s="175"/>
      <c r="O216" s="366"/>
      <c r="P216" s="175"/>
      <c r="Q216" s="175"/>
      <c r="R216" s="175"/>
      <c r="S216" s="175"/>
      <c r="T216" s="175"/>
      <c r="U216" s="175"/>
      <c r="V216" s="177"/>
      <c r="W216" s="178"/>
      <c r="X216" s="177"/>
      <c r="Y216" s="178"/>
      <c r="Z216" s="177"/>
      <c r="AA216" s="178"/>
      <c r="AB216" s="635"/>
      <c r="AC216" s="635"/>
    </row>
    <row r="217" spans="1:29" ht="15.75" customHeight="1">
      <c r="A217" s="175"/>
      <c r="B217" s="175"/>
      <c r="C217" s="175"/>
      <c r="D217" s="175"/>
      <c r="E217" s="175"/>
      <c r="F217" s="175"/>
      <c r="G217" s="176"/>
      <c r="H217" s="175"/>
      <c r="I217" s="175"/>
      <c r="J217" s="175"/>
      <c r="K217" s="175"/>
      <c r="L217" s="177"/>
      <c r="M217" s="175"/>
      <c r="N217" s="175"/>
      <c r="O217" s="366"/>
      <c r="P217" s="175"/>
      <c r="Q217" s="175"/>
      <c r="R217" s="175"/>
      <c r="S217" s="175"/>
      <c r="T217" s="175"/>
      <c r="U217" s="175"/>
      <c r="V217" s="177"/>
      <c r="W217" s="178"/>
      <c r="X217" s="177"/>
      <c r="Y217" s="178"/>
      <c r="Z217" s="177"/>
      <c r="AA217" s="178"/>
      <c r="AB217" s="635"/>
      <c r="AC217" s="635"/>
    </row>
    <row r="218" spans="1:29" ht="15.75" customHeight="1">
      <c r="A218" s="175"/>
      <c r="B218" s="175"/>
      <c r="C218" s="175"/>
      <c r="D218" s="175"/>
      <c r="E218" s="175"/>
      <c r="F218" s="175"/>
      <c r="G218" s="176"/>
      <c r="H218" s="175"/>
      <c r="I218" s="175"/>
      <c r="J218" s="175"/>
      <c r="K218" s="175"/>
      <c r="L218" s="177"/>
      <c r="M218" s="175"/>
      <c r="N218" s="175"/>
      <c r="O218" s="366"/>
      <c r="P218" s="175"/>
      <c r="Q218" s="175"/>
      <c r="R218" s="175"/>
      <c r="S218" s="175"/>
      <c r="T218" s="175"/>
      <c r="U218" s="175"/>
      <c r="V218" s="177"/>
      <c r="W218" s="178"/>
      <c r="X218" s="177"/>
      <c r="Y218" s="178"/>
      <c r="Z218" s="177"/>
      <c r="AA218" s="178"/>
      <c r="AB218" s="635"/>
      <c r="AC218" s="635"/>
    </row>
    <row r="219" spans="1:29" ht="15.75" customHeight="1">
      <c r="A219" s="175"/>
      <c r="B219" s="175"/>
      <c r="C219" s="175"/>
      <c r="D219" s="175"/>
      <c r="E219" s="175"/>
      <c r="F219" s="175"/>
      <c r="G219" s="176"/>
      <c r="H219" s="175"/>
      <c r="I219" s="175"/>
      <c r="J219" s="175"/>
      <c r="K219" s="175"/>
      <c r="L219" s="177"/>
      <c r="M219" s="175"/>
      <c r="N219" s="175"/>
      <c r="O219" s="366"/>
      <c r="P219" s="175"/>
      <c r="Q219" s="175"/>
      <c r="R219" s="175"/>
      <c r="S219" s="175"/>
      <c r="T219" s="175"/>
      <c r="U219" s="175"/>
      <c r="V219" s="177"/>
      <c r="W219" s="178"/>
      <c r="X219" s="177"/>
      <c r="Y219" s="178"/>
      <c r="Z219" s="177"/>
      <c r="AA219" s="178"/>
      <c r="AB219" s="635"/>
      <c r="AC219" s="635"/>
    </row>
    <row r="220" spans="1:29" ht="15.75" customHeight="1">
      <c r="A220" s="175"/>
      <c r="B220" s="175"/>
      <c r="C220" s="175"/>
      <c r="D220" s="175"/>
      <c r="E220" s="175"/>
      <c r="F220" s="175"/>
      <c r="G220" s="176"/>
      <c r="H220" s="175"/>
      <c r="I220" s="175"/>
      <c r="J220" s="175"/>
      <c r="K220" s="175"/>
      <c r="L220" s="177"/>
      <c r="M220" s="175"/>
      <c r="N220" s="175"/>
      <c r="O220" s="366"/>
      <c r="P220" s="175"/>
      <c r="Q220" s="175"/>
      <c r="R220" s="175"/>
      <c r="S220" s="175"/>
      <c r="T220" s="175"/>
      <c r="U220" s="175"/>
      <c r="V220" s="177"/>
      <c r="W220" s="178"/>
      <c r="X220" s="177"/>
      <c r="Y220" s="178"/>
      <c r="Z220" s="177"/>
      <c r="AA220" s="178"/>
      <c r="AB220" s="635"/>
      <c r="AC220" s="635"/>
    </row>
    <row r="221" spans="1:29" ht="15.75" customHeight="1">
      <c r="A221" s="175"/>
      <c r="B221" s="175"/>
      <c r="C221" s="175"/>
      <c r="D221" s="175"/>
      <c r="E221" s="175"/>
      <c r="F221" s="175"/>
      <c r="G221" s="176"/>
      <c r="H221" s="175"/>
      <c r="I221" s="175"/>
      <c r="J221" s="175"/>
      <c r="K221" s="175"/>
      <c r="L221" s="177"/>
      <c r="M221" s="175"/>
      <c r="N221" s="175"/>
      <c r="O221" s="366"/>
      <c r="P221" s="175"/>
      <c r="Q221" s="175"/>
      <c r="R221" s="175"/>
      <c r="S221" s="175"/>
      <c r="T221" s="175"/>
      <c r="U221" s="175"/>
      <c r="V221" s="177"/>
      <c r="W221" s="178"/>
      <c r="X221" s="177"/>
      <c r="Y221" s="178"/>
      <c r="Z221" s="177"/>
      <c r="AA221" s="178"/>
      <c r="AB221" s="635"/>
      <c r="AC221" s="635"/>
    </row>
    <row r="222" spans="1:29" ht="15.75" customHeight="1">
      <c r="A222" s="175"/>
      <c r="B222" s="175"/>
      <c r="C222" s="175"/>
      <c r="D222" s="175"/>
      <c r="E222" s="175"/>
      <c r="F222" s="175"/>
      <c r="G222" s="176"/>
      <c r="H222" s="175"/>
      <c r="I222" s="175"/>
      <c r="J222" s="175"/>
      <c r="K222" s="175"/>
      <c r="L222" s="177"/>
      <c r="M222" s="175"/>
      <c r="N222" s="175"/>
      <c r="O222" s="366"/>
      <c r="P222" s="175"/>
      <c r="Q222" s="175"/>
      <c r="R222" s="175"/>
      <c r="S222" s="175"/>
      <c r="T222" s="175"/>
      <c r="U222" s="175"/>
      <c r="V222" s="177"/>
      <c r="W222" s="178"/>
      <c r="X222" s="177"/>
      <c r="Y222" s="178"/>
      <c r="Z222" s="177"/>
      <c r="AA222" s="178"/>
      <c r="AB222" s="635"/>
      <c r="AC222" s="635"/>
    </row>
    <row r="223" spans="1:29" ht="15.75" customHeight="1">
      <c r="A223" s="175"/>
      <c r="B223" s="175"/>
      <c r="C223" s="175"/>
      <c r="D223" s="175"/>
      <c r="E223" s="175"/>
      <c r="F223" s="175"/>
      <c r="G223" s="176"/>
      <c r="H223" s="175"/>
      <c r="I223" s="175"/>
      <c r="J223" s="175"/>
      <c r="K223" s="175"/>
      <c r="L223" s="177"/>
      <c r="M223" s="175"/>
      <c r="N223" s="175"/>
      <c r="O223" s="366"/>
      <c r="P223" s="175"/>
      <c r="Q223" s="175"/>
      <c r="R223" s="175"/>
      <c r="S223" s="175"/>
      <c r="T223" s="175"/>
      <c r="U223" s="175"/>
      <c r="V223" s="177"/>
      <c r="W223" s="178"/>
      <c r="X223" s="177"/>
      <c r="Y223" s="178"/>
      <c r="Z223" s="177"/>
      <c r="AA223" s="178"/>
      <c r="AB223" s="635"/>
      <c r="AC223" s="635"/>
    </row>
    <row r="224" spans="1:29" ht="15.75" customHeight="1">
      <c r="A224" s="175"/>
      <c r="B224" s="175"/>
      <c r="C224" s="175"/>
      <c r="D224" s="175"/>
      <c r="E224" s="175"/>
      <c r="F224" s="175"/>
      <c r="G224" s="176"/>
      <c r="H224" s="175"/>
      <c r="I224" s="175"/>
      <c r="J224" s="175"/>
      <c r="K224" s="175"/>
      <c r="L224" s="177"/>
      <c r="M224" s="175"/>
      <c r="N224" s="175"/>
      <c r="O224" s="366"/>
      <c r="P224" s="175"/>
      <c r="Q224" s="175"/>
      <c r="R224" s="175"/>
      <c r="S224" s="175"/>
      <c r="T224" s="175"/>
      <c r="U224" s="175"/>
      <c r="V224" s="177"/>
      <c r="W224" s="178"/>
      <c r="X224" s="177"/>
      <c r="Y224" s="178"/>
      <c r="Z224" s="177"/>
      <c r="AA224" s="178"/>
      <c r="AB224" s="635"/>
      <c r="AC224" s="635"/>
    </row>
    <row r="225" spans="1:29" ht="15.75" customHeight="1">
      <c r="A225" s="175"/>
      <c r="B225" s="175"/>
      <c r="C225" s="175"/>
      <c r="D225" s="175"/>
      <c r="E225" s="175"/>
      <c r="F225" s="175"/>
      <c r="G225" s="176"/>
      <c r="H225" s="175"/>
      <c r="I225" s="175"/>
      <c r="J225" s="175"/>
      <c r="K225" s="175"/>
      <c r="L225" s="177"/>
      <c r="M225" s="175"/>
      <c r="N225" s="175"/>
      <c r="O225" s="366"/>
      <c r="P225" s="175"/>
      <c r="Q225" s="175"/>
      <c r="R225" s="175"/>
      <c r="S225" s="175"/>
      <c r="T225" s="175"/>
      <c r="U225" s="175"/>
      <c r="V225" s="177"/>
      <c r="W225" s="178"/>
      <c r="X225" s="177"/>
      <c r="Y225" s="178"/>
      <c r="Z225" s="177"/>
      <c r="AA225" s="178"/>
      <c r="AB225" s="635"/>
      <c r="AC225" s="635"/>
    </row>
    <row r="226" spans="1:29" ht="15.75" customHeight="1">
      <c r="A226" s="175"/>
      <c r="B226" s="175"/>
      <c r="C226" s="175"/>
      <c r="D226" s="175"/>
      <c r="E226" s="175"/>
      <c r="F226" s="175"/>
      <c r="G226" s="176"/>
      <c r="H226" s="175"/>
      <c r="I226" s="175"/>
      <c r="J226" s="175"/>
      <c r="K226" s="175"/>
      <c r="L226" s="177"/>
      <c r="M226" s="175"/>
      <c r="N226" s="175"/>
      <c r="O226" s="366"/>
      <c r="P226" s="175"/>
      <c r="Q226" s="175"/>
      <c r="R226" s="175"/>
      <c r="S226" s="175"/>
      <c r="T226" s="175"/>
      <c r="U226" s="175"/>
      <c r="V226" s="177"/>
      <c r="W226" s="178"/>
      <c r="X226" s="177"/>
      <c r="Y226" s="178"/>
      <c r="Z226" s="177"/>
      <c r="AA226" s="178"/>
      <c r="AB226" s="635"/>
      <c r="AC226" s="635"/>
    </row>
    <row r="227" spans="1:29" ht="15.75" customHeight="1">
      <c r="A227" s="175"/>
      <c r="B227" s="175"/>
      <c r="C227" s="175"/>
      <c r="D227" s="175"/>
      <c r="E227" s="175"/>
      <c r="F227" s="175"/>
      <c r="G227" s="176"/>
      <c r="H227" s="175"/>
      <c r="I227" s="175"/>
      <c r="J227" s="175"/>
      <c r="K227" s="175"/>
      <c r="L227" s="177"/>
      <c r="M227" s="175"/>
      <c r="N227" s="175"/>
      <c r="O227" s="366"/>
      <c r="P227" s="175"/>
      <c r="Q227" s="175"/>
      <c r="R227" s="175"/>
      <c r="S227" s="175"/>
      <c r="T227" s="175"/>
      <c r="U227" s="175"/>
      <c r="V227" s="177"/>
      <c r="W227" s="178"/>
      <c r="X227" s="177"/>
      <c r="Y227" s="178"/>
      <c r="Z227" s="177"/>
      <c r="AA227" s="178"/>
      <c r="AB227" s="635"/>
      <c r="AC227" s="635"/>
    </row>
    <row r="228" spans="1:29" ht="15.75" customHeight="1">
      <c r="A228" s="175"/>
      <c r="B228" s="175"/>
      <c r="C228" s="175"/>
      <c r="D228" s="175"/>
      <c r="E228" s="175"/>
      <c r="F228" s="175"/>
      <c r="G228" s="176"/>
      <c r="H228" s="175"/>
      <c r="I228" s="175"/>
      <c r="J228" s="175"/>
      <c r="K228" s="175"/>
      <c r="L228" s="177"/>
      <c r="M228" s="175"/>
      <c r="N228" s="175"/>
      <c r="O228" s="366"/>
      <c r="P228" s="175"/>
      <c r="Q228" s="175"/>
      <c r="R228" s="175"/>
      <c r="S228" s="175"/>
      <c r="T228" s="175"/>
      <c r="U228" s="175"/>
      <c r="V228" s="177"/>
      <c r="W228" s="178"/>
      <c r="X228" s="177"/>
      <c r="Y228" s="178"/>
      <c r="Z228" s="177"/>
      <c r="AA228" s="178"/>
      <c r="AB228" s="635"/>
      <c r="AC228" s="635"/>
    </row>
    <row r="229" spans="1:29" ht="15.75" customHeight="1">
      <c r="A229" s="175"/>
      <c r="B229" s="175"/>
      <c r="C229" s="175"/>
      <c r="D229" s="175"/>
      <c r="E229" s="175"/>
      <c r="F229" s="175"/>
      <c r="G229" s="176"/>
      <c r="H229" s="175"/>
      <c r="I229" s="175"/>
      <c r="J229" s="175"/>
      <c r="K229" s="175"/>
      <c r="L229" s="177"/>
      <c r="M229" s="175"/>
      <c r="N229" s="175"/>
      <c r="O229" s="366"/>
      <c r="P229" s="175"/>
      <c r="Q229" s="175"/>
      <c r="R229" s="175"/>
      <c r="S229" s="175"/>
      <c r="T229" s="175"/>
      <c r="U229" s="175"/>
      <c r="V229" s="177"/>
      <c r="W229" s="178"/>
      <c r="X229" s="177"/>
      <c r="Y229" s="178"/>
      <c r="Z229" s="177"/>
      <c r="AA229" s="178"/>
      <c r="AB229" s="635"/>
      <c r="AC229" s="635"/>
    </row>
    <row r="230" spans="1:29" ht="15.75" customHeight="1">
      <c r="A230" s="175"/>
      <c r="B230" s="175"/>
      <c r="C230" s="175"/>
      <c r="D230" s="175"/>
      <c r="E230" s="175"/>
      <c r="F230" s="175"/>
      <c r="G230" s="176"/>
      <c r="H230" s="175"/>
      <c r="I230" s="175"/>
      <c r="J230" s="175"/>
      <c r="K230" s="175"/>
      <c r="L230" s="177"/>
      <c r="M230" s="175"/>
      <c r="N230" s="175"/>
      <c r="O230" s="366"/>
      <c r="P230" s="175"/>
      <c r="Q230" s="175"/>
      <c r="R230" s="175"/>
      <c r="S230" s="175"/>
      <c r="T230" s="175"/>
      <c r="U230" s="175"/>
      <c r="V230" s="177"/>
      <c r="W230" s="178"/>
      <c r="X230" s="177"/>
      <c r="Y230" s="178"/>
      <c r="Z230" s="177"/>
      <c r="AA230" s="178"/>
      <c r="AB230" s="635"/>
      <c r="AC230" s="635"/>
    </row>
    <row r="231" spans="1:29" ht="15.75" customHeight="1">
      <c r="A231" s="175"/>
      <c r="B231" s="175"/>
      <c r="C231" s="175"/>
      <c r="D231" s="175"/>
      <c r="E231" s="175"/>
      <c r="F231" s="175"/>
      <c r="G231" s="176"/>
      <c r="H231" s="175"/>
      <c r="I231" s="175"/>
      <c r="J231" s="175"/>
      <c r="K231" s="175"/>
      <c r="L231" s="177"/>
      <c r="M231" s="175"/>
      <c r="N231" s="175"/>
      <c r="O231" s="366"/>
      <c r="P231" s="175"/>
      <c r="Q231" s="175"/>
      <c r="R231" s="175"/>
      <c r="S231" s="175"/>
      <c r="T231" s="175"/>
      <c r="U231" s="175"/>
      <c r="V231" s="177"/>
      <c r="W231" s="178"/>
      <c r="X231" s="177"/>
      <c r="Y231" s="178"/>
      <c r="Z231" s="177"/>
      <c r="AA231" s="178"/>
      <c r="AB231" s="635"/>
      <c r="AC231" s="635"/>
    </row>
    <row r="232" spans="1:29" ht="15.75" customHeight="1">
      <c r="A232" s="175"/>
      <c r="B232" s="175"/>
      <c r="C232" s="175"/>
      <c r="D232" s="175"/>
      <c r="E232" s="175"/>
      <c r="F232" s="175"/>
      <c r="G232" s="176"/>
      <c r="H232" s="175"/>
      <c r="I232" s="175"/>
      <c r="J232" s="175"/>
      <c r="K232" s="175"/>
      <c r="L232" s="177"/>
      <c r="M232" s="175"/>
      <c r="N232" s="175"/>
      <c r="O232" s="366"/>
      <c r="P232" s="175"/>
      <c r="Q232" s="175"/>
      <c r="R232" s="175"/>
      <c r="S232" s="175"/>
      <c r="T232" s="175"/>
      <c r="U232" s="175"/>
      <c r="V232" s="177"/>
      <c r="W232" s="178"/>
      <c r="X232" s="177"/>
      <c r="Y232" s="178"/>
      <c r="Z232" s="177"/>
      <c r="AA232" s="178"/>
      <c r="AB232" s="635"/>
      <c r="AC232" s="635"/>
    </row>
    <row r="233" spans="1:29" ht="15.75" customHeight="1">
      <c r="A233" s="175"/>
      <c r="B233" s="175"/>
      <c r="C233" s="175"/>
      <c r="D233" s="175"/>
      <c r="E233" s="175"/>
      <c r="F233" s="175"/>
      <c r="G233" s="176"/>
      <c r="H233" s="175"/>
      <c r="I233" s="175"/>
      <c r="J233" s="175"/>
      <c r="K233" s="175"/>
      <c r="L233" s="177"/>
      <c r="M233" s="175"/>
      <c r="N233" s="175"/>
      <c r="O233" s="366"/>
      <c r="P233" s="175"/>
      <c r="Q233" s="175"/>
      <c r="R233" s="175"/>
      <c r="S233" s="175"/>
      <c r="T233" s="175"/>
      <c r="U233" s="175"/>
      <c r="V233" s="177"/>
      <c r="W233" s="178"/>
      <c r="X233" s="177"/>
      <c r="Y233" s="178"/>
      <c r="Z233" s="177"/>
      <c r="AA233" s="178"/>
      <c r="AB233" s="635"/>
      <c r="AC233" s="635"/>
    </row>
    <row r="234" spans="1:29" ht="15.75" customHeight="1">
      <c r="A234" s="175"/>
      <c r="B234" s="175"/>
      <c r="C234" s="175"/>
      <c r="D234" s="175"/>
      <c r="E234" s="175"/>
      <c r="F234" s="175"/>
      <c r="G234" s="176"/>
      <c r="H234" s="175"/>
      <c r="I234" s="175"/>
      <c r="J234" s="175"/>
      <c r="K234" s="175"/>
      <c r="L234" s="177"/>
      <c r="M234" s="175"/>
      <c r="N234" s="175"/>
      <c r="O234" s="366"/>
      <c r="P234" s="175"/>
      <c r="Q234" s="175"/>
      <c r="R234" s="175"/>
      <c r="S234" s="175"/>
      <c r="T234" s="175"/>
      <c r="U234" s="175"/>
      <c r="V234" s="177"/>
      <c r="W234" s="178"/>
      <c r="X234" s="177"/>
      <c r="Y234" s="178"/>
      <c r="Z234" s="177"/>
      <c r="AA234" s="178"/>
      <c r="AB234" s="635"/>
      <c r="AC234" s="635"/>
    </row>
    <row r="235" spans="1:29" ht="15.75" customHeight="1">
      <c r="A235" s="175"/>
      <c r="B235" s="175"/>
      <c r="C235" s="175"/>
      <c r="D235" s="175"/>
      <c r="E235" s="175"/>
      <c r="F235" s="175"/>
      <c r="G235" s="176"/>
      <c r="H235" s="175"/>
      <c r="I235" s="175"/>
      <c r="J235" s="175"/>
      <c r="K235" s="175"/>
      <c r="L235" s="177"/>
      <c r="M235" s="175"/>
      <c r="N235" s="175"/>
      <c r="O235" s="366"/>
      <c r="P235" s="175"/>
      <c r="Q235" s="175"/>
      <c r="R235" s="175"/>
      <c r="S235" s="175"/>
      <c r="T235" s="175"/>
      <c r="U235" s="175"/>
      <c r="V235" s="177"/>
      <c r="W235" s="178"/>
      <c r="X235" s="177"/>
      <c r="Y235" s="178"/>
      <c r="Z235" s="177"/>
      <c r="AA235" s="178"/>
      <c r="AB235" s="635"/>
      <c r="AC235" s="635"/>
    </row>
    <row r="236" spans="1:29" ht="15.75" customHeight="1">
      <c r="A236" s="175"/>
      <c r="B236" s="175"/>
      <c r="C236" s="175"/>
      <c r="D236" s="175"/>
      <c r="E236" s="175"/>
      <c r="F236" s="175"/>
      <c r="G236" s="176"/>
      <c r="H236" s="175"/>
      <c r="I236" s="175"/>
      <c r="J236" s="175"/>
      <c r="K236" s="175"/>
      <c r="L236" s="177"/>
      <c r="M236" s="175"/>
      <c r="N236" s="175"/>
      <c r="O236" s="366"/>
      <c r="P236" s="175"/>
      <c r="Q236" s="175"/>
      <c r="R236" s="175"/>
      <c r="S236" s="175"/>
      <c r="T236" s="175"/>
      <c r="U236" s="175"/>
      <c r="V236" s="177"/>
      <c r="W236" s="178"/>
      <c r="X236" s="177"/>
      <c r="Y236" s="178"/>
      <c r="Z236" s="177"/>
      <c r="AA236" s="178"/>
      <c r="AB236" s="635"/>
      <c r="AC236" s="635"/>
    </row>
    <row r="237" spans="1:29" ht="15.75" customHeight="1">
      <c r="A237" s="175"/>
      <c r="B237" s="175"/>
      <c r="C237" s="175"/>
      <c r="D237" s="175"/>
      <c r="E237" s="175"/>
      <c r="F237" s="175"/>
      <c r="G237" s="176"/>
      <c r="H237" s="175"/>
      <c r="I237" s="175"/>
      <c r="J237" s="175"/>
      <c r="K237" s="175"/>
      <c r="L237" s="177"/>
      <c r="M237" s="175"/>
      <c r="N237" s="175"/>
      <c r="O237" s="366"/>
      <c r="P237" s="175"/>
      <c r="Q237" s="175"/>
      <c r="R237" s="175"/>
      <c r="S237" s="175"/>
      <c r="T237" s="175"/>
      <c r="U237" s="175"/>
      <c r="V237" s="177"/>
      <c r="W237" s="178"/>
      <c r="X237" s="177"/>
      <c r="Y237" s="178"/>
      <c r="Z237" s="177"/>
      <c r="AA237" s="178"/>
      <c r="AB237" s="635"/>
      <c r="AC237" s="635"/>
    </row>
    <row r="238" spans="1:29" ht="15.75" customHeight="1">
      <c r="A238" s="175"/>
      <c r="B238" s="175"/>
      <c r="C238" s="175"/>
      <c r="D238" s="175"/>
      <c r="E238" s="175"/>
      <c r="F238" s="175"/>
      <c r="G238" s="176"/>
      <c r="H238" s="175"/>
      <c r="I238" s="175"/>
      <c r="J238" s="175"/>
      <c r="K238" s="175"/>
      <c r="L238" s="177"/>
      <c r="M238" s="175"/>
      <c r="N238" s="175"/>
      <c r="O238" s="366"/>
      <c r="P238" s="175"/>
      <c r="Q238" s="175"/>
      <c r="R238" s="175"/>
      <c r="S238" s="175"/>
      <c r="T238" s="175"/>
      <c r="U238" s="175"/>
      <c r="V238" s="177"/>
      <c r="W238" s="178"/>
      <c r="X238" s="177"/>
      <c r="Y238" s="178"/>
      <c r="Z238" s="177"/>
      <c r="AA238" s="178"/>
      <c r="AB238" s="635"/>
      <c r="AC238" s="635"/>
    </row>
    <row r="239" spans="1:29" ht="15.75" customHeight="1">
      <c r="A239" s="175"/>
      <c r="B239" s="175"/>
      <c r="C239" s="175"/>
      <c r="D239" s="175"/>
      <c r="E239" s="175"/>
      <c r="F239" s="175"/>
      <c r="G239" s="176"/>
      <c r="H239" s="175"/>
      <c r="I239" s="175"/>
      <c r="J239" s="175"/>
      <c r="K239" s="175"/>
      <c r="L239" s="177"/>
      <c r="M239" s="175"/>
      <c r="N239" s="175"/>
      <c r="O239" s="366"/>
      <c r="P239" s="175"/>
      <c r="Q239" s="175"/>
      <c r="R239" s="175"/>
      <c r="S239" s="175"/>
      <c r="T239" s="175"/>
      <c r="U239" s="175"/>
      <c r="V239" s="177"/>
      <c r="W239" s="178"/>
      <c r="X239" s="177"/>
      <c r="Y239" s="178"/>
      <c r="Z239" s="177"/>
      <c r="AA239" s="178"/>
      <c r="AB239" s="635"/>
      <c r="AC239" s="635"/>
    </row>
    <row r="240" spans="1:29" ht="15.75" customHeight="1">
      <c r="A240" s="175"/>
      <c r="B240" s="175"/>
      <c r="C240" s="175"/>
      <c r="D240" s="175"/>
      <c r="E240" s="175"/>
      <c r="F240" s="175"/>
      <c r="G240" s="176"/>
      <c r="H240" s="175"/>
      <c r="I240" s="175"/>
      <c r="J240" s="175"/>
      <c r="K240" s="175"/>
      <c r="L240" s="177"/>
      <c r="M240" s="175"/>
      <c r="N240" s="175"/>
      <c r="O240" s="366"/>
      <c r="P240" s="175"/>
      <c r="Q240" s="175"/>
      <c r="R240" s="175"/>
      <c r="S240" s="175"/>
      <c r="T240" s="175"/>
      <c r="U240" s="175"/>
      <c r="V240" s="177"/>
      <c r="W240" s="178"/>
      <c r="X240" s="177"/>
      <c r="Y240" s="178"/>
      <c r="Z240" s="177"/>
      <c r="AA240" s="178"/>
      <c r="AB240" s="635"/>
      <c r="AC240" s="635"/>
    </row>
    <row r="241" spans="1:29" ht="15.75" customHeight="1">
      <c r="A241" s="175"/>
      <c r="B241" s="175"/>
      <c r="C241" s="175"/>
      <c r="D241" s="175"/>
      <c r="E241" s="175"/>
      <c r="F241" s="175"/>
      <c r="G241" s="176"/>
      <c r="H241" s="175"/>
      <c r="I241" s="175"/>
      <c r="J241" s="175"/>
      <c r="K241" s="175"/>
      <c r="L241" s="177"/>
      <c r="M241" s="175"/>
      <c r="N241" s="175"/>
      <c r="O241" s="366"/>
      <c r="P241" s="175"/>
      <c r="Q241" s="175"/>
      <c r="R241" s="175"/>
      <c r="S241" s="175"/>
      <c r="T241" s="175"/>
      <c r="U241" s="175"/>
      <c r="V241" s="177"/>
      <c r="W241" s="178"/>
      <c r="X241" s="177"/>
      <c r="Y241" s="178"/>
      <c r="Z241" s="177"/>
      <c r="AA241" s="178"/>
      <c r="AB241" s="635"/>
      <c r="AC241" s="635"/>
    </row>
    <row r="242" spans="1:29" ht="15.75" customHeight="1">
      <c r="A242" s="175"/>
      <c r="B242" s="175"/>
      <c r="C242" s="175"/>
      <c r="D242" s="175"/>
      <c r="E242" s="175"/>
      <c r="F242" s="175"/>
      <c r="G242" s="176"/>
      <c r="H242" s="175"/>
      <c r="I242" s="175"/>
      <c r="J242" s="175"/>
      <c r="K242" s="175"/>
      <c r="L242" s="177"/>
      <c r="M242" s="175"/>
      <c r="N242" s="175"/>
      <c r="O242" s="366"/>
      <c r="P242" s="175"/>
      <c r="Q242" s="175"/>
      <c r="R242" s="175"/>
      <c r="S242" s="175"/>
      <c r="T242" s="175"/>
      <c r="U242" s="175"/>
      <c r="V242" s="177"/>
      <c r="W242" s="178"/>
      <c r="X242" s="177"/>
      <c r="Y242" s="178"/>
      <c r="Z242" s="177"/>
      <c r="AA242" s="178"/>
      <c r="AB242" s="635"/>
      <c r="AC242" s="635"/>
    </row>
    <row r="243" spans="1:29" ht="15.75" customHeight="1">
      <c r="A243" s="175"/>
      <c r="B243" s="175"/>
      <c r="C243" s="175"/>
      <c r="D243" s="175"/>
      <c r="E243" s="175"/>
      <c r="F243" s="175"/>
      <c r="G243" s="176"/>
      <c r="H243" s="175"/>
      <c r="I243" s="175"/>
      <c r="J243" s="175"/>
      <c r="K243" s="175"/>
      <c r="L243" s="177"/>
      <c r="M243" s="175"/>
      <c r="N243" s="175"/>
      <c r="O243" s="366"/>
      <c r="P243" s="175"/>
      <c r="Q243" s="175"/>
      <c r="R243" s="175"/>
      <c r="S243" s="175"/>
      <c r="T243" s="175"/>
      <c r="U243" s="175"/>
      <c r="V243" s="177"/>
      <c r="W243" s="178"/>
      <c r="X243" s="177"/>
      <c r="Y243" s="178"/>
      <c r="Z243" s="177"/>
      <c r="AA243" s="178"/>
      <c r="AB243" s="635"/>
      <c r="AC243" s="635"/>
    </row>
    <row r="244" spans="1:29" ht="15.75" customHeight="1">
      <c r="A244" s="175"/>
      <c r="B244" s="175"/>
      <c r="C244" s="175"/>
      <c r="D244" s="175"/>
      <c r="E244" s="175"/>
      <c r="F244" s="175"/>
      <c r="G244" s="176"/>
      <c r="H244" s="175"/>
      <c r="I244" s="175"/>
      <c r="J244" s="175"/>
      <c r="K244" s="175"/>
      <c r="L244" s="177"/>
      <c r="M244" s="175"/>
      <c r="N244" s="175"/>
      <c r="O244" s="366"/>
      <c r="P244" s="175"/>
      <c r="Q244" s="175"/>
      <c r="R244" s="175"/>
      <c r="S244" s="175"/>
      <c r="T244" s="175"/>
      <c r="U244" s="175"/>
      <c r="V244" s="177"/>
      <c r="W244" s="178"/>
      <c r="X244" s="177"/>
      <c r="Y244" s="178"/>
      <c r="Z244" s="177"/>
      <c r="AA244" s="178"/>
      <c r="AB244" s="635"/>
      <c r="AC244" s="635"/>
    </row>
    <row r="245" spans="1:29" ht="15.75" customHeight="1">
      <c r="A245" s="175"/>
      <c r="B245" s="175"/>
      <c r="C245" s="175"/>
      <c r="D245" s="175"/>
      <c r="E245" s="175"/>
      <c r="F245" s="175"/>
      <c r="G245" s="176"/>
      <c r="H245" s="175"/>
      <c r="I245" s="175"/>
      <c r="J245" s="175"/>
      <c r="K245" s="175"/>
      <c r="L245" s="177"/>
      <c r="M245" s="175"/>
      <c r="N245" s="175"/>
      <c r="O245" s="366"/>
      <c r="P245" s="175"/>
      <c r="Q245" s="175"/>
      <c r="R245" s="175"/>
      <c r="S245" s="175"/>
      <c r="T245" s="175"/>
      <c r="U245" s="175"/>
      <c r="V245" s="177"/>
      <c r="W245" s="178"/>
      <c r="X245" s="177"/>
      <c r="Y245" s="178"/>
      <c r="Z245" s="177"/>
      <c r="AA245" s="178"/>
      <c r="AB245" s="635"/>
      <c r="AC245" s="635"/>
    </row>
    <row r="246" spans="1:29" ht="15.75" customHeight="1">
      <c r="A246" s="175"/>
      <c r="B246" s="175"/>
      <c r="C246" s="175"/>
      <c r="D246" s="175"/>
      <c r="E246" s="175"/>
      <c r="F246" s="175"/>
      <c r="G246" s="176"/>
      <c r="H246" s="175"/>
      <c r="I246" s="175"/>
      <c r="J246" s="175"/>
      <c r="K246" s="175"/>
      <c r="L246" s="177"/>
      <c r="M246" s="175"/>
      <c r="N246" s="175"/>
      <c r="O246" s="366"/>
      <c r="P246" s="175"/>
      <c r="Q246" s="175"/>
      <c r="R246" s="175"/>
      <c r="S246" s="175"/>
      <c r="T246" s="175"/>
      <c r="U246" s="175"/>
      <c r="V246" s="177"/>
      <c r="W246" s="178"/>
      <c r="X246" s="177"/>
      <c r="Y246" s="178"/>
      <c r="Z246" s="177"/>
      <c r="AA246" s="178"/>
      <c r="AB246" s="635"/>
      <c r="AC246" s="635"/>
    </row>
    <row r="247" spans="1:29" ht="15.75" customHeight="1">
      <c r="A247" s="175"/>
      <c r="B247" s="175"/>
      <c r="C247" s="175"/>
      <c r="D247" s="175"/>
      <c r="E247" s="175"/>
      <c r="F247" s="175"/>
      <c r="G247" s="176"/>
      <c r="H247" s="175"/>
      <c r="I247" s="175"/>
      <c r="J247" s="175"/>
      <c r="K247" s="175"/>
      <c r="L247" s="177"/>
      <c r="M247" s="175"/>
      <c r="N247" s="175"/>
      <c r="O247" s="366"/>
      <c r="P247" s="175"/>
      <c r="Q247" s="175"/>
      <c r="R247" s="175"/>
      <c r="S247" s="175"/>
      <c r="T247" s="175"/>
      <c r="U247" s="175"/>
      <c r="V247" s="177"/>
      <c r="W247" s="178"/>
      <c r="X247" s="177"/>
      <c r="Y247" s="178"/>
      <c r="Z247" s="177"/>
      <c r="AA247" s="178"/>
      <c r="AB247" s="635"/>
      <c r="AC247" s="635"/>
    </row>
    <row r="248" spans="1:29" ht="15.75" customHeight="1">
      <c r="A248" s="175"/>
      <c r="B248" s="175"/>
      <c r="C248" s="175"/>
      <c r="D248" s="175"/>
      <c r="E248" s="175"/>
      <c r="F248" s="175"/>
      <c r="G248" s="176"/>
      <c r="H248" s="175"/>
      <c r="I248" s="175"/>
      <c r="J248" s="175"/>
      <c r="K248" s="175"/>
      <c r="L248" s="177"/>
      <c r="M248" s="175"/>
      <c r="N248" s="175"/>
      <c r="O248" s="366"/>
      <c r="P248" s="175"/>
      <c r="Q248" s="175"/>
      <c r="R248" s="175"/>
      <c r="S248" s="175"/>
      <c r="T248" s="175"/>
      <c r="U248" s="175"/>
      <c r="V248" s="177"/>
      <c r="W248" s="178"/>
      <c r="X248" s="177"/>
      <c r="Y248" s="178"/>
      <c r="Z248" s="177"/>
      <c r="AA248" s="178"/>
      <c r="AB248" s="635"/>
      <c r="AC248" s="635"/>
    </row>
    <row r="249" spans="1:29" ht="15.75" customHeight="1">
      <c r="A249" s="175"/>
      <c r="B249" s="175"/>
      <c r="C249" s="175"/>
      <c r="D249" s="175"/>
      <c r="E249" s="175"/>
      <c r="F249" s="175"/>
      <c r="G249" s="176"/>
      <c r="H249" s="175"/>
      <c r="I249" s="175"/>
      <c r="J249" s="175"/>
      <c r="K249" s="175"/>
      <c r="L249" s="177"/>
      <c r="M249" s="175"/>
      <c r="N249" s="175"/>
      <c r="O249" s="366"/>
      <c r="P249" s="175"/>
      <c r="Q249" s="175"/>
      <c r="R249" s="175"/>
      <c r="S249" s="175"/>
      <c r="T249" s="175"/>
      <c r="U249" s="175"/>
      <c r="V249" s="177"/>
      <c r="W249" s="178"/>
      <c r="X249" s="177"/>
      <c r="Y249" s="178"/>
      <c r="Z249" s="177"/>
      <c r="AA249" s="178"/>
      <c r="AB249" s="635"/>
      <c r="AC249" s="635"/>
    </row>
    <row r="250" spans="1:29" ht="15.75" customHeight="1">
      <c r="A250" s="175"/>
      <c r="B250" s="175"/>
      <c r="C250" s="175"/>
      <c r="D250" s="175"/>
      <c r="E250" s="175"/>
      <c r="F250" s="175"/>
      <c r="G250" s="176"/>
      <c r="H250" s="175"/>
      <c r="I250" s="175"/>
      <c r="J250" s="175"/>
      <c r="K250" s="175"/>
      <c r="L250" s="177"/>
      <c r="M250" s="175"/>
      <c r="N250" s="175"/>
      <c r="O250" s="366"/>
      <c r="P250" s="175"/>
      <c r="Q250" s="175"/>
      <c r="R250" s="175"/>
      <c r="S250" s="175"/>
      <c r="T250" s="175"/>
      <c r="U250" s="175"/>
      <c r="V250" s="177"/>
      <c r="W250" s="178"/>
      <c r="X250" s="177"/>
      <c r="Y250" s="178"/>
      <c r="Z250" s="177"/>
      <c r="AA250" s="178"/>
      <c r="AB250" s="635"/>
      <c r="AC250" s="635"/>
    </row>
    <row r="251" spans="1:29" ht="15.75" customHeight="1">
      <c r="A251" s="175"/>
      <c r="B251" s="175"/>
      <c r="C251" s="175"/>
      <c r="D251" s="175"/>
      <c r="E251" s="175"/>
      <c r="F251" s="175"/>
      <c r="G251" s="176"/>
      <c r="H251" s="175"/>
      <c r="I251" s="175"/>
      <c r="J251" s="175"/>
      <c r="K251" s="175"/>
      <c r="L251" s="177"/>
      <c r="M251" s="175"/>
      <c r="N251" s="175"/>
      <c r="O251" s="366"/>
      <c r="P251" s="175"/>
      <c r="Q251" s="175"/>
      <c r="R251" s="175"/>
      <c r="S251" s="175"/>
      <c r="T251" s="175"/>
      <c r="U251" s="175"/>
      <c r="V251" s="177"/>
      <c r="W251" s="178"/>
      <c r="X251" s="177"/>
      <c r="Y251" s="178"/>
      <c r="Z251" s="177"/>
      <c r="AA251" s="178"/>
      <c r="AB251" s="635"/>
      <c r="AC251" s="635"/>
    </row>
    <row r="252" spans="1:29" ht="15.75" customHeight="1">
      <c r="A252" s="175"/>
      <c r="B252" s="175"/>
      <c r="C252" s="175"/>
      <c r="D252" s="175"/>
      <c r="E252" s="175"/>
      <c r="F252" s="175"/>
      <c r="G252" s="176"/>
      <c r="H252" s="175"/>
      <c r="I252" s="175"/>
      <c r="J252" s="175"/>
      <c r="K252" s="175"/>
      <c r="L252" s="177"/>
      <c r="M252" s="175"/>
      <c r="N252" s="175"/>
      <c r="O252" s="366"/>
      <c r="P252" s="175"/>
      <c r="Q252" s="175"/>
      <c r="R252" s="175"/>
      <c r="S252" s="175"/>
      <c r="T252" s="175"/>
      <c r="U252" s="175"/>
      <c r="V252" s="177"/>
      <c r="W252" s="178"/>
      <c r="X252" s="177"/>
      <c r="Y252" s="178"/>
      <c r="Z252" s="177"/>
      <c r="AA252" s="178"/>
      <c r="AB252" s="635"/>
      <c r="AC252" s="635"/>
    </row>
    <row r="253" spans="1:29" ht="15.75" customHeight="1">
      <c r="A253" s="175"/>
      <c r="B253" s="175"/>
      <c r="C253" s="175"/>
      <c r="D253" s="175"/>
      <c r="E253" s="175"/>
      <c r="F253" s="175"/>
      <c r="G253" s="176"/>
      <c r="H253" s="175"/>
      <c r="I253" s="175"/>
      <c r="J253" s="175"/>
      <c r="K253" s="175"/>
      <c r="L253" s="177"/>
      <c r="M253" s="175"/>
      <c r="N253" s="175"/>
      <c r="O253" s="366"/>
      <c r="P253" s="175"/>
      <c r="Q253" s="175"/>
      <c r="R253" s="175"/>
      <c r="S253" s="175"/>
      <c r="T253" s="175"/>
      <c r="U253" s="175"/>
      <c r="V253" s="177"/>
      <c r="W253" s="178"/>
      <c r="X253" s="177"/>
      <c r="Y253" s="178"/>
      <c r="Z253" s="177"/>
      <c r="AA253" s="178"/>
      <c r="AB253" s="635"/>
      <c r="AC253" s="635"/>
    </row>
    <row r="254" spans="1:29" ht="15.75" customHeight="1">
      <c r="A254" s="175"/>
      <c r="B254" s="175"/>
      <c r="C254" s="175"/>
      <c r="D254" s="175"/>
      <c r="E254" s="175"/>
      <c r="F254" s="175"/>
      <c r="G254" s="176"/>
      <c r="H254" s="175"/>
      <c r="I254" s="175"/>
      <c r="J254" s="175"/>
      <c r="K254" s="175"/>
      <c r="L254" s="177"/>
      <c r="M254" s="175"/>
      <c r="N254" s="175"/>
      <c r="O254" s="366"/>
      <c r="P254" s="175"/>
      <c r="Q254" s="175"/>
      <c r="R254" s="175"/>
      <c r="S254" s="175"/>
      <c r="T254" s="175"/>
      <c r="U254" s="175"/>
      <c r="V254" s="177"/>
      <c r="W254" s="178"/>
      <c r="X254" s="177"/>
      <c r="Y254" s="178"/>
      <c r="Z254" s="177"/>
      <c r="AA254" s="178"/>
      <c r="AB254" s="635"/>
      <c r="AC254" s="635"/>
    </row>
    <row r="255" spans="1:29" ht="15.75" customHeight="1">
      <c r="A255" s="175"/>
      <c r="B255" s="175"/>
      <c r="C255" s="175"/>
      <c r="D255" s="175"/>
      <c r="E255" s="175"/>
      <c r="F255" s="175"/>
      <c r="G255" s="176"/>
      <c r="H255" s="175"/>
      <c r="I255" s="175"/>
      <c r="J255" s="175"/>
      <c r="K255" s="175"/>
      <c r="L255" s="177"/>
      <c r="M255" s="175"/>
      <c r="N255" s="175"/>
      <c r="O255" s="366"/>
      <c r="P255" s="175"/>
      <c r="Q255" s="175"/>
      <c r="R255" s="175"/>
      <c r="S255" s="175"/>
      <c r="T255" s="175"/>
      <c r="U255" s="175"/>
      <c r="V255" s="177"/>
      <c r="W255" s="178"/>
      <c r="X255" s="177"/>
      <c r="Y255" s="178"/>
      <c r="Z255" s="177"/>
      <c r="AA255" s="178"/>
      <c r="AB255" s="635"/>
      <c r="AC255" s="635"/>
    </row>
    <row r="256" spans="1:29" ht="15.75" customHeight="1">
      <c r="A256" s="175"/>
      <c r="B256" s="175"/>
      <c r="C256" s="175"/>
      <c r="D256" s="175"/>
      <c r="E256" s="175"/>
      <c r="F256" s="175"/>
      <c r="G256" s="176"/>
      <c r="H256" s="175"/>
      <c r="I256" s="175"/>
      <c r="J256" s="175"/>
      <c r="K256" s="175"/>
      <c r="L256" s="177"/>
      <c r="M256" s="175"/>
      <c r="N256" s="175"/>
      <c r="O256" s="366"/>
      <c r="P256" s="175"/>
      <c r="Q256" s="175"/>
      <c r="R256" s="175"/>
      <c r="S256" s="175"/>
      <c r="T256" s="175"/>
      <c r="U256" s="175"/>
      <c r="V256" s="177"/>
      <c r="W256" s="178"/>
      <c r="X256" s="177"/>
      <c r="Y256" s="178"/>
      <c r="Z256" s="177"/>
      <c r="AA256" s="178"/>
      <c r="AB256" s="635"/>
      <c r="AC256" s="635"/>
    </row>
    <row r="257" spans="1:29" ht="15.75" customHeight="1">
      <c r="A257" s="175"/>
      <c r="B257" s="175"/>
      <c r="C257" s="175"/>
      <c r="D257" s="175"/>
      <c r="E257" s="175"/>
      <c r="F257" s="175"/>
      <c r="G257" s="176"/>
      <c r="H257" s="175"/>
      <c r="I257" s="175"/>
      <c r="J257" s="175"/>
      <c r="K257" s="175"/>
      <c r="L257" s="177"/>
      <c r="M257" s="175"/>
      <c r="N257" s="175"/>
      <c r="O257" s="366"/>
      <c r="P257" s="175"/>
      <c r="Q257" s="175"/>
      <c r="R257" s="175"/>
      <c r="S257" s="175"/>
      <c r="T257" s="175"/>
      <c r="U257" s="175"/>
      <c r="V257" s="177"/>
      <c r="W257" s="178"/>
      <c r="X257" s="177"/>
      <c r="Y257" s="178"/>
      <c r="Z257" s="177"/>
      <c r="AA257" s="178"/>
      <c r="AB257" s="635"/>
      <c r="AC257" s="635"/>
    </row>
    <row r="258" spans="1:29" ht="15.75" customHeight="1">
      <c r="A258" s="175"/>
      <c r="B258" s="175"/>
      <c r="C258" s="175"/>
      <c r="D258" s="175"/>
      <c r="E258" s="175"/>
      <c r="F258" s="175"/>
      <c r="G258" s="176"/>
      <c r="H258" s="175"/>
      <c r="I258" s="175"/>
      <c r="J258" s="175"/>
      <c r="K258" s="175"/>
      <c r="L258" s="177"/>
      <c r="M258" s="175"/>
      <c r="N258" s="175"/>
      <c r="O258" s="366"/>
      <c r="P258" s="175"/>
      <c r="Q258" s="175"/>
      <c r="R258" s="175"/>
      <c r="S258" s="175"/>
      <c r="T258" s="175"/>
      <c r="U258" s="175"/>
      <c r="V258" s="177"/>
      <c r="W258" s="178"/>
      <c r="X258" s="177"/>
      <c r="Y258" s="178"/>
      <c r="Z258" s="177"/>
      <c r="AA258" s="178"/>
      <c r="AB258" s="635"/>
      <c r="AC258" s="635"/>
    </row>
    <row r="259" spans="1:29" ht="15.75" customHeight="1">
      <c r="A259" s="175"/>
      <c r="B259" s="175"/>
      <c r="C259" s="175"/>
      <c r="D259" s="175"/>
      <c r="E259" s="175"/>
      <c r="F259" s="175"/>
      <c r="G259" s="176"/>
      <c r="H259" s="175"/>
      <c r="I259" s="175"/>
      <c r="J259" s="175"/>
      <c r="K259" s="175"/>
      <c r="L259" s="177"/>
      <c r="M259" s="175"/>
      <c r="N259" s="175"/>
      <c r="O259" s="366"/>
      <c r="P259" s="175"/>
      <c r="Q259" s="175"/>
      <c r="R259" s="175"/>
      <c r="S259" s="175"/>
      <c r="T259" s="175"/>
      <c r="U259" s="175"/>
      <c r="V259" s="177"/>
      <c r="W259" s="178"/>
      <c r="X259" s="177"/>
      <c r="Y259" s="178"/>
      <c r="Z259" s="177"/>
      <c r="AA259" s="178"/>
      <c r="AB259" s="635"/>
      <c r="AC259" s="635"/>
    </row>
    <row r="260" spans="1:29" ht="15.75" customHeight="1">
      <c r="A260" s="175"/>
      <c r="B260" s="175"/>
      <c r="C260" s="175"/>
      <c r="D260" s="175"/>
      <c r="E260" s="175"/>
      <c r="F260" s="175"/>
      <c r="G260" s="176"/>
      <c r="H260" s="175"/>
      <c r="I260" s="175"/>
      <c r="J260" s="175"/>
      <c r="K260" s="175"/>
      <c r="L260" s="177"/>
      <c r="M260" s="175"/>
      <c r="N260" s="175"/>
      <c r="O260" s="366"/>
      <c r="P260" s="175"/>
      <c r="Q260" s="175"/>
      <c r="R260" s="175"/>
      <c r="S260" s="175"/>
      <c r="T260" s="175"/>
      <c r="U260" s="175"/>
      <c r="V260" s="177"/>
      <c r="W260" s="178"/>
      <c r="X260" s="177"/>
      <c r="Y260" s="178"/>
      <c r="Z260" s="177"/>
      <c r="AA260" s="178"/>
      <c r="AB260" s="635"/>
      <c r="AC260" s="635"/>
    </row>
    <row r="261" spans="1:29" ht="15.75" customHeight="1">
      <c r="A261" s="175"/>
      <c r="B261" s="175"/>
      <c r="C261" s="175"/>
      <c r="D261" s="175"/>
      <c r="E261" s="175"/>
      <c r="F261" s="175"/>
      <c r="G261" s="176"/>
      <c r="H261" s="175"/>
      <c r="I261" s="175"/>
      <c r="J261" s="175"/>
      <c r="K261" s="175"/>
      <c r="L261" s="177"/>
      <c r="M261" s="175"/>
      <c r="N261" s="175"/>
      <c r="O261" s="366"/>
      <c r="P261" s="175"/>
      <c r="Q261" s="175"/>
      <c r="R261" s="175"/>
      <c r="S261" s="175"/>
      <c r="T261" s="175"/>
      <c r="U261" s="175"/>
      <c r="V261" s="177"/>
      <c r="W261" s="178"/>
      <c r="X261" s="177"/>
      <c r="Y261" s="178"/>
      <c r="Z261" s="177"/>
      <c r="AA261" s="178"/>
      <c r="AB261" s="635"/>
      <c r="AC261" s="635"/>
    </row>
    <row r="262" spans="1:29" ht="15.75" customHeight="1">
      <c r="A262" s="175"/>
      <c r="B262" s="175"/>
      <c r="C262" s="175"/>
      <c r="D262" s="175"/>
      <c r="E262" s="175"/>
      <c r="F262" s="175"/>
      <c r="G262" s="176"/>
      <c r="H262" s="175"/>
      <c r="I262" s="175"/>
      <c r="J262" s="175"/>
      <c r="K262" s="175"/>
      <c r="L262" s="177"/>
      <c r="M262" s="175"/>
      <c r="N262" s="175"/>
      <c r="O262" s="366"/>
      <c r="P262" s="175"/>
      <c r="Q262" s="175"/>
      <c r="R262" s="175"/>
      <c r="S262" s="175"/>
      <c r="T262" s="175"/>
      <c r="U262" s="175"/>
      <c r="V262" s="177"/>
      <c r="W262" s="178"/>
      <c r="X262" s="177"/>
      <c r="Y262" s="178"/>
      <c r="Z262" s="177"/>
      <c r="AA262" s="178"/>
      <c r="AB262" s="635"/>
      <c r="AC262" s="635"/>
    </row>
    <row r="263" spans="1:29" ht="15.75" customHeight="1">
      <c r="A263" s="175"/>
      <c r="B263" s="175"/>
      <c r="C263" s="175"/>
      <c r="D263" s="175"/>
      <c r="E263" s="175"/>
      <c r="F263" s="175"/>
      <c r="G263" s="176"/>
      <c r="H263" s="175"/>
      <c r="I263" s="175"/>
      <c r="J263" s="175"/>
      <c r="K263" s="175"/>
      <c r="L263" s="177"/>
      <c r="M263" s="175"/>
      <c r="N263" s="175"/>
      <c r="O263" s="366"/>
      <c r="P263" s="175"/>
      <c r="Q263" s="175"/>
      <c r="R263" s="175"/>
      <c r="S263" s="175"/>
      <c r="T263" s="175"/>
      <c r="U263" s="175"/>
      <c r="V263" s="177"/>
      <c r="W263" s="178"/>
      <c r="X263" s="177"/>
      <c r="Y263" s="178"/>
      <c r="Z263" s="177"/>
      <c r="AA263" s="178"/>
      <c r="AB263" s="635"/>
      <c r="AC263" s="635"/>
    </row>
    <row r="264" spans="1:29" ht="15.75" customHeight="1">
      <c r="A264" s="175"/>
      <c r="B264" s="175"/>
      <c r="C264" s="175"/>
      <c r="D264" s="175"/>
      <c r="E264" s="175"/>
      <c r="F264" s="175"/>
      <c r="G264" s="176"/>
      <c r="H264" s="175"/>
      <c r="I264" s="175"/>
      <c r="J264" s="175"/>
      <c r="K264" s="175"/>
      <c r="L264" s="177"/>
      <c r="M264" s="175"/>
      <c r="N264" s="175"/>
      <c r="O264" s="366"/>
      <c r="P264" s="175"/>
      <c r="Q264" s="175"/>
      <c r="R264" s="175"/>
      <c r="S264" s="175"/>
      <c r="T264" s="175"/>
      <c r="U264" s="175"/>
      <c r="V264" s="177"/>
      <c r="W264" s="178"/>
      <c r="X264" s="177"/>
      <c r="Y264" s="178"/>
      <c r="Z264" s="177"/>
      <c r="AA264" s="178"/>
      <c r="AB264" s="635"/>
      <c r="AC264" s="635"/>
    </row>
    <row r="265" spans="1:29" ht="15.75" customHeight="1">
      <c r="A265" s="175"/>
      <c r="B265" s="175"/>
      <c r="C265" s="175"/>
      <c r="D265" s="175"/>
      <c r="E265" s="175"/>
      <c r="F265" s="175"/>
      <c r="G265" s="176"/>
      <c r="H265" s="175"/>
      <c r="I265" s="175"/>
      <c r="J265" s="175"/>
      <c r="K265" s="175"/>
      <c r="L265" s="177"/>
      <c r="M265" s="175"/>
      <c r="N265" s="175"/>
      <c r="O265" s="366"/>
      <c r="P265" s="175"/>
      <c r="Q265" s="175"/>
      <c r="R265" s="175"/>
      <c r="S265" s="175"/>
      <c r="T265" s="175"/>
      <c r="U265" s="175"/>
      <c r="V265" s="177"/>
      <c r="W265" s="178"/>
      <c r="X265" s="177"/>
      <c r="Y265" s="178"/>
      <c r="Z265" s="177"/>
      <c r="AA265" s="178"/>
      <c r="AB265" s="635"/>
      <c r="AC265" s="635"/>
    </row>
    <row r="266" spans="1:29" ht="15.75" customHeight="1">
      <c r="A266" s="175"/>
      <c r="B266" s="175"/>
      <c r="C266" s="175"/>
      <c r="D266" s="175"/>
      <c r="E266" s="175"/>
      <c r="F266" s="175"/>
      <c r="G266" s="176"/>
      <c r="H266" s="175"/>
      <c r="I266" s="175"/>
      <c r="J266" s="175"/>
      <c r="K266" s="175"/>
      <c r="L266" s="177"/>
      <c r="M266" s="175"/>
      <c r="N266" s="175"/>
      <c r="O266" s="366"/>
      <c r="P266" s="175"/>
      <c r="Q266" s="175"/>
      <c r="R266" s="175"/>
      <c r="S266" s="175"/>
      <c r="T266" s="175"/>
      <c r="U266" s="175"/>
      <c r="V266" s="177"/>
      <c r="W266" s="178"/>
      <c r="X266" s="177"/>
      <c r="Y266" s="178"/>
      <c r="Z266" s="177"/>
      <c r="AA266" s="178"/>
      <c r="AB266" s="635"/>
      <c r="AC266" s="635"/>
    </row>
    <row r="267" spans="1:29" ht="15.75" customHeight="1">
      <c r="A267" s="175"/>
      <c r="B267" s="175"/>
      <c r="C267" s="175"/>
      <c r="D267" s="175"/>
      <c r="E267" s="175"/>
      <c r="F267" s="175"/>
      <c r="G267" s="176"/>
      <c r="H267" s="175"/>
      <c r="I267" s="175"/>
      <c r="J267" s="175"/>
      <c r="K267" s="175"/>
      <c r="L267" s="177"/>
      <c r="M267" s="175"/>
      <c r="N267" s="175"/>
      <c r="O267" s="366"/>
      <c r="P267" s="175"/>
      <c r="Q267" s="175"/>
      <c r="R267" s="175"/>
      <c r="S267" s="175"/>
      <c r="T267" s="175"/>
      <c r="U267" s="175"/>
      <c r="V267" s="177"/>
      <c r="W267" s="178"/>
      <c r="X267" s="177"/>
      <c r="Y267" s="178"/>
      <c r="Z267" s="177"/>
      <c r="AA267" s="178"/>
      <c r="AB267" s="635"/>
      <c r="AC267" s="635"/>
    </row>
    <row r="268" spans="1:29" ht="15.75" customHeight="1">
      <c r="A268" s="175"/>
      <c r="B268" s="175"/>
      <c r="C268" s="175"/>
      <c r="D268" s="175"/>
      <c r="E268" s="175"/>
      <c r="F268" s="175"/>
      <c r="G268" s="176"/>
      <c r="H268" s="175"/>
      <c r="I268" s="175"/>
      <c r="J268" s="175"/>
      <c r="K268" s="175"/>
      <c r="L268" s="177"/>
      <c r="M268" s="175"/>
      <c r="N268" s="175"/>
      <c r="O268" s="366"/>
      <c r="P268" s="175"/>
      <c r="Q268" s="175"/>
      <c r="R268" s="175"/>
      <c r="S268" s="175"/>
      <c r="T268" s="175"/>
      <c r="U268" s="175"/>
      <c r="V268" s="177"/>
      <c r="W268" s="178"/>
      <c r="X268" s="177"/>
      <c r="Y268" s="178"/>
      <c r="Z268" s="177"/>
      <c r="AA268" s="178"/>
      <c r="AB268" s="635"/>
      <c r="AC268" s="635"/>
    </row>
    <row r="269" spans="1:29" ht="15.75" customHeight="1">
      <c r="A269" s="175"/>
      <c r="B269" s="175"/>
      <c r="C269" s="175"/>
      <c r="D269" s="175"/>
      <c r="E269" s="175"/>
      <c r="F269" s="175"/>
      <c r="G269" s="176"/>
      <c r="H269" s="175"/>
      <c r="I269" s="175"/>
      <c r="J269" s="175"/>
      <c r="K269" s="175"/>
      <c r="L269" s="177"/>
      <c r="M269" s="175"/>
      <c r="N269" s="175"/>
      <c r="O269" s="366"/>
      <c r="P269" s="175"/>
      <c r="Q269" s="175"/>
      <c r="R269" s="175"/>
      <c r="S269" s="175"/>
      <c r="T269" s="175"/>
      <c r="U269" s="175"/>
      <c r="V269" s="177"/>
      <c r="W269" s="178"/>
      <c r="X269" s="177"/>
      <c r="Y269" s="178"/>
      <c r="Z269" s="177"/>
      <c r="AA269" s="178"/>
      <c r="AB269" s="635"/>
      <c r="AC269" s="635"/>
    </row>
    <row r="270" spans="1:29" ht="15.75" customHeight="1">
      <c r="A270" s="175"/>
      <c r="B270" s="175"/>
      <c r="C270" s="175"/>
      <c r="D270" s="175"/>
      <c r="E270" s="175"/>
      <c r="F270" s="175"/>
      <c r="G270" s="176"/>
      <c r="H270" s="175"/>
      <c r="I270" s="175"/>
      <c r="J270" s="175"/>
      <c r="K270" s="175"/>
      <c r="L270" s="177"/>
      <c r="M270" s="175"/>
      <c r="N270" s="175"/>
      <c r="O270" s="366"/>
      <c r="P270" s="175"/>
      <c r="Q270" s="175"/>
      <c r="R270" s="175"/>
      <c r="S270" s="175"/>
      <c r="T270" s="175"/>
      <c r="U270" s="175"/>
      <c r="V270" s="177"/>
      <c r="W270" s="178"/>
      <c r="X270" s="177"/>
      <c r="Y270" s="178"/>
      <c r="Z270" s="177"/>
      <c r="AA270" s="178"/>
      <c r="AB270" s="635"/>
      <c r="AC270" s="635"/>
    </row>
    <row r="271" spans="1:29" ht="15.75" customHeight="1">
      <c r="A271" s="175"/>
      <c r="B271" s="175"/>
      <c r="C271" s="175"/>
      <c r="D271" s="175"/>
      <c r="E271" s="175"/>
      <c r="F271" s="175"/>
      <c r="G271" s="176"/>
      <c r="H271" s="175"/>
      <c r="I271" s="175"/>
      <c r="J271" s="175"/>
      <c r="K271" s="175"/>
      <c r="L271" s="177"/>
      <c r="M271" s="175"/>
      <c r="N271" s="175"/>
      <c r="O271" s="366"/>
      <c r="P271" s="175"/>
      <c r="Q271" s="175"/>
      <c r="R271" s="175"/>
      <c r="S271" s="175"/>
      <c r="T271" s="175"/>
      <c r="U271" s="175"/>
      <c r="V271" s="177"/>
      <c r="W271" s="178"/>
      <c r="X271" s="177"/>
      <c r="Y271" s="178"/>
      <c r="Z271" s="177"/>
      <c r="AA271" s="178"/>
      <c r="AB271" s="635"/>
      <c r="AC271" s="635"/>
    </row>
    <row r="272" spans="1:29" ht="15.75" customHeight="1">
      <c r="A272" s="175"/>
      <c r="B272" s="175"/>
      <c r="C272" s="175"/>
      <c r="D272" s="175"/>
      <c r="E272" s="175"/>
      <c r="F272" s="175"/>
      <c r="G272" s="176"/>
      <c r="H272" s="175"/>
      <c r="I272" s="175"/>
      <c r="J272" s="175"/>
      <c r="K272" s="175"/>
      <c r="L272" s="177"/>
      <c r="M272" s="175"/>
      <c r="N272" s="175"/>
      <c r="O272" s="366"/>
      <c r="P272" s="175"/>
      <c r="Q272" s="175"/>
      <c r="R272" s="175"/>
      <c r="S272" s="175"/>
      <c r="T272" s="175"/>
      <c r="U272" s="175"/>
      <c r="V272" s="177"/>
      <c r="W272" s="178"/>
      <c r="X272" s="177"/>
      <c r="Y272" s="178"/>
      <c r="Z272" s="177"/>
      <c r="AA272" s="178"/>
      <c r="AB272" s="635"/>
      <c r="AC272" s="635"/>
    </row>
    <row r="273" spans="1:29" ht="15.75" customHeight="1">
      <c r="A273" s="175"/>
      <c r="B273" s="175"/>
      <c r="C273" s="175"/>
      <c r="D273" s="175"/>
      <c r="E273" s="175"/>
      <c r="F273" s="175"/>
      <c r="G273" s="176"/>
      <c r="H273" s="175"/>
      <c r="I273" s="175"/>
      <c r="J273" s="175"/>
      <c r="K273" s="175"/>
      <c r="L273" s="177"/>
      <c r="M273" s="175"/>
      <c r="N273" s="175"/>
      <c r="O273" s="366"/>
      <c r="P273" s="175"/>
      <c r="Q273" s="175"/>
      <c r="R273" s="175"/>
      <c r="S273" s="175"/>
      <c r="T273" s="175"/>
      <c r="U273" s="175"/>
      <c r="V273" s="177"/>
      <c r="W273" s="178"/>
      <c r="X273" s="177"/>
      <c r="Y273" s="178"/>
      <c r="Z273" s="177"/>
      <c r="AA273" s="178"/>
      <c r="AB273" s="635"/>
      <c r="AC273" s="635"/>
    </row>
    <row r="274" spans="1:29" ht="15.75" customHeight="1">
      <c r="A274" s="175"/>
      <c r="B274" s="175"/>
      <c r="C274" s="175"/>
      <c r="D274" s="175"/>
      <c r="E274" s="175"/>
      <c r="F274" s="175"/>
      <c r="G274" s="176"/>
      <c r="H274" s="175"/>
      <c r="I274" s="175"/>
      <c r="J274" s="175"/>
      <c r="K274" s="175"/>
      <c r="L274" s="177"/>
      <c r="M274" s="175"/>
      <c r="N274" s="175"/>
      <c r="O274" s="366"/>
      <c r="P274" s="175"/>
      <c r="Q274" s="175"/>
      <c r="R274" s="175"/>
      <c r="S274" s="175"/>
      <c r="T274" s="175"/>
      <c r="U274" s="175"/>
      <c r="V274" s="177"/>
      <c r="W274" s="178"/>
      <c r="X274" s="177"/>
      <c r="Y274" s="178"/>
      <c r="Z274" s="177"/>
      <c r="AA274" s="178"/>
      <c r="AB274" s="635"/>
      <c r="AC274" s="635"/>
    </row>
    <row r="275" spans="1:29" ht="15.75" customHeight="1">
      <c r="A275" s="175"/>
      <c r="B275" s="175"/>
      <c r="C275" s="175"/>
      <c r="D275" s="175"/>
      <c r="E275" s="175"/>
      <c r="F275" s="175"/>
      <c r="G275" s="176"/>
      <c r="H275" s="175"/>
      <c r="I275" s="175"/>
      <c r="J275" s="175"/>
      <c r="K275" s="175"/>
      <c r="L275" s="177"/>
      <c r="M275" s="175"/>
      <c r="N275" s="175"/>
      <c r="O275" s="366"/>
      <c r="P275" s="175"/>
      <c r="Q275" s="175"/>
      <c r="R275" s="175"/>
      <c r="S275" s="175"/>
      <c r="T275" s="175"/>
      <c r="U275" s="175"/>
      <c r="V275" s="177"/>
      <c r="W275" s="178"/>
      <c r="X275" s="177"/>
      <c r="Y275" s="178"/>
      <c r="Z275" s="177"/>
      <c r="AA275" s="178"/>
      <c r="AB275" s="635"/>
      <c r="AC275" s="635"/>
    </row>
    <row r="276" spans="1:29" ht="15.75" customHeight="1">
      <c r="A276" s="175"/>
      <c r="B276" s="175"/>
      <c r="C276" s="175"/>
      <c r="D276" s="175"/>
      <c r="E276" s="175"/>
      <c r="F276" s="175"/>
      <c r="G276" s="176"/>
      <c r="H276" s="175"/>
      <c r="I276" s="175"/>
      <c r="J276" s="175"/>
      <c r="K276" s="175"/>
      <c r="L276" s="177"/>
      <c r="M276" s="175"/>
      <c r="N276" s="175"/>
      <c r="O276" s="366"/>
      <c r="P276" s="175"/>
      <c r="Q276" s="175"/>
      <c r="R276" s="175"/>
      <c r="S276" s="175"/>
      <c r="T276" s="175"/>
      <c r="U276" s="175"/>
      <c r="V276" s="177"/>
      <c r="W276" s="178"/>
      <c r="X276" s="177"/>
      <c r="Y276" s="178"/>
      <c r="Z276" s="177"/>
      <c r="AA276" s="178"/>
      <c r="AB276" s="635"/>
      <c r="AC276" s="635"/>
    </row>
    <row r="277" spans="1:29" ht="15.75" customHeight="1">
      <c r="A277" s="175"/>
      <c r="B277" s="175"/>
      <c r="C277" s="175"/>
      <c r="D277" s="175"/>
      <c r="E277" s="175"/>
      <c r="F277" s="175"/>
      <c r="G277" s="176"/>
      <c r="H277" s="175"/>
      <c r="I277" s="175"/>
      <c r="J277" s="175"/>
      <c r="K277" s="175"/>
      <c r="L277" s="177"/>
      <c r="M277" s="175"/>
      <c r="N277" s="175"/>
      <c r="O277" s="366"/>
      <c r="P277" s="175"/>
      <c r="Q277" s="175"/>
      <c r="R277" s="175"/>
      <c r="S277" s="175"/>
      <c r="T277" s="175"/>
      <c r="U277" s="175"/>
      <c r="V277" s="177"/>
      <c r="W277" s="178"/>
      <c r="X277" s="177"/>
      <c r="Y277" s="178"/>
      <c r="Z277" s="177"/>
      <c r="AA277" s="178"/>
      <c r="AB277" s="635"/>
      <c r="AC277" s="635"/>
    </row>
    <row r="278" spans="1:29" ht="15.75" customHeight="1">
      <c r="A278" s="175"/>
      <c r="B278" s="175"/>
      <c r="C278" s="175"/>
      <c r="D278" s="175"/>
      <c r="E278" s="175"/>
      <c r="F278" s="175"/>
      <c r="G278" s="176"/>
      <c r="H278" s="175"/>
      <c r="I278" s="175"/>
      <c r="J278" s="175"/>
      <c r="K278" s="175"/>
      <c r="L278" s="177"/>
      <c r="M278" s="175"/>
      <c r="N278" s="175"/>
      <c r="O278" s="366"/>
      <c r="P278" s="175"/>
      <c r="Q278" s="175"/>
      <c r="R278" s="175"/>
      <c r="S278" s="175"/>
      <c r="T278" s="175"/>
      <c r="U278" s="175"/>
      <c r="V278" s="177"/>
      <c r="W278" s="178"/>
      <c r="X278" s="177"/>
      <c r="Y278" s="178"/>
      <c r="Z278" s="177"/>
      <c r="AA278" s="178"/>
      <c r="AB278" s="635"/>
      <c r="AC278" s="635"/>
    </row>
    <row r="279" spans="1:29" ht="15.75" customHeight="1">
      <c r="A279" s="175"/>
      <c r="B279" s="175"/>
      <c r="C279" s="175"/>
      <c r="D279" s="175"/>
      <c r="E279" s="175"/>
      <c r="F279" s="175"/>
      <c r="G279" s="176"/>
      <c r="H279" s="175"/>
      <c r="I279" s="175"/>
      <c r="J279" s="175"/>
      <c r="K279" s="175"/>
      <c r="L279" s="177"/>
      <c r="M279" s="175"/>
      <c r="N279" s="175"/>
      <c r="O279" s="366"/>
      <c r="P279" s="175"/>
      <c r="Q279" s="175"/>
      <c r="R279" s="175"/>
      <c r="S279" s="175"/>
      <c r="T279" s="175"/>
      <c r="U279" s="175"/>
      <c r="V279" s="177"/>
      <c r="W279" s="178"/>
      <c r="X279" s="177"/>
      <c r="Y279" s="178"/>
      <c r="Z279" s="177"/>
      <c r="AA279" s="178"/>
      <c r="AB279" s="635"/>
      <c r="AC279" s="635"/>
    </row>
    <row r="280" spans="1:29" ht="15.75" customHeight="1">
      <c r="A280" s="175"/>
      <c r="B280" s="175"/>
      <c r="C280" s="175"/>
      <c r="D280" s="175"/>
      <c r="E280" s="175"/>
      <c r="F280" s="175"/>
      <c r="G280" s="176"/>
      <c r="H280" s="175"/>
      <c r="I280" s="175"/>
      <c r="J280" s="175"/>
      <c r="K280" s="175"/>
      <c r="L280" s="177"/>
      <c r="M280" s="175"/>
      <c r="N280" s="175"/>
      <c r="O280" s="366"/>
      <c r="P280" s="175"/>
      <c r="Q280" s="175"/>
      <c r="R280" s="175"/>
      <c r="S280" s="175"/>
      <c r="T280" s="175"/>
      <c r="U280" s="175"/>
      <c r="V280" s="177"/>
      <c r="W280" s="178"/>
      <c r="X280" s="177"/>
      <c r="Y280" s="178"/>
      <c r="Z280" s="177"/>
      <c r="AA280" s="178"/>
      <c r="AB280" s="635"/>
      <c r="AC280" s="635"/>
    </row>
    <row r="281" spans="1:29" ht="15.75" customHeight="1">
      <c r="A281" s="175"/>
      <c r="B281" s="175"/>
      <c r="C281" s="175"/>
      <c r="D281" s="175"/>
      <c r="E281" s="175"/>
      <c r="F281" s="175"/>
      <c r="G281" s="176"/>
      <c r="H281" s="175"/>
      <c r="I281" s="175"/>
      <c r="J281" s="175"/>
      <c r="K281" s="175"/>
      <c r="L281" s="177"/>
      <c r="M281" s="175"/>
      <c r="N281" s="175"/>
      <c r="O281" s="366"/>
      <c r="P281" s="175"/>
      <c r="Q281" s="175"/>
      <c r="R281" s="175"/>
      <c r="S281" s="175"/>
      <c r="T281" s="175"/>
      <c r="U281" s="175"/>
      <c r="V281" s="177"/>
      <c r="W281" s="178"/>
      <c r="X281" s="177"/>
      <c r="Y281" s="178"/>
      <c r="Z281" s="177"/>
      <c r="AA281" s="178"/>
      <c r="AB281" s="635"/>
      <c r="AC281" s="635"/>
    </row>
    <row r="282" spans="1:29" ht="15.75" customHeight="1">
      <c r="A282" s="175"/>
      <c r="B282" s="175"/>
      <c r="C282" s="175"/>
      <c r="D282" s="175"/>
      <c r="E282" s="175"/>
      <c r="F282" s="175"/>
      <c r="G282" s="176"/>
      <c r="H282" s="175"/>
      <c r="I282" s="175"/>
      <c r="J282" s="175"/>
      <c r="K282" s="175"/>
      <c r="L282" s="177"/>
      <c r="M282" s="175"/>
      <c r="N282" s="175"/>
      <c r="O282" s="366"/>
      <c r="P282" s="175"/>
      <c r="Q282" s="175"/>
      <c r="R282" s="175"/>
      <c r="S282" s="175"/>
      <c r="T282" s="175"/>
      <c r="U282" s="175"/>
      <c r="V282" s="177"/>
      <c r="W282" s="178"/>
      <c r="X282" s="177"/>
      <c r="Y282" s="178"/>
      <c r="Z282" s="177"/>
      <c r="AA282" s="178"/>
      <c r="AB282" s="635"/>
      <c r="AC282" s="635"/>
    </row>
    <row r="283" spans="1:29" ht="15.75" customHeight="1">
      <c r="A283" s="175"/>
      <c r="B283" s="175"/>
      <c r="C283" s="175"/>
      <c r="D283" s="175"/>
      <c r="E283" s="175"/>
      <c r="F283" s="175"/>
      <c r="G283" s="176"/>
      <c r="H283" s="175"/>
      <c r="I283" s="175"/>
      <c r="J283" s="175"/>
      <c r="K283" s="175"/>
      <c r="L283" s="177"/>
      <c r="M283" s="175"/>
      <c r="N283" s="175"/>
      <c r="O283" s="366"/>
      <c r="P283" s="175"/>
      <c r="Q283" s="175"/>
      <c r="R283" s="175"/>
      <c r="S283" s="175"/>
      <c r="T283" s="175"/>
      <c r="U283" s="175"/>
      <c r="V283" s="177"/>
      <c r="W283" s="178"/>
      <c r="X283" s="177"/>
      <c r="Y283" s="178"/>
      <c r="Z283" s="177"/>
      <c r="AA283" s="178"/>
      <c r="AB283" s="635"/>
      <c r="AC283" s="635"/>
    </row>
    <row r="284" spans="1:29" ht="15.75" customHeight="1">
      <c r="A284" s="175"/>
      <c r="B284" s="175"/>
      <c r="C284" s="175"/>
      <c r="D284" s="175"/>
      <c r="E284" s="175"/>
      <c r="F284" s="175"/>
      <c r="G284" s="176"/>
      <c r="H284" s="175"/>
      <c r="I284" s="175"/>
      <c r="J284" s="175"/>
      <c r="K284" s="175"/>
      <c r="L284" s="177"/>
      <c r="M284" s="175"/>
      <c r="N284" s="175"/>
      <c r="O284" s="366"/>
      <c r="P284" s="175"/>
      <c r="Q284" s="175"/>
      <c r="R284" s="175"/>
      <c r="S284" s="175"/>
      <c r="T284" s="175"/>
      <c r="U284" s="175"/>
      <c r="V284" s="177"/>
      <c r="W284" s="178"/>
      <c r="X284" s="177"/>
      <c r="Y284" s="178"/>
      <c r="Z284" s="177"/>
      <c r="AA284" s="178"/>
      <c r="AB284" s="635"/>
      <c r="AC284" s="635"/>
    </row>
    <row r="285" spans="1:29" ht="15.75" customHeight="1">
      <c r="A285" s="175"/>
      <c r="B285" s="175"/>
      <c r="C285" s="175"/>
      <c r="D285" s="175"/>
      <c r="E285" s="175"/>
      <c r="F285" s="175"/>
      <c r="G285" s="176"/>
      <c r="H285" s="175"/>
      <c r="I285" s="175"/>
      <c r="J285" s="175"/>
      <c r="K285" s="175"/>
      <c r="L285" s="177"/>
      <c r="M285" s="175"/>
      <c r="N285" s="175"/>
      <c r="O285" s="366"/>
      <c r="P285" s="175"/>
      <c r="Q285" s="175"/>
      <c r="R285" s="175"/>
      <c r="S285" s="175"/>
      <c r="T285" s="175"/>
      <c r="U285" s="175"/>
      <c r="V285" s="177"/>
      <c r="W285" s="178"/>
      <c r="X285" s="177"/>
      <c r="Y285" s="178"/>
      <c r="Z285" s="177"/>
      <c r="AA285" s="178"/>
      <c r="AB285" s="635"/>
      <c r="AC285" s="635"/>
    </row>
    <row r="286" spans="1:29" ht="15.75" customHeight="1">
      <c r="A286" s="175"/>
      <c r="B286" s="175"/>
      <c r="C286" s="175"/>
      <c r="D286" s="175"/>
      <c r="E286" s="175"/>
      <c r="F286" s="175"/>
      <c r="G286" s="176"/>
      <c r="H286" s="175"/>
      <c r="I286" s="175"/>
      <c r="J286" s="175"/>
      <c r="K286" s="175"/>
      <c r="L286" s="177"/>
      <c r="M286" s="175"/>
      <c r="N286" s="175"/>
      <c r="O286" s="366"/>
      <c r="P286" s="175"/>
      <c r="Q286" s="175"/>
      <c r="R286" s="175"/>
      <c r="S286" s="175"/>
      <c r="T286" s="175"/>
      <c r="U286" s="175"/>
      <c r="V286" s="177"/>
      <c r="W286" s="178"/>
      <c r="X286" s="177"/>
      <c r="Y286" s="178"/>
      <c r="Z286" s="177"/>
      <c r="AA286" s="178"/>
      <c r="AB286" s="635"/>
      <c r="AC286" s="635"/>
    </row>
    <row r="287" spans="1:29" ht="15.75" customHeight="1">
      <c r="A287" s="175"/>
      <c r="B287" s="175"/>
      <c r="C287" s="175"/>
      <c r="D287" s="175"/>
      <c r="E287" s="175"/>
      <c r="F287" s="175"/>
      <c r="G287" s="176"/>
      <c r="H287" s="175"/>
      <c r="I287" s="175"/>
      <c r="J287" s="175"/>
      <c r="K287" s="175"/>
      <c r="L287" s="177"/>
      <c r="M287" s="175"/>
      <c r="N287" s="175"/>
      <c r="O287" s="366"/>
      <c r="P287" s="175"/>
      <c r="Q287" s="175"/>
      <c r="R287" s="175"/>
      <c r="S287" s="175"/>
      <c r="T287" s="175"/>
      <c r="U287" s="175"/>
      <c r="V287" s="177"/>
      <c r="W287" s="178"/>
      <c r="X287" s="177"/>
      <c r="Y287" s="178"/>
      <c r="Z287" s="177"/>
      <c r="AA287" s="178"/>
      <c r="AB287" s="635"/>
      <c r="AC287" s="635"/>
    </row>
    <row r="288" spans="1:29" ht="15.75" customHeight="1">
      <c r="A288" s="175"/>
      <c r="B288" s="175"/>
      <c r="C288" s="175"/>
      <c r="D288" s="175"/>
      <c r="E288" s="175"/>
      <c r="F288" s="175"/>
      <c r="G288" s="176"/>
      <c r="H288" s="175"/>
      <c r="I288" s="175"/>
      <c r="J288" s="175"/>
      <c r="K288" s="175"/>
      <c r="L288" s="177"/>
      <c r="M288" s="175"/>
      <c r="N288" s="175"/>
      <c r="O288" s="366"/>
      <c r="P288" s="175"/>
      <c r="Q288" s="175"/>
      <c r="R288" s="175"/>
      <c r="S288" s="175"/>
      <c r="T288" s="175"/>
      <c r="U288" s="175"/>
      <c r="V288" s="177"/>
      <c r="W288" s="178"/>
      <c r="X288" s="177"/>
      <c r="Y288" s="178"/>
      <c r="Z288" s="177"/>
      <c r="AA288" s="178"/>
      <c r="AB288" s="635"/>
      <c r="AC288" s="635"/>
    </row>
    <row r="289" spans="1:29" ht="15.75" customHeight="1">
      <c r="A289" s="175"/>
      <c r="B289" s="175"/>
      <c r="C289" s="175"/>
      <c r="D289" s="175"/>
      <c r="E289" s="175"/>
      <c r="F289" s="175"/>
      <c r="G289" s="176"/>
      <c r="H289" s="175"/>
      <c r="I289" s="175"/>
      <c r="J289" s="175"/>
      <c r="K289" s="175"/>
      <c r="L289" s="177"/>
      <c r="M289" s="175"/>
      <c r="N289" s="175"/>
      <c r="O289" s="366"/>
      <c r="P289" s="175"/>
      <c r="Q289" s="175"/>
      <c r="R289" s="175"/>
      <c r="S289" s="175"/>
      <c r="T289" s="175"/>
      <c r="U289" s="175"/>
      <c r="V289" s="177"/>
      <c r="W289" s="178"/>
      <c r="X289" s="177"/>
      <c r="Y289" s="178"/>
      <c r="Z289" s="177"/>
      <c r="AA289" s="178"/>
      <c r="AB289" s="635"/>
      <c r="AC289" s="635"/>
    </row>
    <row r="290" spans="1:29" ht="15.75" customHeight="1">
      <c r="A290" s="175"/>
      <c r="B290" s="175"/>
      <c r="C290" s="175"/>
      <c r="D290" s="175"/>
      <c r="E290" s="175"/>
      <c r="F290" s="175"/>
      <c r="G290" s="176"/>
      <c r="H290" s="175"/>
      <c r="I290" s="175"/>
      <c r="J290" s="175"/>
      <c r="K290" s="175"/>
      <c r="L290" s="177"/>
      <c r="M290" s="175"/>
      <c r="N290" s="175"/>
      <c r="O290" s="366"/>
      <c r="P290" s="175"/>
      <c r="Q290" s="175"/>
      <c r="R290" s="175"/>
      <c r="S290" s="175"/>
      <c r="T290" s="175"/>
      <c r="U290" s="175"/>
      <c r="V290" s="177"/>
      <c r="W290" s="178"/>
      <c r="X290" s="177"/>
      <c r="Y290" s="178"/>
      <c r="Z290" s="177"/>
      <c r="AA290" s="178"/>
      <c r="AB290" s="635"/>
      <c r="AC290" s="635"/>
    </row>
    <row r="291" spans="1:29" ht="15.75" customHeight="1">
      <c r="A291" s="175"/>
      <c r="B291" s="175"/>
      <c r="C291" s="175"/>
      <c r="D291" s="175"/>
      <c r="E291" s="175"/>
      <c r="F291" s="175"/>
      <c r="G291" s="176"/>
      <c r="H291" s="175"/>
      <c r="I291" s="175"/>
      <c r="J291" s="175"/>
      <c r="K291" s="175"/>
      <c r="L291" s="177"/>
      <c r="M291" s="175"/>
      <c r="N291" s="175"/>
      <c r="O291" s="366"/>
      <c r="P291" s="175"/>
      <c r="Q291" s="175"/>
      <c r="R291" s="175"/>
      <c r="S291" s="175"/>
      <c r="T291" s="175"/>
      <c r="U291" s="175"/>
      <c r="V291" s="177"/>
      <c r="W291" s="178"/>
      <c r="X291" s="177"/>
      <c r="Y291" s="178"/>
      <c r="Z291" s="177"/>
      <c r="AA291" s="178"/>
      <c r="AB291" s="635"/>
      <c r="AC291" s="635"/>
    </row>
    <row r="292" spans="1:29" ht="15.75" customHeight="1">
      <c r="A292" s="175"/>
      <c r="B292" s="175"/>
      <c r="C292" s="175"/>
      <c r="D292" s="175"/>
      <c r="E292" s="175"/>
      <c r="F292" s="175"/>
      <c r="G292" s="176"/>
      <c r="H292" s="175"/>
      <c r="I292" s="175"/>
      <c r="J292" s="175"/>
      <c r="K292" s="175"/>
      <c r="L292" s="177"/>
      <c r="M292" s="175"/>
      <c r="N292" s="175"/>
      <c r="O292" s="366"/>
      <c r="P292" s="175"/>
      <c r="Q292" s="175"/>
      <c r="R292" s="175"/>
      <c r="S292" s="175"/>
      <c r="T292" s="175"/>
      <c r="U292" s="175"/>
      <c r="V292" s="177"/>
      <c r="W292" s="178"/>
      <c r="X292" s="177"/>
      <c r="Y292" s="178"/>
      <c r="Z292" s="177"/>
      <c r="AA292" s="178"/>
      <c r="AB292" s="635"/>
      <c r="AC292" s="635"/>
    </row>
    <row r="293" spans="1:29" ht="15.75" customHeight="1">
      <c r="A293" s="175"/>
      <c r="B293" s="175"/>
      <c r="C293" s="175"/>
      <c r="D293" s="175"/>
      <c r="E293" s="175"/>
      <c r="F293" s="175"/>
      <c r="G293" s="176"/>
      <c r="H293" s="175"/>
      <c r="I293" s="175"/>
      <c r="J293" s="175"/>
      <c r="K293" s="175"/>
      <c r="L293" s="177"/>
      <c r="M293" s="175"/>
      <c r="N293" s="175"/>
      <c r="O293" s="366"/>
      <c r="P293" s="175"/>
      <c r="Q293" s="175"/>
      <c r="R293" s="175"/>
      <c r="S293" s="175"/>
      <c r="T293" s="175"/>
      <c r="U293" s="175"/>
      <c r="V293" s="177"/>
      <c r="W293" s="178"/>
      <c r="X293" s="177"/>
      <c r="Y293" s="178"/>
      <c r="Z293" s="177"/>
      <c r="AA293" s="178"/>
      <c r="AB293" s="635"/>
      <c r="AC293" s="635"/>
    </row>
    <row r="294" spans="1:29" ht="15.75" customHeight="1">
      <c r="A294" s="175"/>
      <c r="B294" s="175"/>
      <c r="C294" s="175"/>
      <c r="D294" s="175"/>
      <c r="E294" s="175"/>
      <c r="F294" s="175"/>
      <c r="G294" s="176"/>
      <c r="H294" s="175"/>
      <c r="I294" s="175"/>
      <c r="J294" s="175"/>
      <c r="K294" s="175"/>
      <c r="L294" s="177"/>
      <c r="M294" s="175"/>
      <c r="N294" s="175"/>
      <c r="O294" s="366"/>
      <c r="P294" s="175"/>
      <c r="Q294" s="175"/>
      <c r="R294" s="175"/>
      <c r="S294" s="175"/>
      <c r="T294" s="175"/>
      <c r="U294" s="175"/>
      <c r="V294" s="177"/>
      <c r="W294" s="178"/>
      <c r="X294" s="177"/>
      <c r="Y294" s="178"/>
      <c r="Z294" s="177"/>
      <c r="AA294" s="178"/>
      <c r="AB294" s="635"/>
      <c r="AC294" s="635"/>
    </row>
    <row r="295" spans="1:29" ht="15.75" customHeight="1">
      <c r="A295" s="175"/>
      <c r="B295" s="175"/>
      <c r="C295" s="175"/>
      <c r="D295" s="175"/>
      <c r="E295" s="175"/>
      <c r="F295" s="175"/>
      <c r="G295" s="176"/>
      <c r="H295" s="175"/>
      <c r="I295" s="175"/>
      <c r="J295" s="175"/>
      <c r="K295" s="175"/>
      <c r="L295" s="177"/>
      <c r="M295" s="175"/>
      <c r="N295" s="175"/>
      <c r="O295" s="366"/>
      <c r="P295" s="175"/>
      <c r="Q295" s="175"/>
      <c r="R295" s="175"/>
      <c r="S295" s="175"/>
      <c r="T295" s="175"/>
      <c r="U295" s="175"/>
      <c r="V295" s="177"/>
      <c r="W295" s="178"/>
      <c r="X295" s="177"/>
      <c r="Y295" s="178"/>
      <c r="Z295" s="177"/>
      <c r="AA295" s="178"/>
      <c r="AB295" s="635"/>
      <c r="AC295" s="635"/>
    </row>
    <row r="296" spans="1:29" ht="15.75" customHeight="1">
      <c r="A296" s="175"/>
      <c r="B296" s="175"/>
      <c r="C296" s="175"/>
      <c r="D296" s="175"/>
      <c r="E296" s="175"/>
      <c r="F296" s="175"/>
      <c r="G296" s="176"/>
      <c r="H296" s="175"/>
      <c r="I296" s="175"/>
      <c r="J296" s="175"/>
      <c r="K296" s="175"/>
      <c r="L296" s="177"/>
      <c r="M296" s="175"/>
      <c r="N296" s="175"/>
      <c r="O296" s="366"/>
      <c r="P296" s="175"/>
      <c r="Q296" s="175"/>
      <c r="R296" s="175"/>
      <c r="S296" s="175"/>
      <c r="T296" s="175"/>
      <c r="U296" s="175"/>
      <c r="V296" s="177"/>
      <c r="W296" s="178"/>
      <c r="X296" s="177"/>
      <c r="Y296" s="178"/>
      <c r="Z296" s="177"/>
      <c r="AA296" s="178"/>
      <c r="AB296" s="635"/>
      <c r="AC296" s="635"/>
    </row>
    <row r="297" spans="1:29" ht="15.75" customHeight="1">
      <c r="A297" s="175"/>
      <c r="B297" s="175"/>
      <c r="C297" s="175"/>
      <c r="D297" s="175"/>
      <c r="E297" s="175"/>
      <c r="F297" s="175"/>
      <c r="G297" s="176"/>
      <c r="H297" s="175"/>
      <c r="I297" s="175"/>
      <c r="J297" s="175"/>
      <c r="K297" s="175"/>
      <c r="L297" s="177"/>
      <c r="M297" s="175"/>
      <c r="N297" s="175"/>
      <c r="O297" s="366"/>
      <c r="P297" s="175"/>
      <c r="Q297" s="175"/>
      <c r="R297" s="175"/>
      <c r="S297" s="175"/>
      <c r="T297" s="175"/>
      <c r="U297" s="175"/>
      <c r="V297" s="177"/>
      <c r="W297" s="178"/>
      <c r="X297" s="177"/>
      <c r="Y297" s="178"/>
      <c r="Z297" s="177"/>
      <c r="AA297" s="178"/>
      <c r="AB297" s="635"/>
      <c r="AC297" s="635"/>
    </row>
    <row r="298" spans="1:29" ht="15.75" customHeight="1">
      <c r="A298" s="175"/>
      <c r="B298" s="175"/>
      <c r="C298" s="175"/>
      <c r="D298" s="175"/>
      <c r="E298" s="175"/>
      <c r="F298" s="175"/>
      <c r="G298" s="176"/>
      <c r="H298" s="175"/>
      <c r="I298" s="175"/>
      <c r="J298" s="175"/>
      <c r="K298" s="175"/>
      <c r="L298" s="177"/>
      <c r="M298" s="175"/>
      <c r="N298" s="175"/>
      <c r="O298" s="366"/>
      <c r="P298" s="175"/>
      <c r="Q298" s="175"/>
      <c r="R298" s="175"/>
      <c r="S298" s="175"/>
      <c r="T298" s="175"/>
      <c r="U298" s="175"/>
      <c r="V298" s="177"/>
      <c r="W298" s="178"/>
      <c r="X298" s="177"/>
      <c r="Y298" s="178"/>
      <c r="Z298" s="177"/>
      <c r="AA298" s="178"/>
      <c r="AB298" s="635"/>
      <c r="AC298" s="635"/>
    </row>
    <row r="299" spans="1:29" ht="15.75" customHeight="1">
      <c r="A299" s="175"/>
      <c r="B299" s="175"/>
      <c r="C299" s="175"/>
      <c r="D299" s="175"/>
      <c r="E299" s="175"/>
      <c r="F299" s="175"/>
      <c r="G299" s="176"/>
      <c r="H299" s="175"/>
      <c r="I299" s="175"/>
      <c r="J299" s="175"/>
      <c r="K299" s="175"/>
      <c r="L299" s="177"/>
      <c r="M299" s="175"/>
      <c r="N299" s="175"/>
      <c r="O299" s="366"/>
      <c r="P299" s="175"/>
      <c r="Q299" s="175"/>
      <c r="R299" s="175"/>
      <c r="S299" s="175"/>
      <c r="T299" s="175"/>
      <c r="U299" s="175"/>
      <c r="V299" s="177"/>
      <c r="W299" s="178"/>
      <c r="X299" s="177"/>
      <c r="Y299" s="178"/>
      <c r="Z299" s="177"/>
      <c r="AA299" s="178"/>
      <c r="AB299" s="635"/>
      <c r="AC299" s="635"/>
    </row>
    <row r="300" spans="1:29" ht="15.75" customHeight="1">
      <c r="A300" s="175"/>
      <c r="B300" s="175"/>
      <c r="C300" s="175"/>
      <c r="D300" s="175"/>
      <c r="E300" s="175"/>
      <c r="F300" s="175"/>
      <c r="G300" s="176"/>
      <c r="H300" s="175"/>
      <c r="I300" s="175"/>
      <c r="J300" s="175"/>
      <c r="K300" s="175"/>
      <c r="L300" s="177"/>
      <c r="M300" s="175"/>
      <c r="N300" s="175"/>
      <c r="O300" s="366"/>
      <c r="P300" s="175"/>
      <c r="Q300" s="175"/>
      <c r="R300" s="175"/>
      <c r="S300" s="175"/>
      <c r="T300" s="175"/>
      <c r="U300" s="175"/>
      <c r="V300" s="177"/>
      <c r="W300" s="178"/>
      <c r="X300" s="177"/>
      <c r="Y300" s="178"/>
      <c r="Z300" s="177"/>
      <c r="AA300" s="178"/>
      <c r="AB300" s="635"/>
      <c r="AC300" s="635"/>
    </row>
    <row r="301" spans="1:29" ht="15.75" customHeight="1">
      <c r="A301" s="175"/>
      <c r="B301" s="175"/>
      <c r="C301" s="175"/>
      <c r="D301" s="175"/>
      <c r="E301" s="175"/>
      <c r="F301" s="175"/>
      <c r="G301" s="176"/>
      <c r="H301" s="175"/>
      <c r="I301" s="175"/>
      <c r="J301" s="175"/>
      <c r="K301" s="175"/>
      <c r="L301" s="177"/>
      <c r="M301" s="175"/>
      <c r="N301" s="175"/>
      <c r="O301" s="366"/>
      <c r="P301" s="175"/>
      <c r="Q301" s="175"/>
      <c r="R301" s="175"/>
      <c r="S301" s="175"/>
      <c r="T301" s="175"/>
      <c r="U301" s="175"/>
      <c r="V301" s="177"/>
      <c r="W301" s="178"/>
      <c r="X301" s="177"/>
      <c r="Y301" s="178"/>
      <c r="Z301" s="177"/>
      <c r="AA301" s="178"/>
      <c r="AB301" s="635"/>
      <c r="AC301" s="635"/>
    </row>
    <row r="302" spans="1:29" ht="15.75" customHeight="1">
      <c r="A302" s="175"/>
      <c r="B302" s="175"/>
      <c r="C302" s="175"/>
      <c r="D302" s="175"/>
      <c r="E302" s="175"/>
      <c r="F302" s="175"/>
      <c r="G302" s="176"/>
      <c r="H302" s="175"/>
      <c r="I302" s="175"/>
      <c r="J302" s="175"/>
      <c r="K302" s="175"/>
      <c r="L302" s="177"/>
      <c r="M302" s="175"/>
      <c r="N302" s="175"/>
      <c r="O302" s="366"/>
      <c r="P302" s="175"/>
      <c r="Q302" s="175"/>
      <c r="R302" s="175"/>
      <c r="S302" s="175"/>
      <c r="T302" s="175"/>
      <c r="U302" s="175"/>
      <c r="V302" s="177"/>
      <c r="W302" s="178"/>
      <c r="X302" s="177"/>
      <c r="Y302" s="178"/>
      <c r="Z302" s="177"/>
      <c r="AA302" s="178"/>
      <c r="AB302" s="635"/>
      <c r="AC302" s="635"/>
    </row>
    <row r="303" spans="1:29" ht="15.75" customHeight="1">
      <c r="A303" s="175"/>
      <c r="B303" s="175"/>
      <c r="C303" s="175"/>
      <c r="D303" s="175"/>
      <c r="E303" s="175"/>
      <c r="F303" s="175"/>
      <c r="G303" s="176"/>
      <c r="H303" s="175"/>
      <c r="I303" s="175"/>
      <c r="J303" s="175"/>
      <c r="K303" s="175"/>
      <c r="L303" s="177"/>
      <c r="M303" s="175"/>
      <c r="N303" s="175"/>
      <c r="O303" s="366"/>
      <c r="P303" s="175"/>
      <c r="Q303" s="175"/>
      <c r="R303" s="175"/>
      <c r="S303" s="175"/>
      <c r="T303" s="175"/>
      <c r="U303" s="175"/>
      <c r="V303" s="177"/>
      <c r="W303" s="178"/>
      <c r="X303" s="177"/>
      <c r="Y303" s="178"/>
      <c r="Z303" s="177"/>
      <c r="AA303" s="178"/>
      <c r="AB303" s="635"/>
      <c r="AC303" s="635"/>
    </row>
    <row r="304" spans="1:29" ht="15.75" customHeight="1">
      <c r="A304" s="175"/>
      <c r="B304" s="175"/>
      <c r="C304" s="175"/>
      <c r="D304" s="175"/>
      <c r="E304" s="175"/>
      <c r="F304" s="175"/>
      <c r="G304" s="176"/>
      <c r="H304" s="175"/>
      <c r="I304" s="175"/>
      <c r="J304" s="175"/>
      <c r="K304" s="175"/>
      <c r="L304" s="177"/>
      <c r="M304" s="175"/>
      <c r="N304" s="175"/>
      <c r="O304" s="366"/>
      <c r="P304" s="175"/>
      <c r="Q304" s="175"/>
      <c r="R304" s="175"/>
      <c r="S304" s="175"/>
      <c r="T304" s="175"/>
      <c r="U304" s="175"/>
      <c r="V304" s="177"/>
      <c r="W304" s="178"/>
      <c r="X304" s="177"/>
      <c r="Y304" s="178"/>
      <c r="Z304" s="177"/>
      <c r="AA304" s="178"/>
      <c r="AB304" s="635"/>
      <c r="AC304" s="635"/>
    </row>
    <row r="305" spans="1:29" ht="15.75" customHeight="1">
      <c r="A305" s="175"/>
      <c r="B305" s="175"/>
      <c r="C305" s="175"/>
      <c r="D305" s="175"/>
      <c r="E305" s="175"/>
      <c r="F305" s="175"/>
      <c r="G305" s="176"/>
      <c r="H305" s="175"/>
      <c r="I305" s="175"/>
      <c r="J305" s="175"/>
      <c r="K305" s="175"/>
      <c r="L305" s="177"/>
      <c r="M305" s="175"/>
      <c r="N305" s="175"/>
      <c r="O305" s="366"/>
      <c r="P305" s="175"/>
      <c r="Q305" s="175"/>
      <c r="R305" s="175"/>
      <c r="S305" s="175"/>
      <c r="T305" s="175"/>
      <c r="U305" s="175"/>
      <c r="V305" s="177"/>
      <c r="W305" s="178"/>
      <c r="X305" s="177"/>
      <c r="Y305" s="178"/>
      <c r="Z305" s="177"/>
      <c r="AA305" s="178"/>
      <c r="AB305" s="635"/>
      <c r="AC305" s="635"/>
    </row>
    <row r="306" spans="1:29" ht="15.75" customHeight="1">
      <c r="A306" s="175"/>
      <c r="B306" s="175"/>
      <c r="C306" s="175"/>
      <c r="D306" s="175"/>
      <c r="E306" s="175"/>
      <c r="F306" s="175"/>
      <c r="G306" s="176"/>
      <c r="H306" s="175"/>
      <c r="I306" s="175"/>
      <c r="J306" s="175"/>
      <c r="K306" s="175"/>
      <c r="L306" s="177"/>
      <c r="M306" s="175"/>
      <c r="N306" s="175"/>
      <c r="O306" s="366"/>
      <c r="P306" s="175"/>
      <c r="Q306" s="175"/>
      <c r="R306" s="175"/>
      <c r="S306" s="175"/>
      <c r="T306" s="175"/>
      <c r="U306" s="175"/>
      <c r="V306" s="177"/>
      <c r="W306" s="178"/>
      <c r="X306" s="177"/>
      <c r="Y306" s="178"/>
      <c r="Z306" s="177"/>
      <c r="AA306" s="178"/>
      <c r="AB306" s="635"/>
      <c r="AC306" s="635"/>
    </row>
    <row r="307" spans="1:29" ht="15.75" customHeight="1">
      <c r="A307" s="175"/>
      <c r="B307" s="175"/>
      <c r="C307" s="175"/>
      <c r="D307" s="175"/>
      <c r="E307" s="175"/>
      <c r="F307" s="175"/>
      <c r="G307" s="176"/>
      <c r="H307" s="175"/>
      <c r="I307" s="175"/>
      <c r="J307" s="175"/>
      <c r="K307" s="175"/>
      <c r="L307" s="177"/>
      <c r="M307" s="175"/>
      <c r="N307" s="175"/>
      <c r="O307" s="366"/>
      <c r="P307" s="175"/>
      <c r="Q307" s="175"/>
      <c r="R307" s="175"/>
      <c r="S307" s="175"/>
      <c r="T307" s="175"/>
      <c r="U307" s="175"/>
      <c r="V307" s="177"/>
      <c r="W307" s="178"/>
      <c r="X307" s="177"/>
      <c r="Y307" s="178"/>
      <c r="Z307" s="177"/>
      <c r="AA307" s="178"/>
      <c r="AB307" s="635"/>
      <c r="AC307" s="635"/>
    </row>
    <row r="308" spans="1:29" ht="15.75" customHeight="1">
      <c r="A308" s="175"/>
      <c r="B308" s="175"/>
      <c r="C308" s="175"/>
      <c r="D308" s="175"/>
      <c r="E308" s="175"/>
      <c r="F308" s="175"/>
      <c r="G308" s="176"/>
      <c r="H308" s="175"/>
      <c r="I308" s="175"/>
      <c r="J308" s="175"/>
      <c r="K308" s="175"/>
      <c r="L308" s="177"/>
      <c r="M308" s="175"/>
      <c r="N308" s="175"/>
      <c r="O308" s="366"/>
      <c r="P308" s="175"/>
      <c r="Q308" s="175"/>
      <c r="R308" s="175"/>
      <c r="S308" s="175"/>
      <c r="T308" s="175"/>
      <c r="U308" s="175"/>
      <c r="V308" s="177"/>
      <c r="W308" s="178"/>
      <c r="X308" s="177"/>
      <c r="Y308" s="178"/>
      <c r="Z308" s="177"/>
      <c r="AA308" s="178"/>
      <c r="AB308" s="635"/>
      <c r="AC308" s="635"/>
    </row>
    <row r="309" spans="1:29" ht="15.75" customHeight="1">
      <c r="A309" s="175"/>
      <c r="B309" s="175"/>
      <c r="C309" s="175"/>
      <c r="D309" s="175"/>
      <c r="E309" s="175"/>
      <c r="F309" s="175"/>
      <c r="G309" s="176"/>
      <c r="H309" s="175"/>
      <c r="I309" s="175"/>
      <c r="J309" s="175"/>
      <c r="K309" s="175"/>
      <c r="L309" s="177"/>
      <c r="M309" s="175"/>
      <c r="N309" s="175"/>
      <c r="O309" s="366"/>
      <c r="P309" s="175"/>
      <c r="Q309" s="175"/>
      <c r="R309" s="175"/>
      <c r="S309" s="175"/>
      <c r="T309" s="175"/>
      <c r="U309" s="175"/>
      <c r="V309" s="177"/>
      <c r="W309" s="178"/>
      <c r="X309" s="177"/>
      <c r="Y309" s="178"/>
      <c r="Z309" s="177"/>
      <c r="AA309" s="178"/>
      <c r="AB309" s="635"/>
      <c r="AC309" s="635"/>
    </row>
    <row r="310" spans="1:29" ht="15.75" customHeight="1">
      <c r="A310" s="175"/>
      <c r="B310" s="175"/>
      <c r="C310" s="175"/>
      <c r="D310" s="175"/>
      <c r="E310" s="175"/>
      <c r="F310" s="175"/>
      <c r="G310" s="176"/>
      <c r="H310" s="175"/>
      <c r="I310" s="175"/>
      <c r="J310" s="175"/>
      <c r="K310" s="175"/>
      <c r="L310" s="177"/>
      <c r="M310" s="175"/>
      <c r="N310" s="175"/>
      <c r="O310" s="366"/>
      <c r="P310" s="175"/>
      <c r="Q310" s="175"/>
      <c r="R310" s="175"/>
      <c r="S310" s="175"/>
      <c r="T310" s="175"/>
      <c r="U310" s="175"/>
      <c r="V310" s="177"/>
      <c r="W310" s="178"/>
      <c r="X310" s="177"/>
      <c r="Y310" s="178"/>
      <c r="Z310" s="177"/>
      <c r="AA310" s="178"/>
      <c r="AB310" s="635"/>
      <c r="AC310" s="635"/>
    </row>
    <row r="311" spans="1:29" ht="15.75" customHeight="1">
      <c r="A311" s="175"/>
      <c r="B311" s="175"/>
      <c r="C311" s="175"/>
      <c r="D311" s="175"/>
      <c r="E311" s="175"/>
      <c r="F311" s="175"/>
      <c r="G311" s="176"/>
      <c r="H311" s="175"/>
      <c r="I311" s="175"/>
      <c r="J311" s="175"/>
      <c r="K311" s="175"/>
      <c r="L311" s="177"/>
      <c r="M311" s="175"/>
      <c r="N311" s="175"/>
      <c r="O311" s="366"/>
      <c r="P311" s="175"/>
      <c r="Q311" s="175"/>
      <c r="R311" s="175"/>
      <c r="S311" s="175"/>
      <c r="T311" s="175"/>
      <c r="U311" s="175"/>
      <c r="V311" s="177"/>
      <c r="W311" s="178"/>
      <c r="X311" s="177"/>
      <c r="Y311" s="178"/>
      <c r="Z311" s="177"/>
      <c r="AA311" s="178"/>
      <c r="AB311" s="635"/>
      <c r="AC311" s="635"/>
    </row>
    <row r="312" spans="1:29" ht="15.75" customHeight="1">
      <c r="A312" s="175"/>
      <c r="B312" s="175"/>
      <c r="C312" s="175"/>
      <c r="D312" s="175"/>
      <c r="E312" s="175"/>
      <c r="F312" s="175"/>
      <c r="G312" s="176"/>
      <c r="H312" s="175"/>
      <c r="I312" s="175"/>
      <c r="J312" s="175"/>
      <c r="K312" s="175"/>
      <c r="L312" s="177"/>
      <c r="M312" s="175"/>
      <c r="N312" s="175"/>
      <c r="O312" s="366"/>
      <c r="P312" s="175"/>
      <c r="Q312" s="175"/>
      <c r="R312" s="175"/>
      <c r="S312" s="175"/>
      <c r="T312" s="175"/>
      <c r="U312" s="175"/>
      <c r="V312" s="177"/>
      <c r="W312" s="178"/>
      <c r="X312" s="177"/>
      <c r="Y312" s="178"/>
      <c r="Z312" s="177"/>
      <c r="AA312" s="178"/>
      <c r="AB312" s="635"/>
      <c r="AC312" s="635"/>
    </row>
    <row r="313" spans="1:29" ht="15.75" customHeight="1">
      <c r="A313" s="175"/>
      <c r="B313" s="175"/>
      <c r="C313" s="175"/>
      <c r="D313" s="175"/>
      <c r="E313" s="175"/>
      <c r="F313" s="175"/>
      <c r="G313" s="176"/>
      <c r="H313" s="175"/>
      <c r="I313" s="175"/>
      <c r="J313" s="175"/>
      <c r="K313" s="175"/>
      <c r="L313" s="177"/>
      <c r="M313" s="175"/>
      <c r="N313" s="175"/>
      <c r="O313" s="366"/>
      <c r="P313" s="175"/>
      <c r="Q313" s="175"/>
      <c r="R313" s="175"/>
      <c r="S313" s="175"/>
      <c r="T313" s="175"/>
      <c r="U313" s="175"/>
      <c r="V313" s="177"/>
      <c r="W313" s="178"/>
      <c r="X313" s="177"/>
      <c r="Y313" s="178"/>
      <c r="Z313" s="177"/>
      <c r="AA313" s="178"/>
      <c r="AB313" s="635"/>
      <c r="AC313" s="635"/>
    </row>
    <row r="314" spans="1:29" ht="15.75" customHeight="1">
      <c r="A314" s="175"/>
      <c r="B314" s="175"/>
      <c r="C314" s="175"/>
      <c r="D314" s="175"/>
      <c r="E314" s="175"/>
      <c r="F314" s="175"/>
      <c r="G314" s="176"/>
      <c r="H314" s="175"/>
      <c r="I314" s="175"/>
      <c r="J314" s="175"/>
      <c r="K314" s="175"/>
      <c r="L314" s="177"/>
      <c r="M314" s="175"/>
      <c r="N314" s="175"/>
      <c r="O314" s="366"/>
      <c r="P314" s="175"/>
      <c r="Q314" s="175"/>
      <c r="R314" s="175"/>
      <c r="S314" s="175"/>
      <c r="T314" s="175"/>
      <c r="U314" s="175"/>
      <c r="V314" s="177"/>
      <c r="W314" s="178"/>
      <c r="X314" s="177"/>
      <c r="Y314" s="178"/>
      <c r="Z314" s="177"/>
      <c r="AA314" s="178"/>
      <c r="AB314" s="635"/>
      <c r="AC314" s="635"/>
    </row>
    <row r="315" spans="1:29" ht="15.75" customHeight="1">
      <c r="A315" s="175"/>
      <c r="B315" s="175"/>
      <c r="C315" s="175"/>
      <c r="D315" s="175"/>
      <c r="E315" s="175"/>
      <c r="F315" s="175"/>
      <c r="G315" s="176"/>
      <c r="H315" s="175"/>
      <c r="I315" s="175"/>
      <c r="J315" s="175"/>
      <c r="K315" s="175"/>
      <c r="L315" s="177"/>
      <c r="M315" s="175"/>
      <c r="N315" s="175"/>
      <c r="O315" s="366"/>
      <c r="P315" s="175"/>
      <c r="Q315" s="175"/>
      <c r="R315" s="175"/>
      <c r="S315" s="175"/>
      <c r="T315" s="175"/>
      <c r="U315" s="175"/>
      <c r="V315" s="177"/>
      <c r="W315" s="178"/>
      <c r="X315" s="177"/>
      <c r="Y315" s="178"/>
      <c r="Z315" s="177"/>
      <c r="AA315" s="178"/>
      <c r="AB315" s="635"/>
      <c r="AC315" s="635"/>
    </row>
    <row r="316" spans="1:29" ht="15.75" customHeight="1">
      <c r="A316" s="175"/>
      <c r="B316" s="175"/>
      <c r="C316" s="175"/>
      <c r="D316" s="175"/>
      <c r="E316" s="175"/>
      <c r="F316" s="175"/>
      <c r="G316" s="176"/>
      <c r="H316" s="175"/>
      <c r="I316" s="175"/>
      <c r="J316" s="175"/>
      <c r="K316" s="175"/>
      <c r="L316" s="177"/>
      <c r="M316" s="175"/>
      <c r="N316" s="175"/>
      <c r="O316" s="366"/>
      <c r="P316" s="175"/>
      <c r="Q316" s="175"/>
      <c r="R316" s="175"/>
      <c r="S316" s="175"/>
      <c r="T316" s="175"/>
      <c r="U316" s="175"/>
      <c r="V316" s="177"/>
      <c r="W316" s="178"/>
      <c r="X316" s="177"/>
      <c r="Y316" s="178"/>
      <c r="Z316" s="177"/>
      <c r="AA316" s="178"/>
      <c r="AB316" s="635"/>
      <c r="AC316" s="635"/>
    </row>
    <row r="317" spans="1:29" ht="15.75" customHeight="1">
      <c r="A317" s="175"/>
      <c r="B317" s="175"/>
      <c r="C317" s="175"/>
      <c r="D317" s="175"/>
      <c r="E317" s="175"/>
      <c r="F317" s="175"/>
      <c r="G317" s="176"/>
      <c r="H317" s="175"/>
      <c r="I317" s="175"/>
      <c r="J317" s="175"/>
      <c r="K317" s="175"/>
      <c r="L317" s="177"/>
      <c r="M317" s="175"/>
      <c r="N317" s="175"/>
      <c r="O317" s="366"/>
      <c r="P317" s="175"/>
      <c r="Q317" s="175"/>
      <c r="R317" s="175"/>
      <c r="S317" s="175"/>
      <c r="T317" s="175"/>
      <c r="U317" s="175"/>
      <c r="V317" s="177"/>
      <c r="W317" s="178"/>
      <c r="X317" s="177"/>
      <c r="Y317" s="178"/>
      <c r="Z317" s="177"/>
      <c r="AA317" s="178"/>
      <c r="AB317" s="635"/>
      <c r="AC317" s="635"/>
    </row>
    <row r="318" spans="1:29" ht="15.75" customHeight="1">
      <c r="A318" s="175"/>
      <c r="B318" s="175"/>
      <c r="C318" s="175"/>
      <c r="D318" s="175"/>
      <c r="E318" s="175"/>
      <c r="F318" s="175"/>
      <c r="G318" s="176"/>
      <c r="H318" s="175"/>
      <c r="I318" s="175"/>
      <c r="J318" s="175"/>
      <c r="K318" s="175"/>
      <c r="L318" s="177"/>
      <c r="M318" s="175"/>
      <c r="N318" s="175"/>
      <c r="O318" s="366"/>
      <c r="P318" s="175"/>
      <c r="Q318" s="175"/>
      <c r="R318" s="175"/>
      <c r="S318" s="175"/>
      <c r="T318" s="175"/>
      <c r="U318" s="175"/>
      <c r="V318" s="177"/>
      <c r="W318" s="178"/>
      <c r="X318" s="177"/>
      <c r="Y318" s="178"/>
      <c r="Z318" s="177"/>
      <c r="AA318" s="178"/>
      <c r="AB318" s="635"/>
      <c r="AC318" s="635"/>
    </row>
    <row r="319" spans="1:29" ht="15.75" customHeight="1">
      <c r="A319" s="175"/>
      <c r="B319" s="175"/>
      <c r="C319" s="175"/>
      <c r="D319" s="175"/>
      <c r="E319" s="175"/>
      <c r="F319" s="175"/>
      <c r="G319" s="176"/>
      <c r="H319" s="175"/>
      <c r="I319" s="175"/>
      <c r="J319" s="175"/>
      <c r="K319" s="175"/>
      <c r="L319" s="177"/>
      <c r="M319" s="175"/>
      <c r="N319" s="175"/>
      <c r="O319" s="366"/>
      <c r="P319" s="175"/>
      <c r="Q319" s="175"/>
      <c r="R319" s="175"/>
      <c r="S319" s="175"/>
      <c r="T319" s="175"/>
      <c r="U319" s="175"/>
      <c r="V319" s="177"/>
      <c r="W319" s="178"/>
      <c r="X319" s="177"/>
      <c r="Y319" s="178"/>
      <c r="Z319" s="177"/>
      <c r="AA319" s="178"/>
      <c r="AB319" s="635"/>
      <c r="AC319" s="635"/>
    </row>
    <row r="320" spans="1:29" ht="15.75" customHeight="1">
      <c r="A320" s="175"/>
      <c r="B320" s="175"/>
      <c r="C320" s="175"/>
      <c r="D320" s="175"/>
      <c r="E320" s="175"/>
      <c r="F320" s="175"/>
      <c r="G320" s="176"/>
      <c r="H320" s="175"/>
      <c r="I320" s="175"/>
      <c r="J320" s="175"/>
      <c r="K320" s="175"/>
      <c r="L320" s="177"/>
      <c r="M320" s="175"/>
      <c r="N320" s="175"/>
      <c r="O320" s="366"/>
      <c r="P320" s="175"/>
      <c r="Q320" s="175"/>
      <c r="R320" s="175"/>
      <c r="S320" s="175"/>
      <c r="T320" s="175"/>
      <c r="U320" s="175"/>
      <c r="V320" s="177"/>
      <c r="W320" s="178"/>
      <c r="X320" s="177"/>
      <c r="Y320" s="178"/>
      <c r="Z320" s="177"/>
      <c r="AA320" s="178"/>
      <c r="AB320" s="635"/>
      <c r="AC320" s="635"/>
    </row>
    <row r="321" spans="1:29" ht="15.75" customHeight="1">
      <c r="A321" s="175"/>
      <c r="B321" s="175"/>
      <c r="C321" s="175"/>
      <c r="D321" s="175"/>
      <c r="E321" s="175"/>
      <c r="F321" s="175"/>
      <c r="G321" s="176"/>
      <c r="H321" s="175"/>
      <c r="I321" s="175"/>
      <c r="J321" s="175"/>
      <c r="K321" s="175"/>
      <c r="L321" s="177"/>
      <c r="M321" s="175"/>
      <c r="N321" s="175"/>
      <c r="O321" s="366"/>
      <c r="P321" s="175"/>
      <c r="Q321" s="175"/>
      <c r="R321" s="175"/>
      <c r="S321" s="175"/>
      <c r="T321" s="175"/>
      <c r="U321" s="175"/>
      <c r="V321" s="177"/>
      <c r="W321" s="178"/>
      <c r="X321" s="177"/>
      <c r="Y321" s="178"/>
      <c r="Z321" s="177"/>
      <c r="AA321" s="178"/>
      <c r="AB321" s="635"/>
      <c r="AC321" s="635"/>
    </row>
    <row r="322" spans="1:29" ht="15.75" customHeight="1">
      <c r="A322" s="175"/>
      <c r="B322" s="175"/>
      <c r="C322" s="175"/>
      <c r="D322" s="175"/>
      <c r="E322" s="175"/>
      <c r="F322" s="175"/>
      <c r="G322" s="176"/>
      <c r="H322" s="175"/>
      <c r="I322" s="175"/>
      <c r="J322" s="175"/>
      <c r="K322" s="175"/>
      <c r="L322" s="177"/>
      <c r="M322" s="175"/>
      <c r="N322" s="175"/>
      <c r="O322" s="366"/>
      <c r="P322" s="175"/>
      <c r="Q322" s="175"/>
      <c r="R322" s="175"/>
      <c r="S322" s="175"/>
      <c r="T322" s="175"/>
      <c r="U322" s="175"/>
      <c r="V322" s="177"/>
      <c r="W322" s="178"/>
      <c r="X322" s="177"/>
      <c r="Y322" s="178"/>
      <c r="Z322" s="177"/>
      <c r="AA322" s="178"/>
      <c r="AB322" s="635"/>
      <c r="AC322" s="635"/>
    </row>
    <row r="323" spans="1:29" ht="15.75" customHeight="1">
      <c r="A323" s="175"/>
      <c r="B323" s="175"/>
      <c r="C323" s="175"/>
      <c r="D323" s="175"/>
      <c r="E323" s="175"/>
      <c r="F323" s="175"/>
      <c r="G323" s="176"/>
      <c r="H323" s="175"/>
      <c r="I323" s="175"/>
      <c r="J323" s="175"/>
      <c r="K323" s="175"/>
      <c r="L323" s="177"/>
      <c r="M323" s="175"/>
      <c r="N323" s="175"/>
      <c r="O323" s="366"/>
      <c r="P323" s="175"/>
      <c r="Q323" s="175"/>
      <c r="R323" s="175"/>
      <c r="S323" s="175"/>
      <c r="T323" s="175"/>
      <c r="U323" s="175"/>
      <c r="V323" s="177"/>
      <c r="W323" s="178"/>
      <c r="X323" s="177"/>
      <c r="Y323" s="178"/>
      <c r="Z323" s="177"/>
      <c r="AA323" s="178"/>
      <c r="AB323" s="635"/>
      <c r="AC323" s="635"/>
    </row>
    <row r="324" spans="1:29" ht="15.75" customHeight="1">
      <c r="A324" s="175"/>
      <c r="B324" s="175"/>
      <c r="C324" s="175"/>
      <c r="D324" s="175"/>
      <c r="E324" s="175"/>
      <c r="F324" s="175"/>
      <c r="G324" s="176"/>
      <c r="H324" s="175"/>
      <c r="I324" s="175"/>
      <c r="J324" s="175"/>
      <c r="K324" s="175"/>
      <c r="L324" s="177"/>
      <c r="M324" s="175"/>
      <c r="N324" s="175"/>
      <c r="O324" s="366"/>
      <c r="P324" s="175"/>
      <c r="Q324" s="175"/>
      <c r="R324" s="175"/>
      <c r="S324" s="175"/>
      <c r="T324" s="175"/>
      <c r="U324" s="175"/>
      <c r="V324" s="177"/>
      <c r="W324" s="178"/>
      <c r="X324" s="177"/>
      <c r="Y324" s="178"/>
      <c r="Z324" s="177"/>
      <c r="AA324" s="178"/>
      <c r="AB324" s="635"/>
      <c r="AC324" s="635"/>
    </row>
    <row r="325" spans="1:29" ht="15.75" customHeight="1">
      <c r="A325" s="175"/>
      <c r="B325" s="175"/>
      <c r="C325" s="175"/>
      <c r="D325" s="175"/>
      <c r="E325" s="175"/>
      <c r="F325" s="175"/>
      <c r="G325" s="176"/>
      <c r="H325" s="175"/>
      <c r="I325" s="175"/>
      <c r="J325" s="175"/>
      <c r="K325" s="175"/>
      <c r="L325" s="177"/>
      <c r="M325" s="175"/>
      <c r="N325" s="175"/>
      <c r="O325" s="366"/>
      <c r="P325" s="175"/>
      <c r="Q325" s="175"/>
      <c r="R325" s="175"/>
      <c r="S325" s="175"/>
      <c r="T325" s="175"/>
      <c r="U325" s="175"/>
      <c r="V325" s="177"/>
      <c r="W325" s="178"/>
      <c r="X325" s="177"/>
      <c r="Y325" s="178"/>
      <c r="Z325" s="177"/>
      <c r="AA325" s="178"/>
      <c r="AB325" s="635"/>
      <c r="AC325" s="635"/>
    </row>
    <row r="326" spans="1:29" ht="15.75" customHeight="1">
      <c r="A326" s="175"/>
      <c r="B326" s="175"/>
      <c r="C326" s="175"/>
      <c r="D326" s="175"/>
      <c r="E326" s="175"/>
      <c r="F326" s="175"/>
      <c r="G326" s="176"/>
      <c r="H326" s="175"/>
      <c r="I326" s="175"/>
      <c r="J326" s="175"/>
      <c r="K326" s="175"/>
      <c r="L326" s="177"/>
      <c r="M326" s="175"/>
      <c r="N326" s="175"/>
      <c r="O326" s="366"/>
      <c r="P326" s="175"/>
      <c r="Q326" s="175"/>
      <c r="R326" s="175"/>
      <c r="S326" s="175"/>
      <c r="T326" s="175"/>
      <c r="U326" s="175"/>
      <c r="V326" s="177"/>
      <c r="W326" s="178"/>
      <c r="X326" s="177"/>
      <c r="Y326" s="178"/>
      <c r="Z326" s="177"/>
      <c r="AA326" s="178"/>
      <c r="AB326" s="635"/>
      <c r="AC326" s="635"/>
    </row>
    <row r="327" spans="1:29" ht="15.75" customHeight="1">
      <c r="A327" s="175"/>
      <c r="B327" s="175"/>
      <c r="C327" s="175"/>
      <c r="D327" s="175"/>
      <c r="E327" s="175"/>
      <c r="F327" s="175"/>
      <c r="G327" s="176"/>
      <c r="H327" s="175"/>
      <c r="I327" s="175"/>
      <c r="J327" s="175"/>
      <c r="K327" s="175"/>
      <c r="L327" s="177"/>
      <c r="M327" s="175"/>
      <c r="N327" s="175"/>
      <c r="O327" s="366"/>
      <c r="P327" s="175"/>
      <c r="Q327" s="175"/>
      <c r="R327" s="175"/>
      <c r="S327" s="175"/>
      <c r="T327" s="175"/>
      <c r="U327" s="175"/>
      <c r="V327" s="177"/>
      <c r="W327" s="178"/>
      <c r="X327" s="177"/>
      <c r="Y327" s="178"/>
      <c r="Z327" s="177"/>
      <c r="AA327" s="178"/>
      <c r="AB327" s="635"/>
      <c r="AC327" s="635"/>
    </row>
    <row r="328" spans="1:29" ht="15.75" customHeight="1">
      <c r="A328" s="175"/>
      <c r="B328" s="175"/>
      <c r="C328" s="175"/>
      <c r="D328" s="175"/>
      <c r="E328" s="175"/>
      <c r="F328" s="175"/>
      <c r="G328" s="176"/>
      <c r="H328" s="175"/>
      <c r="I328" s="175"/>
      <c r="J328" s="175"/>
      <c r="K328" s="175"/>
      <c r="L328" s="177"/>
      <c r="M328" s="175"/>
      <c r="N328" s="175"/>
      <c r="O328" s="366"/>
      <c r="P328" s="175"/>
      <c r="Q328" s="175"/>
      <c r="R328" s="175"/>
      <c r="S328" s="175"/>
      <c r="T328" s="175"/>
      <c r="U328" s="175"/>
      <c r="V328" s="177"/>
      <c r="W328" s="178"/>
      <c r="X328" s="177"/>
      <c r="Y328" s="178"/>
      <c r="Z328" s="177"/>
      <c r="AA328" s="178"/>
      <c r="AB328" s="635"/>
      <c r="AC328" s="635"/>
    </row>
    <row r="329" spans="1:29" ht="15.75" customHeight="1">
      <c r="A329" s="175"/>
      <c r="B329" s="175"/>
      <c r="C329" s="175"/>
      <c r="D329" s="175"/>
      <c r="E329" s="175"/>
      <c r="F329" s="175"/>
      <c r="G329" s="176"/>
      <c r="H329" s="175"/>
      <c r="I329" s="175"/>
      <c r="J329" s="175"/>
      <c r="K329" s="175"/>
      <c r="L329" s="177"/>
      <c r="M329" s="175"/>
      <c r="N329" s="175"/>
      <c r="O329" s="366"/>
      <c r="P329" s="175"/>
      <c r="Q329" s="175"/>
      <c r="R329" s="175"/>
      <c r="S329" s="175"/>
      <c r="T329" s="175"/>
      <c r="U329" s="175"/>
      <c r="V329" s="177"/>
      <c r="W329" s="178"/>
      <c r="X329" s="177"/>
      <c r="Y329" s="178"/>
      <c r="Z329" s="177"/>
      <c r="AA329" s="178"/>
      <c r="AB329" s="635"/>
      <c r="AC329" s="635"/>
    </row>
    <row r="330" spans="1:29" ht="15.75" customHeight="1">
      <c r="A330" s="175"/>
      <c r="B330" s="175"/>
      <c r="C330" s="175"/>
      <c r="D330" s="175"/>
      <c r="E330" s="175"/>
      <c r="F330" s="175"/>
      <c r="G330" s="176"/>
      <c r="H330" s="175"/>
      <c r="I330" s="175"/>
      <c r="J330" s="175"/>
      <c r="K330" s="175"/>
      <c r="L330" s="177"/>
      <c r="M330" s="175"/>
      <c r="N330" s="175"/>
      <c r="O330" s="366"/>
      <c r="P330" s="175"/>
      <c r="Q330" s="175"/>
      <c r="R330" s="175"/>
      <c r="S330" s="175"/>
      <c r="T330" s="175"/>
      <c r="U330" s="175"/>
      <c r="V330" s="177"/>
      <c r="W330" s="178"/>
      <c r="X330" s="177"/>
      <c r="Y330" s="178"/>
      <c r="Z330" s="177"/>
      <c r="AA330" s="178"/>
      <c r="AB330" s="635"/>
      <c r="AC330" s="635"/>
    </row>
    <row r="331" spans="1:29" ht="15.75" customHeight="1">
      <c r="A331" s="175"/>
      <c r="B331" s="175"/>
      <c r="C331" s="175"/>
      <c r="D331" s="175"/>
      <c r="E331" s="175"/>
      <c r="F331" s="175"/>
      <c r="G331" s="176"/>
      <c r="H331" s="175"/>
      <c r="I331" s="175"/>
      <c r="J331" s="175"/>
      <c r="K331" s="175"/>
      <c r="L331" s="177"/>
      <c r="M331" s="175"/>
      <c r="N331" s="175"/>
      <c r="O331" s="366"/>
      <c r="P331" s="175"/>
      <c r="Q331" s="175"/>
      <c r="R331" s="175"/>
      <c r="S331" s="175"/>
      <c r="T331" s="175"/>
      <c r="U331" s="175"/>
      <c r="V331" s="177"/>
      <c r="W331" s="178"/>
      <c r="X331" s="177"/>
      <c r="Y331" s="178"/>
      <c r="Z331" s="177"/>
      <c r="AA331" s="178"/>
      <c r="AB331" s="635"/>
      <c r="AC331" s="635"/>
    </row>
    <row r="332" spans="1:29" ht="15.75" customHeight="1">
      <c r="A332" s="175"/>
      <c r="B332" s="175"/>
      <c r="C332" s="175"/>
      <c r="D332" s="175"/>
      <c r="E332" s="175"/>
      <c r="F332" s="175"/>
      <c r="G332" s="176"/>
      <c r="H332" s="175"/>
      <c r="I332" s="175"/>
      <c r="J332" s="175"/>
      <c r="K332" s="175"/>
      <c r="L332" s="177"/>
      <c r="M332" s="175"/>
      <c r="N332" s="175"/>
      <c r="O332" s="366"/>
      <c r="P332" s="175"/>
      <c r="Q332" s="175"/>
      <c r="R332" s="175"/>
      <c r="S332" s="175"/>
      <c r="T332" s="175"/>
      <c r="U332" s="175"/>
      <c r="V332" s="177"/>
      <c r="W332" s="178"/>
      <c r="X332" s="177"/>
      <c r="Y332" s="178"/>
      <c r="Z332" s="177"/>
      <c r="AA332" s="178"/>
      <c r="AB332" s="635"/>
      <c r="AC332" s="635"/>
    </row>
    <row r="333" spans="1:29" ht="15.75" customHeight="1">
      <c r="A333" s="175"/>
      <c r="B333" s="175"/>
      <c r="C333" s="175"/>
      <c r="D333" s="175"/>
      <c r="E333" s="175"/>
      <c r="F333" s="175"/>
      <c r="G333" s="176"/>
      <c r="H333" s="175"/>
      <c r="I333" s="175"/>
      <c r="J333" s="175"/>
      <c r="K333" s="175"/>
      <c r="L333" s="177"/>
      <c r="M333" s="175"/>
      <c r="N333" s="175"/>
      <c r="O333" s="366"/>
      <c r="P333" s="175"/>
      <c r="Q333" s="175"/>
      <c r="R333" s="175"/>
      <c r="S333" s="175"/>
      <c r="T333" s="175"/>
      <c r="U333" s="175"/>
      <c r="V333" s="177"/>
      <c r="W333" s="178"/>
      <c r="X333" s="177"/>
      <c r="Y333" s="178"/>
      <c r="Z333" s="177"/>
      <c r="AA333" s="178"/>
      <c r="AB333" s="635"/>
      <c r="AC333" s="635"/>
    </row>
    <row r="334" spans="1:29" ht="15.75" customHeight="1">
      <c r="A334" s="175"/>
      <c r="B334" s="175"/>
      <c r="C334" s="175"/>
      <c r="D334" s="175"/>
      <c r="E334" s="175"/>
      <c r="F334" s="175"/>
      <c r="G334" s="176"/>
      <c r="H334" s="175"/>
      <c r="I334" s="175"/>
      <c r="J334" s="175"/>
      <c r="K334" s="175"/>
      <c r="L334" s="177"/>
      <c r="M334" s="175"/>
      <c r="N334" s="175"/>
      <c r="O334" s="366"/>
      <c r="P334" s="175"/>
      <c r="Q334" s="175"/>
      <c r="R334" s="175"/>
      <c r="S334" s="175"/>
      <c r="T334" s="175"/>
      <c r="U334" s="175"/>
      <c r="V334" s="177"/>
      <c r="W334" s="178"/>
      <c r="X334" s="177"/>
      <c r="Y334" s="178"/>
      <c r="Z334" s="177"/>
      <c r="AA334" s="178"/>
      <c r="AB334" s="635"/>
      <c r="AC334" s="635"/>
    </row>
    <row r="335" spans="1:29" ht="15.75" customHeight="1">
      <c r="A335" s="175"/>
      <c r="B335" s="175"/>
      <c r="C335" s="175"/>
      <c r="D335" s="175"/>
      <c r="E335" s="175"/>
      <c r="F335" s="175"/>
      <c r="G335" s="176"/>
      <c r="H335" s="175"/>
      <c r="I335" s="175"/>
      <c r="J335" s="175"/>
      <c r="K335" s="175"/>
      <c r="L335" s="177"/>
      <c r="M335" s="175"/>
      <c r="N335" s="175"/>
      <c r="O335" s="366"/>
      <c r="P335" s="175"/>
      <c r="Q335" s="175"/>
      <c r="R335" s="175"/>
      <c r="S335" s="175"/>
      <c r="T335" s="175"/>
      <c r="U335" s="175"/>
      <c r="V335" s="177"/>
      <c r="W335" s="178"/>
      <c r="X335" s="177"/>
      <c r="Y335" s="178"/>
      <c r="Z335" s="177"/>
      <c r="AA335" s="178"/>
      <c r="AB335" s="635"/>
      <c r="AC335" s="635"/>
    </row>
    <row r="336" spans="1:29" ht="15.75" customHeight="1">
      <c r="A336" s="175"/>
      <c r="B336" s="175"/>
      <c r="C336" s="175"/>
      <c r="D336" s="175"/>
      <c r="E336" s="175"/>
      <c r="F336" s="175"/>
      <c r="G336" s="176"/>
      <c r="H336" s="175"/>
      <c r="I336" s="175"/>
      <c r="J336" s="175"/>
      <c r="K336" s="175"/>
      <c r="L336" s="177"/>
      <c r="M336" s="175"/>
      <c r="N336" s="175"/>
      <c r="O336" s="366"/>
      <c r="P336" s="175"/>
      <c r="Q336" s="175"/>
      <c r="R336" s="175"/>
      <c r="S336" s="175"/>
      <c r="T336" s="175"/>
      <c r="U336" s="175"/>
      <c r="V336" s="177"/>
      <c r="W336" s="178"/>
      <c r="X336" s="177"/>
      <c r="Y336" s="178"/>
      <c r="Z336" s="177"/>
      <c r="AA336" s="178"/>
      <c r="AB336" s="635"/>
      <c r="AC336" s="635"/>
    </row>
    <row r="337" spans="1:29" ht="15.75" customHeight="1">
      <c r="A337" s="175"/>
      <c r="B337" s="175"/>
      <c r="C337" s="175"/>
      <c r="D337" s="175"/>
      <c r="E337" s="175"/>
      <c r="F337" s="175"/>
      <c r="G337" s="176"/>
      <c r="H337" s="175"/>
      <c r="I337" s="175"/>
      <c r="J337" s="175"/>
      <c r="K337" s="175"/>
      <c r="L337" s="177"/>
      <c r="M337" s="175"/>
      <c r="N337" s="175"/>
      <c r="O337" s="366"/>
      <c r="P337" s="175"/>
      <c r="Q337" s="175"/>
      <c r="R337" s="175"/>
      <c r="S337" s="175"/>
      <c r="T337" s="175"/>
      <c r="U337" s="175"/>
      <c r="V337" s="177"/>
      <c r="W337" s="178"/>
      <c r="X337" s="177"/>
      <c r="Y337" s="178"/>
      <c r="Z337" s="177"/>
      <c r="AA337" s="178"/>
      <c r="AB337" s="635"/>
      <c r="AC337" s="635"/>
    </row>
    <row r="338" spans="1:29" ht="15.75" customHeight="1">
      <c r="A338" s="175"/>
      <c r="B338" s="175"/>
      <c r="C338" s="175"/>
      <c r="D338" s="175"/>
      <c r="E338" s="175"/>
      <c r="F338" s="175"/>
      <c r="G338" s="176"/>
      <c r="H338" s="175"/>
      <c r="I338" s="175"/>
      <c r="J338" s="175"/>
      <c r="K338" s="175"/>
      <c r="L338" s="177"/>
      <c r="M338" s="175"/>
      <c r="N338" s="175"/>
      <c r="O338" s="366"/>
      <c r="P338" s="175"/>
      <c r="Q338" s="175"/>
      <c r="R338" s="175"/>
      <c r="S338" s="175"/>
      <c r="T338" s="175"/>
      <c r="U338" s="175"/>
      <c r="V338" s="177"/>
      <c r="W338" s="178"/>
      <c r="X338" s="177"/>
      <c r="Y338" s="178"/>
      <c r="Z338" s="177"/>
      <c r="AA338" s="178"/>
      <c r="AB338" s="635"/>
      <c r="AC338" s="635"/>
    </row>
    <row r="339" spans="1:29" ht="15.75" customHeight="1">
      <c r="A339" s="175"/>
      <c r="B339" s="175"/>
      <c r="C339" s="175"/>
      <c r="D339" s="175"/>
      <c r="E339" s="175"/>
      <c r="F339" s="175"/>
      <c r="G339" s="176"/>
      <c r="H339" s="175"/>
      <c r="I339" s="175"/>
      <c r="J339" s="175"/>
      <c r="K339" s="175"/>
      <c r="L339" s="177"/>
      <c r="M339" s="175"/>
      <c r="N339" s="175"/>
      <c r="O339" s="366"/>
      <c r="P339" s="175"/>
      <c r="Q339" s="175"/>
      <c r="R339" s="175"/>
      <c r="S339" s="175"/>
      <c r="T339" s="175"/>
      <c r="U339" s="175"/>
      <c r="V339" s="177"/>
      <c r="W339" s="178"/>
      <c r="X339" s="177"/>
      <c r="Y339" s="178"/>
      <c r="Z339" s="177"/>
      <c r="AA339" s="178"/>
      <c r="AB339" s="635"/>
      <c r="AC339" s="635"/>
    </row>
    <row r="340" spans="1:29" ht="15.75" customHeight="1">
      <c r="A340" s="175"/>
      <c r="B340" s="175"/>
      <c r="C340" s="175"/>
      <c r="D340" s="175"/>
      <c r="E340" s="175"/>
      <c r="F340" s="175"/>
      <c r="G340" s="176"/>
      <c r="H340" s="175"/>
      <c r="I340" s="175"/>
      <c r="J340" s="175"/>
      <c r="K340" s="175"/>
      <c r="L340" s="177"/>
      <c r="M340" s="175"/>
      <c r="N340" s="175"/>
      <c r="O340" s="366"/>
      <c r="P340" s="175"/>
      <c r="Q340" s="175"/>
      <c r="R340" s="175"/>
      <c r="S340" s="175"/>
      <c r="T340" s="175"/>
      <c r="U340" s="175"/>
      <c r="V340" s="177"/>
      <c r="W340" s="178"/>
      <c r="X340" s="177"/>
      <c r="Y340" s="178"/>
      <c r="Z340" s="177"/>
      <c r="AA340" s="178"/>
      <c r="AB340" s="635"/>
      <c r="AC340" s="635"/>
    </row>
    <row r="341" spans="1:29" ht="15.75" customHeight="1">
      <c r="A341" s="175"/>
      <c r="B341" s="175"/>
      <c r="C341" s="175"/>
      <c r="D341" s="175"/>
      <c r="E341" s="175"/>
      <c r="F341" s="175"/>
      <c r="G341" s="176"/>
      <c r="H341" s="175"/>
      <c r="I341" s="175"/>
      <c r="J341" s="175"/>
      <c r="K341" s="175"/>
      <c r="L341" s="177"/>
      <c r="M341" s="175"/>
      <c r="N341" s="175"/>
      <c r="O341" s="366"/>
      <c r="P341" s="175"/>
      <c r="Q341" s="175"/>
      <c r="R341" s="175"/>
      <c r="S341" s="175"/>
      <c r="T341" s="175"/>
      <c r="U341" s="175"/>
      <c r="V341" s="177"/>
      <c r="W341" s="178"/>
      <c r="X341" s="177"/>
      <c r="Y341" s="178"/>
      <c r="Z341" s="177"/>
      <c r="AA341" s="178"/>
      <c r="AB341" s="635"/>
      <c r="AC341" s="635"/>
    </row>
    <row r="342" spans="1:29" ht="15.75" customHeight="1">
      <c r="A342" s="175"/>
      <c r="B342" s="175"/>
      <c r="C342" s="175"/>
      <c r="D342" s="175"/>
      <c r="E342" s="175"/>
      <c r="F342" s="175"/>
      <c r="G342" s="176"/>
      <c r="H342" s="175"/>
      <c r="I342" s="175"/>
      <c r="J342" s="175"/>
      <c r="K342" s="175"/>
      <c r="L342" s="177"/>
      <c r="M342" s="175"/>
      <c r="N342" s="175"/>
      <c r="O342" s="366"/>
      <c r="P342" s="175"/>
      <c r="Q342" s="175"/>
      <c r="R342" s="175"/>
      <c r="S342" s="175"/>
      <c r="T342" s="175"/>
      <c r="U342" s="175"/>
      <c r="V342" s="177"/>
      <c r="W342" s="178"/>
      <c r="X342" s="177"/>
      <c r="Y342" s="178"/>
      <c r="Z342" s="177"/>
      <c r="AA342" s="178"/>
      <c r="AB342" s="635"/>
      <c r="AC342" s="635"/>
    </row>
    <row r="343" spans="1:29" ht="15.75" customHeight="1">
      <c r="A343" s="175"/>
      <c r="B343" s="175"/>
      <c r="C343" s="175"/>
      <c r="D343" s="175"/>
      <c r="E343" s="175"/>
      <c r="F343" s="175"/>
      <c r="G343" s="176"/>
      <c r="H343" s="175"/>
      <c r="I343" s="175"/>
      <c r="J343" s="175"/>
      <c r="K343" s="175"/>
      <c r="L343" s="177"/>
      <c r="M343" s="175"/>
      <c r="N343" s="175"/>
      <c r="O343" s="366"/>
      <c r="P343" s="175"/>
      <c r="Q343" s="175"/>
      <c r="R343" s="175"/>
      <c r="S343" s="175"/>
      <c r="T343" s="175"/>
      <c r="U343" s="175"/>
      <c r="V343" s="177"/>
      <c r="W343" s="178"/>
      <c r="X343" s="177"/>
      <c r="Y343" s="178"/>
      <c r="Z343" s="177"/>
      <c r="AA343" s="178"/>
      <c r="AB343" s="635"/>
      <c r="AC343" s="635"/>
    </row>
    <row r="344" spans="1:29" ht="15.75" customHeight="1">
      <c r="A344" s="175"/>
      <c r="B344" s="175"/>
      <c r="C344" s="175"/>
      <c r="D344" s="175"/>
      <c r="E344" s="175"/>
      <c r="F344" s="175"/>
      <c r="G344" s="176"/>
      <c r="H344" s="175"/>
      <c r="I344" s="175"/>
      <c r="J344" s="175"/>
      <c r="K344" s="175"/>
      <c r="L344" s="177"/>
      <c r="M344" s="175"/>
      <c r="N344" s="175"/>
      <c r="O344" s="366"/>
      <c r="P344" s="175"/>
      <c r="Q344" s="175"/>
      <c r="R344" s="175"/>
      <c r="S344" s="175"/>
      <c r="T344" s="175"/>
      <c r="U344" s="175"/>
      <c r="V344" s="177"/>
      <c r="W344" s="178"/>
      <c r="X344" s="177"/>
      <c r="Y344" s="178"/>
      <c r="Z344" s="177"/>
      <c r="AA344" s="178"/>
      <c r="AB344" s="635"/>
      <c r="AC344" s="635"/>
    </row>
    <row r="345" spans="1:29" ht="15.75" customHeight="1">
      <c r="A345" s="175"/>
      <c r="B345" s="175"/>
      <c r="C345" s="175"/>
      <c r="D345" s="175"/>
      <c r="E345" s="175"/>
      <c r="F345" s="175"/>
      <c r="G345" s="176"/>
      <c r="H345" s="175"/>
      <c r="I345" s="175"/>
      <c r="J345" s="175"/>
      <c r="K345" s="175"/>
      <c r="L345" s="177"/>
      <c r="M345" s="175"/>
      <c r="N345" s="175"/>
      <c r="O345" s="366"/>
      <c r="P345" s="175"/>
      <c r="Q345" s="175"/>
      <c r="R345" s="175"/>
      <c r="S345" s="175"/>
      <c r="T345" s="175"/>
      <c r="U345" s="175"/>
      <c r="V345" s="177"/>
      <c r="W345" s="178"/>
      <c r="X345" s="177"/>
      <c r="Y345" s="178"/>
      <c r="Z345" s="177"/>
      <c r="AA345" s="178"/>
      <c r="AB345" s="635"/>
      <c r="AC345" s="635"/>
    </row>
    <row r="346" spans="1:29" ht="15.75" customHeight="1">
      <c r="A346" s="175"/>
      <c r="B346" s="175"/>
      <c r="C346" s="175"/>
      <c r="D346" s="175"/>
      <c r="E346" s="175"/>
      <c r="F346" s="175"/>
      <c r="G346" s="176"/>
      <c r="H346" s="175"/>
      <c r="I346" s="175"/>
      <c r="J346" s="175"/>
      <c r="K346" s="175"/>
      <c r="L346" s="177"/>
      <c r="M346" s="175"/>
      <c r="N346" s="175"/>
      <c r="O346" s="366"/>
      <c r="P346" s="175"/>
      <c r="Q346" s="175"/>
      <c r="R346" s="175"/>
      <c r="S346" s="175"/>
      <c r="T346" s="175"/>
      <c r="U346" s="175"/>
      <c r="V346" s="177"/>
      <c r="W346" s="178"/>
      <c r="X346" s="177"/>
      <c r="Y346" s="178"/>
      <c r="Z346" s="177"/>
      <c r="AA346" s="178"/>
      <c r="AB346" s="635"/>
      <c r="AC346" s="635"/>
    </row>
    <row r="347" spans="1:29" ht="15.75" customHeight="1">
      <c r="A347" s="175"/>
      <c r="B347" s="175"/>
      <c r="C347" s="175"/>
      <c r="D347" s="175"/>
      <c r="E347" s="175"/>
      <c r="F347" s="175"/>
      <c r="G347" s="176"/>
      <c r="H347" s="175"/>
      <c r="I347" s="175"/>
      <c r="J347" s="175"/>
      <c r="K347" s="175"/>
      <c r="L347" s="177"/>
      <c r="M347" s="175"/>
      <c r="N347" s="175"/>
      <c r="O347" s="366"/>
      <c r="P347" s="175"/>
      <c r="Q347" s="175"/>
      <c r="R347" s="175"/>
      <c r="S347" s="175"/>
      <c r="T347" s="175"/>
      <c r="U347" s="175"/>
      <c r="V347" s="177"/>
      <c r="W347" s="178"/>
      <c r="X347" s="177"/>
      <c r="Y347" s="178"/>
      <c r="Z347" s="177"/>
      <c r="AA347" s="178"/>
      <c r="AB347" s="635"/>
      <c r="AC347" s="635"/>
    </row>
    <row r="348" spans="1:29" ht="15.75" customHeight="1">
      <c r="A348" s="175"/>
      <c r="B348" s="175"/>
      <c r="C348" s="175"/>
      <c r="D348" s="175"/>
      <c r="E348" s="175"/>
      <c r="F348" s="175"/>
      <c r="G348" s="176"/>
      <c r="H348" s="175"/>
      <c r="I348" s="175"/>
      <c r="J348" s="175"/>
      <c r="K348" s="175"/>
      <c r="L348" s="177"/>
      <c r="M348" s="175"/>
      <c r="N348" s="175"/>
      <c r="O348" s="366"/>
      <c r="P348" s="175"/>
      <c r="Q348" s="175"/>
      <c r="R348" s="175"/>
      <c r="S348" s="175"/>
      <c r="T348" s="175"/>
      <c r="U348" s="175"/>
      <c r="V348" s="177"/>
      <c r="W348" s="178"/>
      <c r="X348" s="177"/>
      <c r="Y348" s="178"/>
      <c r="Z348" s="177"/>
      <c r="AA348" s="178"/>
      <c r="AB348" s="635"/>
      <c r="AC348" s="635"/>
    </row>
    <row r="349" spans="1:29" ht="15.75" customHeight="1">
      <c r="A349" s="175"/>
      <c r="B349" s="175"/>
      <c r="C349" s="175"/>
      <c r="D349" s="175"/>
      <c r="E349" s="175"/>
      <c r="F349" s="175"/>
      <c r="G349" s="176"/>
      <c r="H349" s="175"/>
      <c r="I349" s="175"/>
      <c r="J349" s="175"/>
      <c r="K349" s="175"/>
      <c r="L349" s="177"/>
      <c r="M349" s="175"/>
      <c r="N349" s="175"/>
      <c r="O349" s="366"/>
      <c r="P349" s="175"/>
      <c r="Q349" s="175"/>
      <c r="R349" s="175"/>
      <c r="S349" s="175"/>
      <c r="T349" s="175"/>
      <c r="U349" s="175"/>
      <c r="V349" s="177"/>
      <c r="W349" s="178"/>
      <c r="X349" s="177"/>
      <c r="Y349" s="178"/>
      <c r="Z349" s="177"/>
      <c r="AA349" s="178"/>
      <c r="AB349" s="635"/>
      <c r="AC349" s="635"/>
    </row>
    <row r="350" spans="1:29" ht="15.75" customHeight="1">
      <c r="A350" s="175"/>
      <c r="B350" s="175"/>
      <c r="C350" s="175"/>
      <c r="D350" s="175"/>
      <c r="E350" s="175"/>
      <c r="F350" s="175"/>
      <c r="G350" s="176"/>
      <c r="H350" s="175"/>
      <c r="I350" s="175"/>
      <c r="J350" s="175"/>
      <c r="K350" s="175"/>
      <c r="L350" s="177"/>
      <c r="M350" s="175"/>
      <c r="N350" s="175"/>
      <c r="O350" s="366"/>
      <c r="P350" s="175"/>
      <c r="Q350" s="175"/>
      <c r="R350" s="175"/>
      <c r="S350" s="175"/>
      <c r="T350" s="175"/>
      <c r="U350" s="175"/>
      <c r="V350" s="177"/>
      <c r="W350" s="178"/>
      <c r="X350" s="177"/>
      <c r="Y350" s="178"/>
      <c r="Z350" s="177"/>
      <c r="AA350" s="178"/>
      <c r="AB350" s="635"/>
      <c r="AC350" s="635"/>
    </row>
    <row r="351" spans="1:29" ht="15.75" customHeight="1">
      <c r="A351" s="175"/>
      <c r="B351" s="175"/>
      <c r="C351" s="175"/>
      <c r="D351" s="175"/>
      <c r="E351" s="175"/>
      <c r="F351" s="175"/>
      <c r="G351" s="176"/>
      <c r="H351" s="175"/>
      <c r="I351" s="175"/>
      <c r="J351" s="175"/>
      <c r="K351" s="175"/>
      <c r="L351" s="177"/>
      <c r="M351" s="175"/>
      <c r="N351" s="175"/>
      <c r="O351" s="366"/>
      <c r="P351" s="175"/>
      <c r="Q351" s="175"/>
      <c r="R351" s="175"/>
      <c r="S351" s="175"/>
      <c r="T351" s="175"/>
      <c r="U351" s="175"/>
      <c r="V351" s="177"/>
      <c r="W351" s="178"/>
      <c r="X351" s="177"/>
      <c r="Y351" s="178"/>
      <c r="Z351" s="177"/>
      <c r="AA351" s="178"/>
      <c r="AB351" s="635"/>
      <c r="AC351" s="635"/>
    </row>
    <row r="352" spans="1:29" ht="15.75" customHeight="1">
      <c r="A352" s="175"/>
      <c r="B352" s="175"/>
      <c r="C352" s="175"/>
      <c r="D352" s="175"/>
      <c r="E352" s="175"/>
      <c r="F352" s="175"/>
      <c r="G352" s="176"/>
      <c r="H352" s="175"/>
      <c r="I352" s="175"/>
      <c r="J352" s="175"/>
      <c r="K352" s="175"/>
      <c r="L352" s="177"/>
      <c r="M352" s="175"/>
      <c r="N352" s="175"/>
      <c r="O352" s="366"/>
      <c r="P352" s="175"/>
      <c r="Q352" s="175"/>
      <c r="R352" s="175"/>
      <c r="S352" s="175"/>
      <c r="T352" s="175"/>
      <c r="U352" s="175"/>
      <c r="V352" s="177"/>
      <c r="W352" s="178"/>
      <c r="X352" s="177"/>
      <c r="Y352" s="178"/>
      <c r="Z352" s="177"/>
      <c r="AA352" s="178"/>
      <c r="AB352" s="635"/>
      <c r="AC352" s="635"/>
    </row>
    <row r="353" spans="1:29" ht="15.75" customHeight="1">
      <c r="A353" s="175"/>
      <c r="B353" s="175"/>
      <c r="C353" s="175"/>
      <c r="D353" s="175"/>
      <c r="E353" s="175"/>
      <c r="F353" s="175"/>
      <c r="G353" s="176"/>
      <c r="H353" s="175"/>
      <c r="I353" s="175"/>
      <c r="J353" s="175"/>
      <c r="K353" s="175"/>
      <c r="L353" s="177"/>
      <c r="M353" s="175"/>
      <c r="N353" s="175"/>
      <c r="O353" s="366"/>
      <c r="P353" s="175"/>
      <c r="Q353" s="175"/>
      <c r="R353" s="175"/>
      <c r="S353" s="175"/>
      <c r="T353" s="175"/>
      <c r="U353" s="175"/>
      <c r="V353" s="177"/>
      <c r="W353" s="178"/>
      <c r="X353" s="177"/>
      <c r="Y353" s="178"/>
      <c r="Z353" s="177"/>
      <c r="AA353" s="178"/>
      <c r="AB353" s="635"/>
      <c r="AC353" s="635"/>
    </row>
    <row r="354" spans="1:29" ht="15.75" customHeight="1">
      <c r="A354" s="175"/>
      <c r="B354" s="175"/>
      <c r="C354" s="175"/>
      <c r="D354" s="175"/>
      <c r="E354" s="175"/>
      <c r="F354" s="175"/>
      <c r="G354" s="176"/>
      <c r="H354" s="175"/>
      <c r="I354" s="175"/>
      <c r="J354" s="175"/>
      <c r="K354" s="175"/>
      <c r="L354" s="177"/>
      <c r="M354" s="175"/>
      <c r="N354" s="175"/>
      <c r="O354" s="366"/>
      <c r="P354" s="175"/>
      <c r="Q354" s="175"/>
      <c r="R354" s="175"/>
      <c r="S354" s="175"/>
      <c r="T354" s="175"/>
      <c r="U354" s="175"/>
      <c r="V354" s="177"/>
      <c r="W354" s="178"/>
      <c r="X354" s="177"/>
      <c r="Y354" s="178"/>
      <c r="Z354" s="177"/>
      <c r="AA354" s="178"/>
      <c r="AB354" s="635"/>
      <c r="AC354" s="635"/>
    </row>
    <row r="355" spans="1:29" ht="15.75" customHeight="1">
      <c r="A355" s="175"/>
      <c r="B355" s="175"/>
      <c r="C355" s="175"/>
      <c r="D355" s="175"/>
      <c r="E355" s="175"/>
      <c r="F355" s="175"/>
      <c r="G355" s="176"/>
      <c r="H355" s="175"/>
      <c r="I355" s="175"/>
      <c r="J355" s="175"/>
      <c r="K355" s="175"/>
      <c r="L355" s="177"/>
      <c r="M355" s="175"/>
      <c r="N355" s="175"/>
      <c r="O355" s="366"/>
      <c r="P355" s="175"/>
      <c r="Q355" s="175"/>
      <c r="R355" s="175"/>
      <c r="S355" s="175"/>
      <c r="T355" s="175"/>
      <c r="U355" s="175"/>
      <c r="V355" s="177"/>
      <c r="W355" s="178"/>
      <c r="X355" s="177"/>
      <c r="Y355" s="178"/>
      <c r="Z355" s="177"/>
      <c r="AA355" s="178"/>
      <c r="AB355" s="635"/>
      <c r="AC355" s="635"/>
    </row>
    <row r="356" spans="1:29" ht="15.75" customHeight="1">
      <c r="A356" s="175"/>
      <c r="B356" s="175"/>
      <c r="C356" s="175"/>
      <c r="D356" s="175"/>
      <c r="E356" s="175"/>
      <c r="F356" s="175"/>
      <c r="G356" s="176"/>
      <c r="H356" s="175"/>
      <c r="I356" s="175"/>
      <c r="J356" s="175"/>
      <c r="K356" s="175"/>
      <c r="L356" s="177"/>
      <c r="M356" s="175"/>
      <c r="N356" s="175"/>
      <c r="O356" s="366"/>
      <c r="P356" s="175"/>
      <c r="Q356" s="175"/>
      <c r="R356" s="175"/>
      <c r="S356" s="175"/>
      <c r="T356" s="175"/>
      <c r="U356" s="175"/>
      <c r="V356" s="177"/>
      <c r="W356" s="178"/>
      <c r="X356" s="177"/>
      <c r="Y356" s="178"/>
      <c r="Z356" s="177"/>
      <c r="AA356" s="178"/>
      <c r="AB356" s="635"/>
      <c r="AC356" s="635"/>
    </row>
    <row r="357" spans="1:29" ht="15.75" customHeight="1">
      <c r="A357" s="175"/>
      <c r="B357" s="175"/>
      <c r="C357" s="175"/>
      <c r="D357" s="175"/>
      <c r="E357" s="175"/>
      <c r="F357" s="175"/>
      <c r="G357" s="176"/>
      <c r="H357" s="175"/>
      <c r="I357" s="175"/>
      <c r="J357" s="175"/>
      <c r="K357" s="175"/>
      <c r="L357" s="177"/>
      <c r="M357" s="175"/>
      <c r="N357" s="175"/>
      <c r="O357" s="366"/>
      <c r="P357" s="175"/>
      <c r="Q357" s="175"/>
      <c r="R357" s="175"/>
      <c r="S357" s="175"/>
      <c r="T357" s="175"/>
      <c r="U357" s="175"/>
      <c r="V357" s="177"/>
      <c r="W357" s="178"/>
      <c r="X357" s="177"/>
      <c r="Y357" s="178"/>
      <c r="Z357" s="177"/>
      <c r="AA357" s="178"/>
      <c r="AB357" s="635"/>
      <c r="AC357" s="635"/>
    </row>
    <row r="358" spans="1:29" ht="15.75" customHeight="1">
      <c r="A358" s="175"/>
      <c r="B358" s="175"/>
      <c r="C358" s="175"/>
      <c r="D358" s="175"/>
      <c r="E358" s="175"/>
      <c r="F358" s="175"/>
      <c r="G358" s="176"/>
      <c r="H358" s="175"/>
      <c r="I358" s="175"/>
      <c r="J358" s="175"/>
      <c r="K358" s="175"/>
      <c r="L358" s="177"/>
      <c r="M358" s="175"/>
      <c r="N358" s="175"/>
      <c r="O358" s="366"/>
      <c r="P358" s="175"/>
      <c r="Q358" s="175"/>
      <c r="R358" s="175"/>
      <c r="S358" s="175"/>
      <c r="T358" s="175"/>
      <c r="U358" s="175"/>
      <c r="V358" s="177"/>
      <c r="W358" s="178"/>
      <c r="X358" s="177"/>
      <c r="Y358" s="178"/>
      <c r="Z358" s="177"/>
      <c r="AA358" s="178"/>
      <c r="AB358" s="635"/>
      <c r="AC358" s="635"/>
    </row>
    <row r="359" spans="1:29" ht="15.75" customHeight="1">
      <c r="A359" s="175"/>
      <c r="B359" s="175"/>
      <c r="C359" s="175"/>
      <c r="D359" s="175"/>
      <c r="E359" s="175"/>
      <c r="F359" s="175"/>
      <c r="G359" s="176"/>
      <c r="H359" s="175"/>
      <c r="I359" s="175"/>
      <c r="J359" s="175"/>
      <c r="K359" s="175"/>
      <c r="L359" s="177"/>
      <c r="M359" s="175"/>
      <c r="N359" s="175"/>
      <c r="O359" s="366"/>
      <c r="P359" s="175"/>
      <c r="Q359" s="175"/>
      <c r="R359" s="175"/>
      <c r="S359" s="175"/>
      <c r="T359" s="175"/>
      <c r="U359" s="175"/>
      <c r="V359" s="177"/>
      <c r="W359" s="178"/>
      <c r="X359" s="177"/>
      <c r="Y359" s="178"/>
      <c r="Z359" s="177"/>
      <c r="AA359" s="178"/>
      <c r="AB359" s="635"/>
      <c r="AC359" s="635"/>
    </row>
    <row r="360" spans="1:29" ht="15.75" customHeight="1">
      <c r="A360" s="175"/>
      <c r="B360" s="175"/>
      <c r="C360" s="175"/>
      <c r="D360" s="175"/>
      <c r="E360" s="175"/>
      <c r="F360" s="175"/>
      <c r="G360" s="176"/>
      <c r="H360" s="175"/>
      <c r="I360" s="175"/>
      <c r="J360" s="175"/>
      <c r="K360" s="175"/>
      <c r="L360" s="177"/>
      <c r="M360" s="175"/>
      <c r="N360" s="175"/>
      <c r="O360" s="366"/>
      <c r="P360" s="175"/>
      <c r="Q360" s="175"/>
      <c r="R360" s="175"/>
      <c r="S360" s="175"/>
      <c r="T360" s="175"/>
      <c r="U360" s="175"/>
      <c r="V360" s="177"/>
      <c r="W360" s="178"/>
      <c r="X360" s="177"/>
      <c r="Y360" s="178"/>
      <c r="Z360" s="177"/>
      <c r="AA360" s="178"/>
      <c r="AB360" s="635"/>
      <c r="AC360" s="635"/>
    </row>
    <row r="361" spans="1:29" ht="15.75" customHeight="1">
      <c r="A361" s="175"/>
      <c r="B361" s="175"/>
      <c r="C361" s="175"/>
      <c r="D361" s="175"/>
      <c r="E361" s="175"/>
      <c r="F361" s="175"/>
      <c r="G361" s="176"/>
      <c r="H361" s="175"/>
      <c r="I361" s="175"/>
      <c r="J361" s="175"/>
      <c r="K361" s="175"/>
      <c r="L361" s="177"/>
      <c r="M361" s="175"/>
      <c r="N361" s="175"/>
      <c r="O361" s="366"/>
      <c r="P361" s="175"/>
      <c r="Q361" s="175"/>
      <c r="R361" s="175"/>
      <c r="S361" s="175"/>
      <c r="T361" s="175"/>
      <c r="U361" s="175"/>
      <c r="V361" s="177"/>
      <c r="W361" s="178"/>
      <c r="X361" s="177"/>
      <c r="Y361" s="178"/>
      <c r="Z361" s="177"/>
      <c r="AA361" s="178"/>
      <c r="AB361" s="635"/>
      <c r="AC361" s="635"/>
    </row>
    <row r="362" spans="1:29" ht="15.75" customHeight="1">
      <c r="A362" s="175"/>
      <c r="B362" s="175"/>
      <c r="C362" s="175"/>
      <c r="D362" s="175"/>
      <c r="E362" s="175"/>
      <c r="F362" s="175"/>
      <c r="G362" s="176"/>
      <c r="H362" s="175"/>
      <c r="I362" s="175"/>
      <c r="J362" s="175"/>
      <c r="K362" s="175"/>
      <c r="L362" s="177"/>
      <c r="M362" s="175"/>
      <c r="N362" s="175"/>
      <c r="O362" s="366"/>
      <c r="P362" s="175"/>
      <c r="Q362" s="175"/>
      <c r="R362" s="175"/>
      <c r="S362" s="175"/>
      <c r="T362" s="175"/>
      <c r="U362" s="175"/>
      <c r="V362" s="177"/>
      <c r="W362" s="178"/>
      <c r="X362" s="177"/>
      <c r="Y362" s="178"/>
      <c r="Z362" s="177"/>
      <c r="AA362" s="178"/>
      <c r="AB362" s="635"/>
      <c r="AC362" s="635"/>
    </row>
    <row r="363" spans="1:29" ht="15.75" customHeight="1">
      <c r="A363" s="175"/>
      <c r="B363" s="175"/>
      <c r="C363" s="175"/>
      <c r="D363" s="175"/>
      <c r="E363" s="175"/>
      <c r="F363" s="175"/>
      <c r="G363" s="176"/>
      <c r="H363" s="175"/>
      <c r="I363" s="175"/>
      <c r="J363" s="175"/>
      <c r="K363" s="175"/>
      <c r="L363" s="177"/>
      <c r="M363" s="175"/>
      <c r="N363" s="175"/>
      <c r="O363" s="366"/>
      <c r="P363" s="175"/>
      <c r="Q363" s="175"/>
      <c r="R363" s="175"/>
      <c r="S363" s="175"/>
      <c r="T363" s="175"/>
      <c r="U363" s="175"/>
      <c r="V363" s="177"/>
      <c r="W363" s="178"/>
      <c r="X363" s="177"/>
      <c r="Y363" s="178"/>
      <c r="Z363" s="177"/>
      <c r="AA363" s="178"/>
      <c r="AB363" s="635"/>
      <c r="AC363" s="635"/>
    </row>
    <row r="364" spans="1:29" ht="15.75" customHeight="1">
      <c r="A364" s="175"/>
      <c r="B364" s="175"/>
      <c r="C364" s="175"/>
      <c r="D364" s="175"/>
      <c r="E364" s="175"/>
      <c r="F364" s="175"/>
      <c r="G364" s="176"/>
      <c r="H364" s="175"/>
      <c r="I364" s="175"/>
      <c r="J364" s="175"/>
      <c r="K364" s="175"/>
      <c r="L364" s="177"/>
      <c r="M364" s="175"/>
      <c r="N364" s="175"/>
      <c r="O364" s="366"/>
      <c r="P364" s="175"/>
      <c r="Q364" s="175"/>
      <c r="R364" s="175"/>
      <c r="S364" s="175"/>
      <c r="T364" s="175"/>
      <c r="U364" s="175"/>
      <c r="V364" s="177"/>
      <c r="W364" s="178"/>
      <c r="X364" s="177"/>
      <c r="Y364" s="178"/>
      <c r="Z364" s="177"/>
      <c r="AA364" s="178"/>
      <c r="AB364" s="635"/>
      <c r="AC364" s="635"/>
    </row>
    <row r="365" spans="1:29" ht="15.75" customHeight="1">
      <c r="A365" s="175"/>
      <c r="B365" s="175"/>
      <c r="C365" s="175"/>
      <c r="D365" s="175"/>
      <c r="E365" s="175"/>
      <c r="F365" s="175"/>
      <c r="G365" s="176"/>
      <c r="H365" s="175"/>
      <c r="I365" s="175"/>
      <c r="J365" s="175"/>
      <c r="K365" s="175"/>
      <c r="L365" s="177"/>
      <c r="M365" s="175"/>
      <c r="N365" s="175"/>
      <c r="O365" s="366"/>
      <c r="P365" s="175"/>
      <c r="Q365" s="175"/>
      <c r="R365" s="175"/>
      <c r="S365" s="175"/>
      <c r="T365" s="175"/>
      <c r="U365" s="175"/>
      <c r="V365" s="177"/>
      <c r="W365" s="178"/>
      <c r="X365" s="177"/>
      <c r="Y365" s="178"/>
      <c r="Z365" s="177"/>
      <c r="AA365" s="178"/>
      <c r="AB365" s="635"/>
      <c r="AC365" s="635"/>
    </row>
    <row r="366" spans="1:29" ht="15.75" customHeight="1">
      <c r="A366" s="175"/>
      <c r="B366" s="175"/>
      <c r="C366" s="175"/>
      <c r="D366" s="175"/>
      <c r="E366" s="175"/>
      <c r="F366" s="175"/>
      <c r="G366" s="176"/>
      <c r="H366" s="175"/>
      <c r="I366" s="175"/>
      <c r="J366" s="175"/>
      <c r="K366" s="175"/>
      <c r="L366" s="177"/>
      <c r="M366" s="175"/>
      <c r="N366" s="175"/>
      <c r="O366" s="366"/>
      <c r="P366" s="175"/>
      <c r="Q366" s="175"/>
      <c r="R366" s="175"/>
      <c r="S366" s="175"/>
      <c r="T366" s="175"/>
      <c r="U366" s="175"/>
      <c r="V366" s="177"/>
      <c r="W366" s="178"/>
      <c r="X366" s="177"/>
      <c r="Y366" s="178"/>
      <c r="Z366" s="177"/>
      <c r="AA366" s="178"/>
      <c r="AB366" s="635"/>
      <c r="AC366" s="635"/>
    </row>
    <row r="367" spans="1:29" ht="15.75" customHeight="1">
      <c r="A367" s="175"/>
      <c r="B367" s="175"/>
      <c r="C367" s="175"/>
      <c r="D367" s="175"/>
      <c r="E367" s="175"/>
      <c r="F367" s="175"/>
      <c r="G367" s="176"/>
      <c r="H367" s="175"/>
      <c r="I367" s="175"/>
      <c r="J367" s="175"/>
      <c r="K367" s="175"/>
      <c r="L367" s="177"/>
      <c r="M367" s="175"/>
      <c r="N367" s="175"/>
      <c r="O367" s="366"/>
      <c r="P367" s="175"/>
      <c r="Q367" s="175"/>
      <c r="R367" s="175"/>
      <c r="S367" s="175"/>
      <c r="T367" s="175"/>
      <c r="U367" s="175"/>
      <c r="V367" s="177"/>
      <c r="W367" s="178"/>
      <c r="X367" s="177"/>
      <c r="Y367" s="178"/>
      <c r="Z367" s="177"/>
      <c r="AA367" s="178"/>
      <c r="AB367" s="635"/>
      <c r="AC367" s="635"/>
    </row>
    <row r="368" spans="1:29" ht="15.75" customHeight="1">
      <c r="A368" s="175"/>
      <c r="B368" s="175"/>
      <c r="C368" s="175"/>
      <c r="D368" s="175"/>
      <c r="E368" s="175"/>
      <c r="F368" s="175"/>
      <c r="G368" s="176"/>
      <c r="H368" s="175"/>
      <c r="I368" s="175"/>
      <c r="J368" s="175"/>
      <c r="K368" s="175"/>
      <c r="L368" s="177"/>
      <c r="M368" s="175"/>
      <c r="N368" s="175"/>
      <c r="O368" s="366"/>
      <c r="P368" s="175"/>
      <c r="Q368" s="175"/>
      <c r="R368" s="175"/>
      <c r="S368" s="175"/>
      <c r="T368" s="175"/>
      <c r="U368" s="175"/>
      <c r="V368" s="177"/>
      <c r="W368" s="178"/>
      <c r="X368" s="177"/>
      <c r="Y368" s="178"/>
      <c r="Z368" s="177"/>
      <c r="AA368" s="178"/>
      <c r="AB368" s="635"/>
      <c r="AC368" s="635"/>
    </row>
    <row r="369" spans="1:29" ht="15.75" customHeight="1">
      <c r="A369" s="175"/>
      <c r="B369" s="175"/>
      <c r="C369" s="175"/>
      <c r="D369" s="175"/>
      <c r="E369" s="175"/>
      <c r="F369" s="175"/>
      <c r="G369" s="176"/>
      <c r="H369" s="175"/>
      <c r="I369" s="175"/>
      <c r="J369" s="175"/>
      <c r="K369" s="175"/>
      <c r="L369" s="177"/>
      <c r="M369" s="175"/>
      <c r="N369" s="175"/>
      <c r="O369" s="366"/>
      <c r="P369" s="175"/>
      <c r="Q369" s="175"/>
      <c r="R369" s="175"/>
      <c r="S369" s="175"/>
      <c r="T369" s="175"/>
      <c r="U369" s="175"/>
      <c r="V369" s="177"/>
      <c r="W369" s="178"/>
      <c r="X369" s="177"/>
      <c r="Y369" s="178"/>
      <c r="Z369" s="177"/>
      <c r="AA369" s="178"/>
      <c r="AB369" s="635"/>
      <c r="AC369" s="635"/>
    </row>
    <row r="370" spans="1:29" ht="15.75" customHeight="1">
      <c r="A370" s="175"/>
      <c r="B370" s="175"/>
      <c r="C370" s="175"/>
      <c r="D370" s="175"/>
      <c r="E370" s="175"/>
      <c r="F370" s="175"/>
      <c r="G370" s="176"/>
      <c r="H370" s="175"/>
      <c r="I370" s="175"/>
      <c r="J370" s="175"/>
      <c r="K370" s="175"/>
      <c r="L370" s="177"/>
      <c r="M370" s="175"/>
      <c r="N370" s="175"/>
      <c r="O370" s="366"/>
      <c r="P370" s="175"/>
      <c r="Q370" s="175"/>
      <c r="R370" s="175"/>
      <c r="S370" s="175"/>
      <c r="T370" s="175"/>
      <c r="U370" s="175"/>
      <c r="V370" s="177"/>
      <c r="W370" s="178"/>
      <c r="X370" s="177"/>
      <c r="Y370" s="178"/>
      <c r="Z370" s="177"/>
      <c r="AA370" s="178"/>
      <c r="AB370" s="635"/>
      <c r="AC370" s="635"/>
    </row>
    <row r="371" spans="1:29" ht="15.75" customHeight="1">
      <c r="A371" s="175"/>
      <c r="B371" s="175"/>
      <c r="C371" s="175"/>
      <c r="D371" s="175"/>
      <c r="E371" s="175"/>
      <c r="F371" s="175"/>
      <c r="G371" s="176"/>
      <c r="H371" s="175"/>
      <c r="I371" s="175"/>
      <c r="J371" s="175"/>
      <c r="K371" s="175"/>
      <c r="L371" s="177"/>
      <c r="M371" s="175"/>
      <c r="N371" s="175"/>
      <c r="O371" s="366"/>
      <c r="P371" s="175"/>
      <c r="Q371" s="175"/>
      <c r="R371" s="175"/>
      <c r="S371" s="175"/>
      <c r="T371" s="175"/>
      <c r="U371" s="175"/>
      <c r="V371" s="177"/>
      <c r="W371" s="178"/>
      <c r="X371" s="177"/>
      <c r="Y371" s="178"/>
      <c r="Z371" s="177"/>
      <c r="AA371" s="178"/>
      <c r="AB371" s="635"/>
      <c r="AC371" s="635"/>
    </row>
    <row r="372" spans="1:29" ht="15.75" customHeight="1">
      <c r="A372" s="175"/>
      <c r="B372" s="175"/>
      <c r="C372" s="175"/>
      <c r="D372" s="175"/>
      <c r="E372" s="175"/>
      <c r="F372" s="175"/>
      <c r="G372" s="176"/>
      <c r="H372" s="175"/>
      <c r="I372" s="175"/>
      <c r="J372" s="175"/>
      <c r="K372" s="175"/>
      <c r="L372" s="177"/>
      <c r="M372" s="175"/>
      <c r="N372" s="175"/>
      <c r="O372" s="366"/>
      <c r="P372" s="175"/>
      <c r="Q372" s="175"/>
      <c r="R372" s="175"/>
      <c r="S372" s="175"/>
      <c r="T372" s="175"/>
      <c r="U372" s="175"/>
      <c r="V372" s="177"/>
      <c r="W372" s="178"/>
      <c r="X372" s="177"/>
      <c r="Y372" s="178"/>
      <c r="Z372" s="177"/>
      <c r="AA372" s="178"/>
      <c r="AB372" s="635"/>
      <c r="AC372" s="635"/>
    </row>
    <row r="373" spans="1:29" ht="15.75" customHeight="1">
      <c r="A373" s="175"/>
      <c r="B373" s="175"/>
      <c r="C373" s="175"/>
      <c r="D373" s="175"/>
      <c r="E373" s="175"/>
      <c r="F373" s="175"/>
      <c r="G373" s="176"/>
      <c r="H373" s="175"/>
      <c r="I373" s="175"/>
      <c r="J373" s="175"/>
      <c r="K373" s="175"/>
      <c r="L373" s="177"/>
      <c r="M373" s="175"/>
      <c r="N373" s="175"/>
      <c r="O373" s="366"/>
      <c r="P373" s="175"/>
      <c r="Q373" s="175"/>
      <c r="R373" s="175"/>
      <c r="S373" s="175"/>
      <c r="T373" s="175"/>
      <c r="U373" s="175"/>
      <c r="V373" s="177"/>
      <c r="W373" s="178"/>
      <c r="X373" s="177"/>
      <c r="Y373" s="178"/>
      <c r="Z373" s="177"/>
      <c r="AA373" s="178"/>
      <c r="AB373" s="635"/>
      <c r="AC373" s="635"/>
    </row>
    <row r="374" spans="1:29" ht="15.75" customHeight="1">
      <c r="A374" s="175"/>
      <c r="B374" s="175"/>
      <c r="C374" s="175"/>
      <c r="D374" s="175"/>
      <c r="E374" s="175"/>
      <c r="F374" s="175"/>
      <c r="G374" s="176"/>
      <c r="H374" s="175"/>
      <c r="I374" s="175"/>
      <c r="J374" s="175"/>
      <c r="K374" s="175"/>
      <c r="L374" s="177"/>
      <c r="M374" s="175"/>
      <c r="N374" s="175"/>
      <c r="O374" s="366"/>
      <c r="P374" s="175"/>
      <c r="Q374" s="175"/>
      <c r="R374" s="175"/>
      <c r="S374" s="175"/>
      <c r="T374" s="175"/>
      <c r="U374" s="175"/>
      <c r="V374" s="177"/>
      <c r="W374" s="178"/>
      <c r="X374" s="177"/>
      <c r="Y374" s="178"/>
      <c r="Z374" s="177"/>
      <c r="AA374" s="178"/>
      <c r="AB374" s="635"/>
      <c r="AC374" s="635"/>
    </row>
    <row r="375" spans="1:29" ht="15.75" customHeight="1">
      <c r="A375" s="175"/>
      <c r="B375" s="175"/>
      <c r="C375" s="175"/>
      <c r="D375" s="175"/>
      <c r="E375" s="175"/>
      <c r="F375" s="175"/>
      <c r="G375" s="176"/>
      <c r="H375" s="175"/>
      <c r="I375" s="175"/>
      <c r="J375" s="175"/>
      <c r="K375" s="175"/>
      <c r="L375" s="177"/>
      <c r="M375" s="175"/>
      <c r="N375" s="175"/>
      <c r="O375" s="366"/>
      <c r="P375" s="175"/>
      <c r="Q375" s="175"/>
      <c r="R375" s="175"/>
      <c r="S375" s="175"/>
      <c r="T375" s="175"/>
      <c r="U375" s="175"/>
      <c r="V375" s="177"/>
      <c r="W375" s="178"/>
      <c r="X375" s="177"/>
      <c r="Y375" s="178"/>
      <c r="Z375" s="177"/>
      <c r="AA375" s="178"/>
      <c r="AB375" s="635"/>
      <c r="AC375" s="635"/>
    </row>
    <row r="376" spans="1:29" ht="15.75" customHeight="1">
      <c r="A376" s="175"/>
      <c r="B376" s="175"/>
      <c r="C376" s="175"/>
      <c r="D376" s="175"/>
      <c r="E376" s="175"/>
      <c r="F376" s="175"/>
      <c r="G376" s="176"/>
      <c r="H376" s="175"/>
      <c r="I376" s="175"/>
      <c r="J376" s="175"/>
      <c r="K376" s="175"/>
      <c r="L376" s="177"/>
      <c r="M376" s="175"/>
      <c r="N376" s="175"/>
      <c r="O376" s="366"/>
      <c r="P376" s="175"/>
      <c r="Q376" s="175"/>
      <c r="R376" s="175"/>
      <c r="S376" s="175"/>
      <c r="T376" s="175"/>
      <c r="U376" s="175"/>
      <c r="V376" s="177"/>
      <c r="W376" s="178"/>
      <c r="X376" s="177"/>
      <c r="Y376" s="178"/>
      <c r="Z376" s="177"/>
      <c r="AA376" s="178"/>
      <c r="AB376" s="635"/>
      <c r="AC376" s="635"/>
    </row>
    <row r="377" spans="1:29" ht="15.75" customHeight="1">
      <c r="A377" s="175"/>
      <c r="B377" s="175"/>
      <c r="C377" s="175"/>
      <c r="D377" s="175"/>
      <c r="E377" s="175"/>
      <c r="F377" s="175"/>
      <c r="G377" s="176"/>
      <c r="H377" s="175"/>
      <c r="I377" s="175"/>
      <c r="J377" s="175"/>
      <c r="K377" s="175"/>
      <c r="L377" s="177"/>
      <c r="M377" s="175"/>
      <c r="N377" s="175"/>
      <c r="O377" s="366"/>
      <c r="P377" s="175"/>
      <c r="Q377" s="175"/>
      <c r="R377" s="175"/>
      <c r="S377" s="175"/>
      <c r="T377" s="175"/>
      <c r="U377" s="175"/>
      <c r="V377" s="177"/>
      <c r="W377" s="178"/>
      <c r="X377" s="177"/>
      <c r="Y377" s="178"/>
      <c r="Z377" s="177"/>
      <c r="AA377" s="178"/>
      <c r="AB377" s="635"/>
      <c r="AC377" s="635"/>
    </row>
    <row r="378" spans="1:29" ht="15.75" customHeight="1">
      <c r="A378" s="175"/>
      <c r="B378" s="175"/>
      <c r="C378" s="175"/>
      <c r="D378" s="175"/>
      <c r="E378" s="175"/>
      <c r="F378" s="175"/>
      <c r="G378" s="176"/>
      <c r="H378" s="175"/>
      <c r="I378" s="175"/>
      <c r="J378" s="175"/>
      <c r="K378" s="175"/>
      <c r="L378" s="177"/>
      <c r="M378" s="175"/>
      <c r="N378" s="175"/>
      <c r="O378" s="366"/>
      <c r="P378" s="175"/>
      <c r="Q378" s="175"/>
      <c r="R378" s="175"/>
      <c r="S378" s="175"/>
      <c r="T378" s="175"/>
      <c r="U378" s="175"/>
      <c r="V378" s="177"/>
      <c r="W378" s="178"/>
      <c r="X378" s="177"/>
      <c r="Y378" s="178"/>
      <c r="Z378" s="177"/>
      <c r="AA378" s="178"/>
      <c r="AB378" s="635"/>
      <c r="AC378" s="635"/>
    </row>
    <row r="379" spans="1:29" ht="15.75" customHeight="1">
      <c r="A379" s="175"/>
      <c r="B379" s="175"/>
      <c r="C379" s="175"/>
      <c r="D379" s="175"/>
      <c r="E379" s="175"/>
      <c r="F379" s="175"/>
      <c r="G379" s="176"/>
      <c r="H379" s="175"/>
      <c r="I379" s="175"/>
      <c r="J379" s="175"/>
      <c r="K379" s="175"/>
      <c r="L379" s="177"/>
      <c r="M379" s="175"/>
      <c r="N379" s="175"/>
      <c r="O379" s="366"/>
      <c r="P379" s="175"/>
      <c r="Q379" s="175"/>
      <c r="R379" s="175"/>
      <c r="S379" s="175"/>
      <c r="T379" s="175"/>
      <c r="U379" s="175"/>
      <c r="V379" s="177"/>
      <c r="W379" s="178"/>
      <c r="X379" s="177"/>
      <c r="Y379" s="178"/>
      <c r="Z379" s="177"/>
      <c r="AA379" s="178"/>
      <c r="AB379" s="635"/>
      <c r="AC379" s="635"/>
    </row>
    <row r="380" spans="1:29" ht="15.75" customHeight="1">
      <c r="A380" s="175"/>
      <c r="B380" s="175"/>
      <c r="C380" s="175"/>
      <c r="D380" s="175"/>
      <c r="E380" s="175"/>
      <c r="F380" s="175"/>
      <c r="G380" s="176"/>
      <c r="H380" s="175"/>
      <c r="I380" s="175"/>
      <c r="J380" s="175"/>
      <c r="K380" s="175"/>
      <c r="L380" s="177"/>
      <c r="M380" s="175"/>
      <c r="N380" s="175"/>
      <c r="O380" s="366"/>
      <c r="P380" s="175"/>
      <c r="Q380" s="175"/>
      <c r="R380" s="175"/>
      <c r="S380" s="175"/>
      <c r="T380" s="175"/>
      <c r="U380" s="175"/>
      <c r="V380" s="177"/>
      <c r="W380" s="178"/>
      <c r="X380" s="177"/>
      <c r="Y380" s="178"/>
      <c r="Z380" s="177"/>
      <c r="AA380" s="178"/>
      <c r="AB380" s="635"/>
      <c r="AC380" s="635"/>
    </row>
    <row r="381" spans="1:29" ht="15.75" customHeight="1">
      <c r="A381" s="175"/>
      <c r="B381" s="175"/>
      <c r="C381" s="175"/>
      <c r="D381" s="175"/>
      <c r="E381" s="175"/>
      <c r="F381" s="175"/>
      <c r="G381" s="176"/>
      <c r="H381" s="175"/>
      <c r="I381" s="175"/>
      <c r="J381" s="175"/>
      <c r="K381" s="175"/>
      <c r="L381" s="177"/>
      <c r="M381" s="175"/>
      <c r="N381" s="175"/>
      <c r="O381" s="366"/>
      <c r="P381" s="175"/>
      <c r="Q381" s="175"/>
      <c r="R381" s="175"/>
      <c r="S381" s="175"/>
      <c r="T381" s="175"/>
      <c r="U381" s="175"/>
      <c r="V381" s="177"/>
      <c r="W381" s="178"/>
      <c r="X381" s="177"/>
      <c r="Y381" s="178"/>
      <c r="Z381" s="177"/>
      <c r="AA381" s="178"/>
      <c r="AB381" s="635"/>
      <c r="AC381" s="635"/>
    </row>
    <row r="382" spans="1:29" ht="15.75" customHeight="1">
      <c r="A382" s="175"/>
      <c r="B382" s="175"/>
      <c r="C382" s="175"/>
      <c r="D382" s="175"/>
      <c r="E382" s="175"/>
      <c r="F382" s="175"/>
      <c r="G382" s="176"/>
      <c r="H382" s="175"/>
      <c r="I382" s="175"/>
      <c r="J382" s="175"/>
      <c r="K382" s="175"/>
      <c r="L382" s="177"/>
      <c r="M382" s="175"/>
      <c r="N382" s="175"/>
      <c r="O382" s="366"/>
      <c r="P382" s="175"/>
      <c r="Q382" s="175"/>
      <c r="R382" s="175"/>
      <c r="S382" s="175"/>
      <c r="T382" s="175"/>
      <c r="U382" s="175"/>
      <c r="V382" s="177"/>
      <c r="W382" s="178"/>
      <c r="X382" s="177"/>
      <c r="Y382" s="178"/>
      <c r="Z382" s="177"/>
      <c r="AA382" s="178"/>
      <c r="AB382" s="635"/>
      <c r="AC382" s="635"/>
    </row>
    <row r="383" spans="1:29" ht="15.75" customHeight="1">
      <c r="A383" s="175"/>
      <c r="B383" s="175"/>
      <c r="C383" s="175"/>
      <c r="D383" s="175"/>
      <c r="E383" s="175"/>
      <c r="F383" s="175"/>
      <c r="G383" s="176"/>
      <c r="H383" s="175"/>
      <c r="I383" s="175"/>
      <c r="J383" s="175"/>
      <c r="K383" s="175"/>
      <c r="L383" s="177"/>
      <c r="M383" s="175"/>
      <c r="N383" s="175"/>
      <c r="O383" s="366"/>
      <c r="P383" s="175"/>
      <c r="Q383" s="175"/>
      <c r="R383" s="175"/>
      <c r="S383" s="175"/>
      <c r="T383" s="175"/>
      <c r="U383" s="175"/>
      <c r="V383" s="177"/>
      <c r="W383" s="178"/>
      <c r="X383" s="177"/>
      <c r="Y383" s="178"/>
      <c r="Z383" s="177"/>
      <c r="AA383" s="178"/>
      <c r="AB383" s="635"/>
      <c r="AC383" s="635"/>
    </row>
    <row r="384" spans="1:29" ht="15.75" customHeight="1">
      <c r="A384" s="175"/>
      <c r="B384" s="175"/>
      <c r="C384" s="175"/>
      <c r="D384" s="175"/>
      <c r="E384" s="175"/>
      <c r="F384" s="175"/>
      <c r="G384" s="176"/>
      <c r="H384" s="175"/>
      <c r="I384" s="175"/>
      <c r="J384" s="175"/>
      <c r="K384" s="175"/>
      <c r="L384" s="177"/>
      <c r="M384" s="175"/>
      <c r="N384" s="175"/>
      <c r="O384" s="366"/>
      <c r="P384" s="175"/>
      <c r="Q384" s="175"/>
      <c r="R384" s="175"/>
      <c r="S384" s="175"/>
      <c r="T384" s="175"/>
      <c r="U384" s="175"/>
      <c r="V384" s="177"/>
      <c r="W384" s="178"/>
      <c r="X384" s="177"/>
      <c r="Y384" s="178"/>
      <c r="Z384" s="177"/>
      <c r="AA384" s="178"/>
      <c r="AB384" s="635"/>
      <c r="AC384" s="635"/>
    </row>
    <row r="385" spans="1:29" ht="15.75" customHeight="1">
      <c r="A385" s="175"/>
      <c r="B385" s="175"/>
      <c r="C385" s="175"/>
      <c r="D385" s="175"/>
      <c r="E385" s="175"/>
      <c r="F385" s="175"/>
      <c r="G385" s="176"/>
      <c r="H385" s="175"/>
      <c r="I385" s="175"/>
      <c r="J385" s="175"/>
      <c r="K385" s="175"/>
      <c r="L385" s="177"/>
      <c r="M385" s="175"/>
      <c r="N385" s="175"/>
      <c r="O385" s="366"/>
      <c r="P385" s="175"/>
      <c r="Q385" s="175"/>
      <c r="R385" s="175"/>
      <c r="S385" s="175"/>
      <c r="T385" s="175"/>
      <c r="U385" s="175"/>
      <c r="V385" s="177"/>
      <c r="W385" s="178"/>
      <c r="X385" s="177"/>
      <c r="Y385" s="178"/>
      <c r="Z385" s="177"/>
      <c r="AA385" s="178"/>
      <c r="AB385" s="635"/>
      <c r="AC385" s="635"/>
    </row>
    <row r="386" spans="1:29" ht="15.75" customHeight="1">
      <c r="A386" s="175"/>
      <c r="B386" s="175"/>
      <c r="C386" s="175"/>
      <c r="D386" s="175"/>
      <c r="E386" s="175"/>
      <c r="F386" s="175"/>
      <c r="G386" s="176"/>
      <c r="H386" s="175"/>
      <c r="I386" s="175"/>
      <c r="J386" s="175"/>
      <c r="K386" s="175"/>
      <c r="L386" s="177"/>
      <c r="M386" s="175"/>
      <c r="N386" s="175"/>
      <c r="O386" s="366"/>
      <c r="P386" s="175"/>
      <c r="Q386" s="175"/>
      <c r="R386" s="175"/>
      <c r="S386" s="175"/>
      <c r="T386" s="175"/>
      <c r="U386" s="175"/>
      <c r="V386" s="177"/>
      <c r="W386" s="178"/>
      <c r="X386" s="177"/>
      <c r="Y386" s="178"/>
      <c r="Z386" s="177"/>
      <c r="AA386" s="178"/>
      <c r="AB386" s="635"/>
      <c r="AC386" s="635"/>
    </row>
    <row r="387" spans="1:29" ht="15.75" customHeight="1">
      <c r="A387" s="175"/>
      <c r="B387" s="175"/>
      <c r="C387" s="175"/>
      <c r="D387" s="175"/>
      <c r="E387" s="175"/>
      <c r="F387" s="175"/>
      <c r="G387" s="176"/>
      <c r="H387" s="175"/>
      <c r="I387" s="175"/>
      <c r="J387" s="175"/>
      <c r="K387" s="175"/>
      <c r="L387" s="177"/>
      <c r="M387" s="175"/>
      <c r="N387" s="175"/>
      <c r="O387" s="366"/>
      <c r="P387" s="175"/>
      <c r="Q387" s="175"/>
      <c r="R387" s="175"/>
      <c r="S387" s="175"/>
      <c r="T387" s="175"/>
      <c r="U387" s="175"/>
      <c r="V387" s="177"/>
      <c r="W387" s="178"/>
      <c r="X387" s="177"/>
      <c r="Y387" s="178"/>
      <c r="Z387" s="177"/>
      <c r="AA387" s="178"/>
      <c r="AB387" s="635"/>
      <c r="AC387" s="635"/>
    </row>
    <row r="388" spans="1:29" ht="15.75" customHeight="1">
      <c r="A388" s="175"/>
      <c r="B388" s="175"/>
      <c r="C388" s="175"/>
      <c r="D388" s="175"/>
      <c r="E388" s="175"/>
      <c r="F388" s="175"/>
      <c r="G388" s="176"/>
      <c r="H388" s="175"/>
      <c r="I388" s="175"/>
      <c r="J388" s="175"/>
      <c r="K388" s="175"/>
      <c r="L388" s="177"/>
      <c r="M388" s="175"/>
      <c r="N388" s="175"/>
      <c r="O388" s="366"/>
      <c r="P388" s="175"/>
      <c r="Q388" s="175"/>
      <c r="R388" s="175"/>
      <c r="S388" s="175"/>
      <c r="T388" s="175"/>
      <c r="U388" s="175"/>
      <c r="V388" s="177"/>
      <c r="W388" s="178"/>
      <c r="X388" s="177"/>
      <c r="Y388" s="178"/>
      <c r="Z388" s="177"/>
      <c r="AA388" s="178"/>
      <c r="AB388" s="635"/>
      <c r="AC388" s="635"/>
    </row>
    <row r="389" spans="1:29" ht="15.75" customHeight="1">
      <c r="A389" s="175"/>
      <c r="B389" s="175"/>
      <c r="C389" s="175"/>
      <c r="D389" s="175"/>
      <c r="E389" s="175"/>
      <c r="F389" s="175"/>
      <c r="G389" s="176"/>
      <c r="H389" s="175"/>
      <c r="I389" s="175"/>
      <c r="J389" s="175"/>
      <c r="K389" s="175"/>
      <c r="L389" s="177"/>
      <c r="M389" s="175"/>
      <c r="N389" s="175"/>
      <c r="O389" s="366"/>
      <c r="P389" s="175"/>
      <c r="Q389" s="175"/>
      <c r="R389" s="175"/>
      <c r="S389" s="175"/>
      <c r="T389" s="175"/>
      <c r="U389" s="175"/>
      <c r="V389" s="177"/>
      <c r="W389" s="178"/>
      <c r="X389" s="177"/>
      <c r="Y389" s="178"/>
      <c r="Z389" s="177"/>
      <c r="AA389" s="178"/>
      <c r="AB389" s="635"/>
      <c r="AC389" s="635"/>
    </row>
    <row r="390" spans="1:29" ht="15.75" customHeight="1">
      <c r="A390" s="175"/>
      <c r="B390" s="175"/>
      <c r="C390" s="175"/>
      <c r="D390" s="175"/>
      <c r="E390" s="175"/>
      <c r="F390" s="175"/>
      <c r="G390" s="176"/>
      <c r="H390" s="175"/>
      <c r="I390" s="175"/>
      <c r="J390" s="175"/>
      <c r="K390" s="175"/>
      <c r="L390" s="177"/>
      <c r="M390" s="175"/>
      <c r="N390" s="175"/>
      <c r="O390" s="366"/>
      <c r="P390" s="175"/>
      <c r="Q390" s="175"/>
      <c r="R390" s="175"/>
      <c r="S390" s="175"/>
      <c r="T390" s="175"/>
      <c r="U390" s="175"/>
      <c r="V390" s="177"/>
      <c r="W390" s="178"/>
      <c r="X390" s="177"/>
      <c r="Y390" s="178"/>
      <c r="Z390" s="177"/>
      <c r="AA390" s="178"/>
      <c r="AB390" s="635"/>
      <c r="AC390" s="635"/>
    </row>
    <row r="391" spans="1:29" ht="15.75" customHeight="1">
      <c r="A391" s="175"/>
      <c r="B391" s="175"/>
      <c r="C391" s="175"/>
      <c r="D391" s="175"/>
      <c r="E391" s="175"/>
      <c r="F391" s="175"/>
      <c r="G391" s="176"/>
      <c r="H391" s="175"/>
      <c r="I391" s="175"/>
      <c r="J391" s="175"/>
      <c r="K391" s="175"/>
      <c r="L391" s="177"/>
      <c r="M391" s="175"/>
      <c r="N391" s="175"/>
      <c r="O391" s="366"/>
      <c r="P391" s="175"/>
      <c r="Q391" s="175"/>
      <c r="R391" s="175"/>
      <c r="S391" s="175"/>
      <c r="T391" s="175"/>
      <c r="U391" s="175"/>
      <c r="V391" s="177"/>
      <c r="W391" s="178"/>
      <c r="X391" s="177"/>
      <c r="Y391" s="178"/>
      <c r="Z391" s="177"/>
      <c r="AA391" s="178"/>
      <c r="AB391" s="635"/>
      <c r="AC391" s="635"/>
    </row>
    <row r="392" spans="1:29" ht="15.75" customHeight="1">
      <c r="A392" s="175"/>
      <c r="B392" s="175"/>
      <c r="C392" s="175"/>
      <c r="D392" s="175"/>
      <c r="E392" s="175"/>
      <c r="F392" s="175"/>
      <c r="G392" s="176"/>
      <c r="H392" s="175"/>
      <c r="I392" s="175"/>
      <c r="J392" s="175"/>
      <c r="K392" s="175"/>
      <c r="L392" s="177"/>
      <c r="M392" s="175"/>
      <c r="N392" s="175"/>
      <c r="O392" s="366"/>
      <c r="P392" s="175"/>
      <c r="Q392" s="175"/>
      <c r="R392" s="175"/>
      <c r="S392" s="175"/>
      <c r="T392" s="175"/>
      <c r="U392" s="175"/>
      <c r="V392" s="177"/>
      <c r="W392" s="178"/>
      <c r="X392" s="177"/>
      <c r="Y392" s="178"/>
      <c r="Z392" s="177"/>
      <c r="AA392" s="178"/>
      <c r="AB392" s="635"/>
      <c r="AC392" s="635"/>
    </row>
    <row r="393" spans="1:29" ht="15.75" customHeight="1">
      <c r="A393" s="175"/>
      <c r="B393" s="175"/>
      <c r="C393" s="175"/>
      <c r="D393" s="175"/>
      <c r="E393" s="175"/>
      <c r="F393" s="175"/>
      <c r="G393" s="176"/>
      <c r="H393" s="175"/>
      <c r="I393" s="175"/>
      <c r="J393" s="175"/>
      <c r="K393" s="175"/>
      <c r="L393" s="177"/>
      <c r="M393" s="175"/>
      <c r="N393" s="175"/>
      <c r="O393" s="366"/>
      <c r="P393" s="175"/>
      <c r="Q393" s="175"/>
      <c r="R393" s="175"/>
      <c r="S393" s="175"/>
      <c r="T393" s="175"/>
      <c r="U393" s="175"/>
      <c r="V393" s="177"/>
      <c r="W393" s="178"/>
      <c r="X393" s="177"/>
      <c r="Y393" s="178"/>
      <c r="Z393" s="177"/>
      <c r="AA393" s="178"/>
      <c r="AB393" s="635"/>
      <c r="AC393" s="635"/>
    </row>
    <row r="394" spans="1:29" ht="15.75" customHeight="1">
      <c r="A394" s="175"/>
      <c r="B394" s="175"/>
      <c r="C394" s="175"/>
      <c r="D394" s="175"/>
      <c r="E394" s="175"/>
      <c r="F394" s="175"/>
      <c r="G394" s="176"/>
      <c r="H394" s="175"/>
      <c r="I394" s="175"/>
      <c r="J394" s="175"/>
      <c r="K394" s="175"/>
      <c r="L394" s="177"/>
      <c r="M394" s="175"/>
      <c r="N394" s="175"/>
      <c r="O394" s="366"/>
      <c r="P394" s="175"/>
      <c r="Q394" s="175"/>
      <c r="R394" s="175"/>
      <c r="S394" s="175"/>
      <c r="T394" s="175"/>
      <c r="U394" s="175"/>
      <c r="V394" s="177"/>
      <c r="W394" s="178"/>
      <c r="X394" s="177"/>
      <c r="Y394" s="178"/>
      <c r="Z394" s="177"/>
      <c r="AA394" s="178"/>
      <c r="AB394" s="635"/>
      <c r="AC394" s="635"/>
    </row>
    <row r="395" spans="1:29" ht="15.75" customHeight="1">
      <c r="A395" s="175"/>
      <c r="B395" s="175"/>
      <c r="C395" s="175"/>
      <c r="D395" s="175"/>
      <c r="E395" s="175"/>
      <c r="F395" s="175"/>
      <c r="G395" s="176"/>
      <c r="H395" s="175"/>
      <c r="I395" s="175"/>
      <c r="J395" s="175"/>
      <c r="K395" s="175"/>
      <c r="L395" s="177"/>
      <c r="M395" s="175"/>
      <c r="N395" s="175"/>
      <c r="O395" s="366"/>
      <c r="P395" s="175"/>
      <c r="Q395" s="175"/>
      <c r="R395" s="175"/>
      <c r="S395" s="175"/>
      <c r="T395" s="175"/>
      <c r="U395" s="175"/>
      <c r="V395" s="177"/>
      <c r="W395" s="178"/>
      <c r="X395" s="177"/>
      <c r="Y395" s="178"/>
      <c r="Z395" s="177"/>
      <c r="AA395" s="178"/>
      <c r="AB395" s="635"/>
      <c r="AC395" s="635"/>
    </row>
    <row r="396" spans="1:29" ht="15.75" customHeight="1">
      <c r="A396" s="175"/>
      <c r="B396" s="175"/>
      <c r="C396" s="175"/>
      <c r="D396" s="175"/>
      <c r="E396" s="175"/>
      <c r="F396" s="175"/>
      <c r="G396" s="176"/>
      <c r="H396" s="175"/>
      <c r="I396" s="175"/>
      <c r="J396" s="175"/>
      <c r="K396" s="175"/>
      <c r="L396" s="177"/>
      <c r="M396" s="175"/>
      <c r="N396" s="175"/>
      <c r="O396" s="366"/>
      <c r="P396" s="175"/>
      <c r="Q396" s="175"/>
      <c r="R396" s="175"/>
      <c r="S396" s="175"/>
      <c r="T396" s="175"/>
      <c r="U396" s="175"/>
      <c r="V396" s="177"/>
      <c r="W396" s="178"/>
      <c r="X396" s="177"/>
      <c r="Y396" s="178"/>
      <c r="Z396" s="177"/>
      <c r="AA396" s="178"/>
      <c r="AB396" s="635"/>
      <c r="AC396" s="635"/>
    </row>
    <row r="397" spans="1:29" ht="15.75" customHeight="1">
      <c r="A397" s="175"/>
      <c r="B397" s="175"/>
      <c r="C397" s="175"/>
      <c r="D397" s="175"/>
      <c r="E397" s="175"/>
      <c r="F397" s="175"/>
      <c r="G397" s="176"/>
      <c r="H397" s="175"/>
      <c r="I397" s="175"/>
      <c r="J397" s="175"/>
      <c r="K397" s="175"/>
      <c r="L397" s="177"/>
      <c r="M397" s="175"/>
      <c r="N397" s="175"/>
      <c r="O397" s="366"/>
      <c r="P397" s="175"/>
      <c r="Q397" s="175"/>
      <c r="R397" s="175"/>
      <c r="S397" s="175"/>
      <c r="T397" s="175"/>
      <c r="U397" s="175"/>
      <c r="V397" s="177"/>
      <c r="W397" s="178"/>
      <c r="X397" s="177"/>
      <c r="Y397" s="178"/>
      <c r="Z397" s="177"/>
      <c r="AA397" s="178"/>
      <c r="AB397" s="635"/>
      <c r="AC397" s="635"/>
    </row>
    <row r="398" spans="1:29" ht="15.75" customHeight="1">
      <c r="A398" s="175"/>
      <c r="B398" s="175"/>
      <c r="C398" s="175"/>
      <c r="D398" s="175"/>
      <c r="E398" s="175"/>
      <c r="F398" s="175"/>
      <c r="G398" s="176"/>
      <c r="H398" s="175"/>
      <c r="I398" s="175"/>
      <c r="J398" s="175"/>
      <c r="K398" s="175"/>
      <c r="L398" s="177"/>
      <c r="M398" s="175"/>
      <c r="N398" s="175"/>
      <c r="O398" s="366"/>
      <c r="P398" s="175"/>
      <c r="Q398" s="175"/>
      <c r="R398" s="175"/>
      <c r="S398" s="175"/>
      <c r="T398" s="175"/>
      <c r="U398" s="175"/>
      <c r="V398" s="177"/>
      <c r="W398" s="178"/>
      <c r="X398" s="177"/>
      <c r="Y398" s="178"/>
      <c r="Z398" s="177"/>
      <c r="AA398" s="178"/>
      <c r="AB398" s="635"/>
      <c r="AC398" s="635"/>
    </row>
    <row r="399" spans="1:29" ht="15.75" customHeight="1">
      <c r="A399" s="175"/>
      <c r="B399" s="175"/>
      <c r="C399" s="175"/>
      <c r="D399" s="175"/>
      <c r="E399" s="175"/>
      <c r="F399" s="175"/>
      <c r="G399" s="176"/>
      <c r="H399" s="175"/>
      <c r="I399" s="175"/>
      <c r="J399" s="175"/>
      <c r="K399" s="175"/>
      <c r="L399" s="177"/>
      <c r="M399" s="175"/>
      <c r="N399" s="175"/>
      <c r="O399" s="366"/>
      <c r="P399" s="175"/>
      <c r="Q399" s="175"/>
      <c r="R399" s="175"/>
      <c r="S399" s="175"/>
      <c r="T399" s="175"/>
      <c r="U399" s="175"/>
      <c r="V399" s="177"/>
      <c r="W399" s="178"/>
      <c r="X399" s="177"/>
      <c r="Y399" s="178"/>
      <c r="Z399" s="177"/>
      <c r="AA399" s="178"/>
      <c r="AB399" s="635"/>
      <c r="AC399" s="635"/>
    </row>
    <row r="400" spans="1:29" ht="15.75" customHeight="1">
      <c r="A400" s="175"/>
      <c r="B400" s="175"/>
      <c r="C400" s="175"/>
      <c r="D400" s="175"/>
      <c r="E400" s="175"/>
      <c r="F400" s="175"/>
      <c r="G400" s="176"/>
      <c r="H400" s="175"/>
      <c r="I400" s="175"/>
      <c r="J400" s="175"/>
      <c r="K400" s="175"/>
      <c r="L400" s="177"/>
      <c r="M400" s="175"/>
      <c r="N400" s="175"/>
      <c r="O400" s="366"/>
      <c r="P400" s="175"/>
      <c r="Q400" s="175"/>
      <c r="R400" s="175"/>
      <c r="S400" s="175"/>
      <c r="T400" s="175"/>
      <c r="U400" s="175"/>
      <c r="V400" s="177"/>
      <c r="W400" s="178"/>
      <c r="X400" s="177"/>
      <c r="Y400" s="178"/>
      <c r="Z400" s="177"/>
      <c r="AA400" s="178"/>
      <c r="AB400" s="635"/>
      <c r="AC400" s="635"/>
    </row>
    <row r="401" spans="1:29" ht="15.75" customHeight="1">
      <c r="A401" s="175"/>
      <c r="B401" s="175"/>
      <c r="C401" s="175"/>
      <c r="D401" s="175"/>
      <c r="E401" s="175"/>
      <c r="F401" s="175"/>
      <c r="G401" s="176"/>
      <c r="H401" s="175"/>
      <c r="I401" s="175"/>
      <c r="J401" s="175"/>
      <c r="K401" s="175"/>
      <c r="L401" s="177"/>
      <c r="M401" s="175"/>
      <c r="N401" s="175"/>
      <c r="O401" s="366"/>
      <c r="P401" s="175"/>
      <c r="Q401" s="175"/>
      <c r="R401" s="175"/>
      <c r="S401" s="175"/>
      <c r="T401" s="175"/>
      <c r="U401" s="175"/>
      <c r="V401" s="177"/>
      <c r="W401" s="178"/>
      <c r="X401" s="177"/>
      <c r="Y401" s="178"/>
      <c r="Z401" s="177"/>
      <c r="AA401" s="178"/>
      <c r="AB401" s="635"/>
      <c r="AC401" s="635"/>
    </row>
    <row r="402" spans="1:29" ht="15.75" customHeight="1">
      <c r="A402" s="175"/>
      <c r="B402" s="175"/>
      <c r="C402" s="175"/>
      <c r="D402" s="175"/>
      <c r="E402" s="175"/>
      <c r="F402" s="175"/>
      <c r="G402" s="176"/>
      <c r="H402" s="175"/>
      <c r="I402" s="175"/>
      <c r="J402" s="175"/>
      <c r="K402" s="175"/>
      <c r="L402" s="177"/>
      <c r="M402" s="175"/>
      <c r="N402" s="175"/>
      <c r="O402" s="366"/>
      <c r="P402" s="175"/>
      <c r="Q402" s="175"/>
      <c r="R402" s="175"/>
      <c r="S402" s="175"/>
      <c r="T402" s="175"/>
      <c r="U402" s="175"/>
      <c r="V402" s="177"/>
      <c r="W402" s="178"/>
      <c r="X402" s="177"/>
      <c r="Y402" s="178"/>
      <c r="Z402" s="177"/>
      <c r="AA402" s="178"/>
      <c r="AB402" s="635"/>
      <c r="AC402" s="635"/>
    </row>
    <row r="403" spans="1:29" ht="15.75" customHeight="1">
      <c r="A403" s="175"/>
      <c r="B403" s="175"/>
      <c r="C403" s="175"/>
      <c r="D403" s="175"/>
      <c r="E403" s="175"/>
      <c r="F403" s="175"/>
      <c r="G403" s="176"/>
      <c r="H403" s="175"/>
      <c r="I403" s="175"/>
      <c r="J403" s="175"/>
      <c r="K403" s="175"/>
      <c r="L403" s="177"/>
      <c r="M403" s="175"/>
      <c r="N403" s="175"/>
      <c r="O403" s="366"/>
      <c r="P403" s="175"/>
      <c r="Q403" s="175"/>
      <c r="R403" s="175"/>
      <c r="S403" s="175"/>
      <c r="T403" s="175"/>
      <c r="U403" s="175"/>
      <c r="V403" s="177"/>
      <c r="W403" s="178"/>
      <c r="X403" s="177"/>
      <c r="Y403" s="178"/>
      <c r="Z403" s="177"/>
      <c r="AA403" s="178"/>
      <c r="AB403" s="635"/>
      <c r="AC403" s="635"/>
    </row>
    <row r="404" spans="1:29" ht="15.75" customHeight="1">
      <c r="A404" s="175"/>
      <c r="B404" s="175"/>
      <c r="C404" s="175"/>
      <c r="D404" s="175"/>
      <c r="E404" s="175"/>
      <c r="F404" s="175"/>
      <c r="G404" s="176"/>
      <c r="H404" s="175"/>
      <c r="I404" s="175"/>
      <c r="J404" s="175"/>
      <c r="K404" s="175"/>
      <c r="L404" s="177"/>
      <c r="M404" s="175"/>
      <c r="N404" s="175"/>
      <c r="O404" s="366"/>
      <c r="P404" s="175"/>
      <c r="Q404" s="175"/>
      <c r="R404" s="175"/>
      <c r="S404" s="175"/>
      <c r="T404" s="175"/>
      <c r="U404" s="175"/>
      <c r="V404" s="177"/>
      <c r="W404" s="178"/>
      <c r="X404" s="177"/>
      <c r="Y404" s="178"/>
      <c r="Z404" s="177"/>
      <c r="AA404" s="178"/>
      <c r="AB404" s="635"/>
      <c r="AC404" s="635"/>
    </row>
    <row r="405" spans="1:29" ht="15.75" customHeight="1">
      <c r="A405" s="175"/>
      <c r="B405" s="175"/>
      <c r="C405" s="175"/>
      <c r="D405" s="175"/>
      <c r="E405" s="175"/>
      <c r="F405" s="175"/>
      <c r="G405" s="176"/>
      <c r="H405" s="175"/>
      <c r="I405" s="175"/>
      <c r="J405" s="175"/>
      <c r="K405" s="175"/>
      <c r="L405" s="177"/>
      <c r="M405" s="175"/>
      <c r="N405" s="175"/>
      <c r="O405" s="366"/>
      <c r="P405" s="175"/>
      <c r="Q405" s="175"/>
      <c r="R405" s="175"/>
      <c r="S405" s="175"/>
      <c r="T405" s="175"/>
      <c r="U405" s="175"/>
      <c r="V405" s="177"/>
      <c r="W405" s="178"/>
      <c r="X405" s="177"/>
      <c r="Y405" s="178"/>
      <c r="Z405" s="177"/>
      <c r="AA405" s="178"/>
      <c r="AB405" s="635"/>
      <c r="AC405" s="635"/>
    </row>
    <row r="406" spans="1:29" ht="15.75" customHeight="1">
      <c r="A406" s="175"/>
      <c r="B406" s="175"/>
      <c r="C406" s="175"/>
      <c r="D406" s="175"/>
      <c r="E406" s="175"/>
      <c r="F406" s="175"/>
      <c r="G406" s="176"/>
      <c r="H406" s="175"/>
      <c r="I406" s="175"/>
      <c r="J406" s="175"/>
      <c r="K406" s="175"/>
      <c r="L406" s="177"/>
      <c r="M406" s="175"/>
      <c r="N406" s="175"/>
      <c r="O406" s="366"/>
      <c r="P406" s="175"/>
      <c r="Q406" s="175"/>
      <c r="R406" s="175"/>
      <c r="S406" s="175"/>
      <c r="T406" s="175"/>
      <c r="U406" s="175"/>
      <c r="V406" s="177"/>
      <c r="W406" s="178"/>
      <c r="X406" s="177"/>
      <c r="Y406" s="178"/>
      <c r="Z406" s="177"/>
      <c r="AA406" s="178"/>
      <c r="AB406" s="635"/>
      <c r="AC406" s="635"/>
    </row>
    <row r="407" spans="1:29" ht="15.75" customHeight="1">
      <c r="A407" s="175"/>
      <c r="B407" s="175"/>
      <c r="C407" s="175"/>
      <c r="D407" s="175"/>
      <c r="E407" s="175"/>
      <c r="F407" s="175"/>
      <c r="G407" s="176"/>
      <c r="H407" s="175"/>
      <c r="I407" s="175"/>
      <c r="J407" s="175"/>
      <c r="K407" s="175"/>
      <c r="L407" s="177"/>
      <c r="M407" s="175"/>
      <c r="N407" s="175"/>
      <c r="O407" s="366"/>
      <c r="P407" s="175"/>
      <c r="Q407" s="175"/>
      <c r="R407" s="175"/>
      <c r="S407" s="175"/>
      <c r="T407" s="175"/>
      <c r="U407" s="175"/>
      <c r="V407" s="177"/>
      <c r="W407" s="178"/>
      <c r="X407" s="177"/>
      <c r="Y407" s="178"/>
      <c r="Z407" s="177"/>
      <c r="AA407" s="178"/>
      <c r="AB407" s="635"/>
      <c r="AC407" s="635"/>
    </row>
    <row r="408" spans="1:29" ht="15.75" customHeight="1">
      <c r="A408" s="175"/>
      <c r="B408" s="175"/>
      <c r="C408" s="175"/>
      <c r="D408" s="175"/>
      <c r="E408" s="175"/>
      <c r="F408" s="175"/>
      <c r="G408" s="176"/>
      <c r="H408" s="175"/>
      <c r="I408" s="175"/>
      <c r="J408" s="175"/>
      <c r="K408" s="175"/>
      <c r="L408" s="177"/>
      <c r="M408" s="175"/>
      <c r="N408" s="175"/>
      <c r="O408" s="366"/>
      <c r="P408" s="175"/>
      <c r="Q408" s="175"/>
      <c r="R408" s="175"/>
      <c r="S408" s="175"/>
      <c r="T408" s="175"/>
      <c r="U408" s="175"/>
      <c r="V408" s="177"/>
      <c r="W408" s="178"/>
      <c r="X408" s="177"/>
      <c r="Y408" s="178"/>
      <c r="Z408" s="177"/>
      <c r="AA408" s="178"/>
      <c r="AB408" s="635"/>
      <c r="AC408" s="635"/>
    </row>
    <row r="409" spans="1:29" ht="15.75" customHeight="1">
      <c r="A409" s="175"/>
      <c r="B409" s="175"/>
      <c r="C409" s="175"/>
      <c r="D409" s="175"/>
      <c r="E409" s="175"/>
      <c r="F409" s="175"/>
      <c r="G409" s="176"/>
      <c r="H409" s="175"/>
      <c r="I409" s="175"/>
      <c r="J409" s="175"/>
      <c r="K409" s="175"/>
      <c r="L409" s="177"/>
      <c r="M409" s="175"/>
      <c r="N409" s="175"/>
      <c r="O409" s="366"/>
      <c r="P409" s="175"/>
      <c r="Q409" s="175"/>
      <c r="R409" s="175"/>
      <c r="S409" s="175"/>
      <c r="T409" s="175"/>
      <c r="U409" s="175"/>
      <c r="V409" s="177"/>
      <c r="W409" s="178"/>
      <c r="X409" s="177"/>
      <c r="Y409" s="178"/>
      <c r="Z409" s="177"/>
      <c r="AA409" s="178"/>
      <c r="AB409" s="635"/>
      <c r="AC409" s="635"/>
    </row>
    <row r="410" spans="1:29" ht="15.75" customHeight="1">
      <c r="A410" s="175"/>
      <c r="B410" s="175"/>
      <c r="C410" s="175"/>
      <c r="D410" s="175"/>
      <c r="E410" s="175"/>
      <c r="F410" s="175"/>
      <c r="G410" s="176"/>
      <c r="H410" s="175"/>
      <c r="I410" s="175"/>
      <c r="J410" s="175"/>
      <c r="K410" s="175"/>
      <c r="L410" s="177"/>
      <c r="M410" s="175"/>
      <c r="N410" s="175"/>
      <c r="O410" s="366"/>
      <c r="P410" s="175"/>
      <c r="Q410" s="175"/>
      <c r="R410" s="175"/>
      <c r="S410" s="175"/>
      <c r="T410" s="175"/>
      <c r="U410" s="175"/>
      <c r="V410" s="177"/>
      <c r="W410" s="178"/>
      <c r="X410" s="177"/>
      <c r="Y410" s="178"/>
      <c r="Z410" s="177"/>
      <c r="AA410" s="178"/>
      <c r="AB410" s="635"/>
      <c r="AC410" s="635"/>
    </row>
    <row r="411" spans="1:29" ht="15.75" customHeight="1">
      <c r="A411" s="175"/>
      <c r="B411" s="175"/>
      <c r="C411" s="175"/>
      <c r="D411" s="175"/>
      <c r="E411" s="175"/>
      <c r="F411" s="175"/>
      <c r="G411" s="176"/>
      <c r="H411" s="175"/>
      <c r="I411" s="175"/>
      <c r="J411" s="175"/>
      <c r="K411" s="175"/>
      <c r="L411" s="177"/>
      <c r="M411" s="175"/>
      <c r="N411" s="175"/>
      <c r="O411" s="366"/>
      <c r="P411" s="175"/>
      <c r="Q411" s="175"/>
      <c r="R411" s="175"/>
      <c r="S411" s="175"/>
      <c r="T411" s="175"/>
      <c r="U411" s="175"/>
      <c r="V411" s="177"/>
      <c r="W411" s="178"/>
      <c r="X411" s="177"/>
      <c r="Y411" s="178"/>
      <c r="Z411" s="177"/>
      <c r="AA411" s="178"/>
      <c r="AB411" s="635"/>
      <c r="AC411" s="635"/>
    </row>
    <row r="412" spans="1:29" ht="15.75" customHeight="1">
      <c r="A412" s="175"/>
      <c r="B412" s="175"/>
      <c r="C412" s="175"/>
      <c r="D412" s="175"/>
      <c r="E412" s="175"/>
      <c r="F412" s="175"/>
      <c r="G412" s="176"/>
      <c r="H412" s="175"/>
      <c r="I412" s="175"/>
      <c r="J412" s="175"/>
      <c r="K412" s="175"/>
      <c r="L412" s="177"/>
      <c r="M412" s="175"/>
      <c r="N412" s="175"/>
      <c r="O412" s="366"/>
      <c r="P412" s="175"/>
      <c r="Q412" s="175"/>
      <c r="R412" s="175"/>
      <c r="S412" s="175"/>
      <c r="T412" s="175"/>
      <c r="U412" s="175"/>
      <c r="V412" s="177"/>
      <c r="W412" s="178"/>
      <c r="X412" s="177"/>
      <c r="Y412" s="178"/>
      <c r="Z412" s="177"/>
      <c r="AA412" s="178"/>
      <c r="AB412" s="635"/>
      <c r="AC412" s="635"/>
    </row>
    <row r="413" spans="1:29" ht="15.75" customHeight="1">
      <c r="A413" s="175"/>
      <c r="B413" s="175"/>
      <c r="C413" s="175"/>
      <c r="D413" s="175"/>
      <c r="E413" s="175"/>
      <c r="F413" s="175"/>
      <c r="G413" s="176"/>
      <c r="H413" s="175"/>
      <c r="I413" s="175"/>
      <c r="J413" s="175"/>
      <c r="K413" s="175"/>
      <c r="L413" s="177"/>
      <c r="M413" s="175"/>
      <c r="N413" s="175"/>
      <c r="O413" s="366"/>
      <c r="P413" s="175"/>
      <c r="Q413" s="175"/>
      <c r="R413" s="175"/>
      <c r="S413" s="175"/>
      <c r="T413" s="175"/>
      <c r="U413" s="175"/>
      <c r="V413" s="177"/>
      <c r="W413" s="178"/>
      <c r="X413" s="177"/>
      <c r="Y413" s="178"/>
      <c r="Z413" s="177"/>
      <c r="AA413" s="178"/>
      <c r="AB413" s="635"/>
      <c r="AC413" s="635"/>
    </row>
    <row r="414" spans="1:29" ht="15.75" customHeight="1">
      <c r="A414" s="175"/>
      <c r="B414" s="175"/>
      <c r="C414" s="175"/>
      <c r="D414" s="175"/>
      <c r="E414" s="175"/>
      <c r="F414" s="175"/>
      <c r="G414" s="176"/>
      <c r="H414" s="175"/>
      <c r="I414" s="175"/>
      <c r="J414" s="175"/>
      <c r="K414" s="175"/>
      <c r="L414" s="177"/>
      <c r="M414" s="175"/>
      <c r="N414" s="175"/>
      <c r="O414" s="366"/>
      <c r="P414" s="175"/>
      <c r="Q414" s="175"/>
      <c r="R414" s="175"/>
      <c r="S414" s="175"/>
      <c r="T414" s="175"/>
      <c r="U414" s="175"/>
      <c r="V414" s="177"/>
      <c r="W414" s="178"/>
      <c r="X414" s="177"/>
      <c r="Y414" s="178"/>
      <c r="Z414" s="177"/>
      <c r="AA414" s="178"/>
      <c r="AB414" s="635"/>
      <c r="AC414" s="635"/>
    </row>
    <row r="415" spans="1:29" ht="15.75" customHeight="1">
      <c r="A415" s="175"/>
      <c r="B415" s="175"/>
      <c r="C415" s="175"/>
      <c r="D415" s="175"/>
      <c r="E415" s="175"/>
      <c r="F415" s="175"/>
      <c r="G415" s="176"/>
      <c r="H415" s="175"/>
      <c r="I415" s="175"/>
      <c r="J415" s="175"/>
      <c r="K415" s="175"/>
      <c r="L415" s="177"/>
      <c r="M415" s="175"/>
      <c r="N415" s="175"/>
      <c r="O415" s="366"/>
      <c r="P415" s="175"/>
      <c r="Q415" s="175"/>
      <c r="R415" s="175"/>
      <c r="S415" s="175"/>
      <c r="T415" s="175"/>
      <c r="U415" s="175"/>
      <c r="V415" s="177"/>
      <c r="W415" s="178"/>
      <c r="X415" s="177"/>
      <c r="Y415" s="178"/>
      <c r="Z415" s="177"/>
      <c r="AA415" s="178"/>
      <c r="AB415" s="635"/>
      <c r="AC415" s="635"/>
    </row>
    <row r="416" spans="1:29" ht="15.75" customHeight="1">
      <c r="A416" s="175"/>
      <c r="B416" s="175"/>
      <c r="C416" s="175"/>
      <c r="D416" s="175"/>
      <c r="E416" s="175"/>
      <c r="F416" s="175"/>
      <c r="G416" s="176"/>
      <c r="H416" s="175"/>
      <c r="I416" s="175"/>
      <c r="J416" s="175"/>
      <c r="K416" s="175"/>
      <c r="L416" s="177"/>
      <c r="M416" s="175"/>
      <c r="N416" s="175"/>
      <c r="O416" s="366"/>
      <c r="P416" s="175"/>
      <c r="Q416" s="175"/>
      <c r="R416" s="175"/>
      <c r="S416" s="175"/>
      <c r="T416" s="175"/>
      <c r="U416" s="175"/>
      <c r="V416" s="177"/>
      <c r="W416" s="178"/>
      <c r="X416" s="177"/>
      <c r="Y416" s="178"/>
      <c r="Z416" s="177"/>
      <c r="AA416" s="178"/>
      <c r="AB416" s="635"/>
      <c r="AC416" s="635"/>
    </row>
    <row r="417" spans="1:29" ht="15.75" customHeight="1">
      <c r="A417" s="175"/>
      <c r="B417" s="175"/>
      <c r="C417" s="175"/>
      <c r="D417" s="175"/>
      <c r="E417" s="175"/>
      <c r="F417" s="175"/>
      <c r="G417" s="176"/>
      <c r="H417" s="175"/>
      <c r="I417" s="175"/>
      <c r="J417" s="175"/>
      <c r="K417" s="175"/>
      <c r="L417" s="177"/>
      <c r="M417" s="175"/>
      <c r="N417" s="175"/>
      <c r="O417" s="366"/>
      <c r="P417" s="175"/>
      <c r="Q417" s="175"/>
      <c r="R417" s="175"/>
      <c r="S417" s="175"/>
      <c r="T417" s="175"/>
      <c r="U417" s="175"/>
      <c r="V417" s="177"/>
      <c r="W417" s="178"/>
      <c r="X417" s="177"/>
      <c r="Y417" s="178"/>
      <c r="Z417" s="177"/>
      <c r="AA417" s="178"/>
      <c r="AB417" s="635"/>
      <c r="AC417" s="635"/>
    </row>
    <row r="418" spans="1:29" ht="15.75" customHeight="1">
      <c r="A418" s="175"/>
      <c r="B418" s="175"/>
      <c r="C418" s="175"/>
      <c r="D418" s="175"/>
      <c r="E418" s="175"/>
      <c r="F418" s="175"/>
      <c r="G418" s="176"/>
      <c r="H418" s="175"/>
      <c r="I418" s="175"/>
      <c r="J418" s="175"/>
      <c r="K418" s="175"/>
      <c r="L418" s="177"/>
      <c r="M418" s="175"/>
      <c r="N418" s="175"/>
      <c r="O418" s="366"/>
      <c r="P418" s="175"/>
      <c r="Q418" s="175"/>
      <c r="R418" s="175"/>
      <c r="S418" s="175"/>
      <c r="T418" s="175"/>
      <c r="U418" s="175"/>
      <c r="V418" s="177"/>
      <c r="W418" s="178"/>
      <c r="X418" s="177"/>
      <c r="Y418" s="178"/>
      <c r="Z418" s="177"/>
      <c r="AA418" s="178"/>
      <c r="AB418" s="635"/>
      <c r="AC418" s="635"/>
    </row>
    <row r="419" spans="1:29" ht="15.75" customHeight="1">
      <c r="A419" s="175"/>
      <c r="B419" s="175"/>
      <c r="C419" s="175"/>
      <c r="D419" s="175"/>
      <c r="E419" s="175"/>
      <c r="F419" s="175"/>
      <c r="G419" s="176"/>
      <c r="H419" s="175"/>
      <c r="I419" s="175"/>
      <c r="J419" s="175"/>
      <c r="K419" s="175"/>
      <c r="L419" s="177"/>
      <c r="M419" s="175"/>
      <c r="N419" s="175"/>
      <c r="O419" s="366"/>
      <c r="P419" s="175"/>
      <c r="Q419" s="175"/>
      <c r="R419" s="175"/>
      <c r="S419" s="175"/>
      <c r="T419" s="175"/>
      <c r="U419" s="175"/>
      <c r="V419" s="177"/>
      <c r="W419" s="178"/>
      <c r="X419" s="177"/>
      <c r="Y419" s="178"/>
      <c r="Z419" s="177"/>
      <c r="AA419" s="178"/>
      <c r="AB419" s="635"/>
      <c r="AC419" s="635"/>
    </row>
    <row r="420" spans="1:29" ht="15.75" customHeight="1">
      <c r="A420" s="175"/>
      <c r="B420" s="175"/>
      <c r="C420" s="175"/>
      <c r="D420" s="175"/>
      <c r="E420" s="175"/>
      <c r="F420" s="175"/>
      <c r="G420" s="176"/>
      <c r="H420" s="175"/>
      <c r="I420" s="175"/>
      <c r="J420" s="175"/>
      <c r="K420" s="175"/>
      <c r="L420" s="177"/>
      <c r="M420" s="175"/>
      <c r="N420" s="175"/>
      <c r="O420" s="366"/>
      <c r="P420" s="175"/>
      <c r="Q420" s="175"/>
      <c r="R420" s="175"/>
      <c r="S420" s="175"/>
      <c r="T420" s="175"/>
      <c r="U420" s="175"/>
      <c r="V420" s="177"/>
      <c r="W420" s="178"/>
      <c r="X420" s="177"/>
      <c r="Y420" s="178"/>
      <c r="Z420" s="177"/>
      <c r="AA420" s="178"/>
      <c r="AB420" s="635"/>
      <c r="AC420" s="635"/>
    </row>
    <row r="421" spans="1:29" ht="15.75" customHeight="1">
      <c r="A421" s="175"/>
      <c r="B421" s="175"/>
      <c r="C421" s="175"/>
      <c r="D421" s="175"/>
      <c r="E421" s="175"/>
      <c r="F421" s="175"/>
      <c r="G421" s="176"/>
      <c r="H421" s="175"/>
      <c r="I421" s="175"/>
      <c r="J421" s="175"/>
      <c r="K421" s="175"/>
      <c r="L421" s="177"/>
      <c r="M421" s="175"/>
      <c r="N421" s="175"/>
      <c r="O421" s="366"/>
      <c r="P421" s="175"/>
      <c r="Q421" s="175"/>
      <c r="R421" s="175"/>
      <c r="S421" s="175"/>
      <c r="T421" s="175"/>
      <c r="U421" s="175"/>
      <c r="V421" s="177"/>
      <c r="W421" s="178"/>
      <c r="X421" s="177"/>
      <c r="Y421" s="178"/>
      <c r="Z421" s="177"/>
      <c r="AA421" s="178"/>
      <c r="AB421" s="635"/>
      <c r="AC421" s="635"/>
    </row>
    <row r="422" spans="1:29" ht="15.75" customHeight="1">
      <c r="A422" s="175"/>
      <c r="B422" s="175"/>
      <c r="C422" s="175"/>
      <c r="D422" s="175"/>
      <c r="E422" s="175"/>
      <c r="F422" s="175"/>
      <c r="G422" s="176"/>
      <c r="H422" s="175"/>
      <c r="I422" s="175"/>
      <c r="J422" s="175"/>
      <c r="K422" s="175"/>
      <c r="L422" s="177"/>
      <c r="M422" s="175"/>
      <c r="N422" s="175"/>
      <c r="O422" s="366"/>
      <c r="P422" s="175"/>
      <c r="Q422" s="175"/>
      <c r="R422" s="175"/>
      <c r="S422" s="175"/>
      <c r="T422" s="175"/>
      <c r="U422" s="175"/>
      <c r="V422" s="177"/>
      <c r="W422" s="178"/>
      <c r="X422" s="177"/>
      <c r="Y422" s="178"/>
      <c r="Z422" s="177"/>
      <c r="AA422" s="178"/>
      <c r="AB422" s="635"/>
      <c r="AC422" s="635"/>
    </row>
    <row r="423" spans="1:29" ht="15.75" customHeight="1">
      <c r="A423" s="175"/>
      <c r="B423" s="175"/>
      <c r="C423" s="175"/>
      <c r="D423" s="175"/>
      <c r="E423" s="175"/>
      <c r="F423" s="175"/>
      <c r="G423" s="176"/>
      <c r="H423" s="175"/>
      <c r="I423" s="175"/>
      <c r="J423" s="175"/>
      <c r="K423" s="175"/>
      <c r="L423" s="177"/>
      <c r="M423" s="175"/>
      <c r="N423" s="175"/>
      <c r="O423" s="366"/>
      <c r="P423" s="175"/>
      <c r="Q423" s="175"/>
      <c r="R423" s="175"/>
      <c r="S423" s="175"/>
      <c r="T423" s="175"/>
      <c r="U423" s="175"/>
      <c r="V423" s="177"/>
      <c r="W423" s="178"/>
      <c r="X423" s="177"/>
      <c r="Y423" s="178"/>
      <c r="Z423" s="177"/>
      <c r="AA423" s="178"/>
      <c r="AB423" s="635"/>
      <c r="AC423" s="635"/>
    </row>
    <row r="424" spans="1:29" ht="15.75" customHeight="1">
      <c r="A424" s="175"/>
      <c r="B424" s="175"/>
      <c r="C424" s="175"/>
      <c r="D424" s="175"/>
      <c r="E424" s="175"/>
      <c r="F424" s="175"/>
      <c r="G424" s="176"/>
      <c r="H424" s="175"/>
      <c r="I424" s="175"/>
      <c r="J424" s="175"/>
      <c r="K424" s="175"/>
      <c r="L424" s="177"/>
      <c r="M424" s="175"/>
      <c r="N424" s="175"/>
      <c r="O424" s="366"/>
      <c r="P424" s="175"/>
      <c r="Q424" s="175"/>
      <c r="R424" s="175"/>
      <c r="S424" s="175"/>
      <c r="T424" s="175"/>
      <c r="U424" s="175"/>
      <c r="V424" s="177"/>
      <c r="W424" s="178"/>
      <c r="X424" s="177"/>
      <c r="Y424" s="178"/>
      <c r="Z424" s="177"/>
      <c r="AA424" s="178"/>
      <c r="AB424" s="635"/>
      <c r="AC424" s="635"/>
    </row>
    <row r="425" spans="1:29" ht="15.75" customHeight="1">
      <c r="A425" s="175"/>
      <c r="B425" s="175"/>
      <c r="C425" s="175"/>
      <c r="D425" s="175"/>
      <c r="E425" s="175"/>
      <c r="F425" s="175"/>
      <c r="G425" s="176"/>
      <c r="H425" s="175"/>
      <c r="I425" s="175"/>
      <c r="J425" s="175"/>
      <c r="K425" s="175"/>
      <c r="L425" s="177"/>
      <c r="M425" s="175"/>
      <c r="N425" s="175"/>
      <c r="O425" s="366"/>
      <c r="P425" s="175"/>
      <c r="Q425" s="175"/>
      <c r="R425" s="175"/>
      <c r="S425" s="175"/>
      <c r="T425" s="175"/>
      <c r="U425" s="175"/>
      <c r="V425" s="177"/>
      <c r="W425" s="178"/>
      <c r="X425" s="177"/>
      <c r="Y425" s="178"/>
      <c r="Z425" s="177"/>
      <c r="AA425" s="178"/>
      <c r="AB425" s="635"/>
      <c r="AC425" s="635"/>
    </row>
    <row r="426" spans="1:29" ht="15.75" customHeight="1">
      <c r="A426" s="175"/>
      <c r="B426" s="175"/>
      <c r="C426" s="175"/>
      <c r="D426" s="175"/>
      <c r="E426" s="175"/>
      <c r="F426" s="175"/>
      <c r="G426" s="176"/>
      <c r="H426" s="175"/>
      <c r="I426" s="175"/>
      <c r="J426" s="175"/>
      <c r="K426" s="175"/>
      <c r="L426" s="177"/>
      <c r="M426" s="175"/>
      <c r="N426" s="175"/>
      <c r="O426" s="366"/>
      <c r="P426" s="175"/>
      <c r="Q426" s="175"/>
      <c r="R426" s="175"/>
      <c r="S426" s="175"/>
      <c r="T426" s="175"/>
      <c r="U426" s="175"/>
      <c r="V426" s="177"/>
      <c r="W426" s="178"/>
      <c r="X426" s="177"/>
      <c r="Y426" s="178"/>
      <c r="Z426" s="177"/>
      <c r="AA426" s="178"/>
      <c r="AB426" s="635"/>
      <c r="AC426" s="635"/>
    </row>
    <row r="427" spans="1:29" ht="15.75" customHeight="1">
      <c r="A427" s="175"/>
      <c r="B427" s="175"/>
      <c r="C427" s="175"/>
      <c r="D427" s="175"/>
      <c r="E427" s="175"/>
      <c r="F427" s="175"/>
      <c r="G427" s="176"/>
      <c r="H427" s="175"/>
      <c r="I427" s="175"/>
      <c r="J427" s="175"/>
      <c r="K427" s="175"/>
      <c r="L427" s="177"/>
      <c r="M427" s="175"/>
      <c r="N427" s="175"/>
      <c r="O427" s="366"/>
      <c r="P427" s="175"/>
      <c r="Q427" s="175"/>
      <c r="R427" s="175"/>
      <c r="S427" s="175"/>
      <c r="T427" s="175"/>
      <c r="U427" s="175"/>
      <c r="V427" s="177"/>
      <c r="W427" s="178"/>
      <c r="X427" s="177"/>
      <c r="Y427" s="178"/>
      <c r="Z427" s="177"/>
      <c r="AA427" s="178"/>
      <c r="AB427" s="635"/>
      <c r="AC427" s="635"/>
    </row>
    <row r="428" spans="1:29" ht="15.75" customHeight="1">
      <c r="A428" s="175"/>
      <c r="B428" s="175"/>
      <c r="C428" s="175"/>
      <c r="D428" s="175"/>
      <c r="E428" s="175"/>
      <c r="F428" s="175"/>
      <c r="G428" s="176"/>
      <c r="H428" s="175"/>
      <c r="I428" s="175"/>
      <c r="J428" s="175"/>
      <c r="K428" s="175"/>
      <c r="L428" s="177"/>
      <c r="M428" s="175"/>
      <c r="N428" s="175"/>
      <c r="O428" s="366"/>
      <c r="P428" s="175"/>
      <c r="Q428" s="175"/>
      <c r="R428" s="175"/>
      <c r="S428" s="175"/>
      <c r="T428" s="175"/>
      <c r="U428" s="175"/>
      <c r="V428" s="177"/>
      <c r="W428" s="178"/>
      <c r="X428" s="177"/>
      <c r="Y428" s="178"/>
      <c r="Z428" s="177"/>
      <c r="AA428" s="178"/>
      <c r="AB428" s="635"/>
      <c r="AC428" s="635"/>
    </row>
    <row r="429" spans="1:29" ht="15.75" customHeight="1">
      <c r="A429" s="175"/>
      <c r="B429" s="175"/>
      <c r="C429" s="175"/>
      <c r="D429" s="175"/>
      <c r="E429" s="175"/>
      <c r="F429" s="175"/>
      <c r="G429" s="176"/>
      <c r="H429" s="175"/>
      <c r="I429" s="175"/>
      <c r="J429" s="175"/>
      <c r="K429" s="175"/>
      <c r="L429" s="177"/>
      <c r="M429" s="175"/>
      <c r="N429" s="175"/>
      <c r="O429" s="366"/>
      <c r="P429" s="175"/>
      <c r="Q429" s="175"/>
      <c r="R429" s="175"/>
      <c r="S429" s="175"/>
      <c r="T429" s="175"/>
      <c r="U429" s="175"/>
      <c r="V429" s="177"/>
      <c r="W429" s="178"/>
      <c r="X429" s="177"/>
      <c r="Y429" s="178"/>
      <c r="Z429" s="177"/>
      <c r="AA429" s="178"/>
      <c r="AB429" s="635"/>
      <c r="AC429" s="635"/>
    </row>
    <row r="430" spans="1:29" ht="15.75" customHeight="1">
      <c r="A430" s="175"/>
      <c r="B430" s="175"/>
      <c r="C430" s="175"/>
      <c r="D430" s="175"/>
      <c r="E430" s="175"/>
      <c r="F430" s="175"/>
      <c r="G430" s="176"/>
      <c r="H430" s="175"/>
      <c r="I430" s="175"/>
      <c r="J430" s="175"/>
      <c r="K430" s="175"/>
      <c r="L430" s="177"/>
      <c r="M430" s="175"/>
      <c r="N430" s="175"/>
      <c r="O430" s="366"/>
      <c r="P430" s="175"/>
      <c r="Q430" s="175"/>
      <c r="R430" s="175"/>
      <c r="S430" s="175"/>
      <c r="T430" s="175"/>
      <c r="U430" s="175"/>
      <c r="V430" s="177"/>
      <c r="W430" s="178"/>
      <c r="X430" s="177"/>
      <c r="Y430" s="178"/>
      <c r="Z430" s="177"/>
      <c r="AA430" s="178"/>
      <c r="AB430" s="635"/>
      <c r="AC430" s="635"/>
    </row>
    <row r="431" spans="1:29" ht="15.75" customHeight="1">
      <c r="A431" s="175"/>
      <c r="B431" s="175"/>
      <c r="C431" s="175"/>
      <c r="D431" s="175"/>
      <c r="E431" s="175"/>
      <c r="F431" s="175"/>
      <c r="G431" s="176"/>
      <c r="H431" s="175"/>
      <c r="I431" s="175"/>
      <c r="J431" s="175"/>
      <c r="K431" s="175"/>
      <c r="L431" s="177"/>
      <c r="M431" s="175"/>
      <c r="N431" s="175"/>
      <c r="O431" s="366"/>
      <c r="P431" s="175"/>
      <c r="Q431" s="175"/>
      <c r="R431" s="175"/>
      <c r="S431" s="175"/>
      <c r="T431" s="175"/>
      <c r="U431" s="175"/>
      <c r="V431" s="177"/>
      <c r="W431" s="178"/>
      <c r="X431" s="177"/>
      <c r="Y431" s="178"/>
      <c r="Z431" s="177"/>
      <c r="AA431" s="178"/>
      <c r="AB431" s="635"/>
      <c r="AC431" s="635"/>
    </row>
    <row r="432" spans="1:29" ht="15.75" customHeight="1">
      <c r="A432" s="175"/>
      <c r="B432" s="175"/>
      <c r="C432" s="175"/>
      <c r="D432" s="175"/>
      <c r="E432" s="175"/>
      <c r="F432" s="175"/>
      <c r="G432" s="176"/>
      <c r="H432" s="175"/>
      <c r="I432" s="175"/>
      <c r="J432" s="175"/>
      <c r="K432" s="175"/>
      <c r="L432" s="177"/>
      <c r="M432" s="175"/>
      <c r="N432" s="175"/>
      <c r="O432" s="366"/>
      <c r="P432" s="175"/>
      <c r="Q432" s="175"/>
      <c r="R432" s="175"/>
      <c r="S432" s="175"/>
      <c r="T432" s="175"/>
      <c r="U432" s="175"/>
      <c r="V432" s="177"/>
      <c r="W432" s="178"/>
      <c r="X432" s="177"/>
      <c r="Y432" s="178"/>
      <c r="Z432" s="177"/>
      <c r="AA432" s="178"/>
      <c r="AB432" s="635"/>
      <c r="AC432" s="635"/>
    </row>
    <row r="433" spans="1:29" ht="15.75" customHeight="1">
      <c r="A433" s="175"/>
      <c r="B433" s="175"/>
      <c r="C433" s="175"/>
      <c r="D433" s="175"/>
      <c r="E433" s="175"/>
      <c r="F433" s="175"/>
      <c r="G433" s="176"/>
      <c r="H433" s="175"/>
      <c r="I433" s="175"/>
      <c r="J433" s="175"/>
      <c r="K433" s="175"/>
      <c r="L433" s="177"/>
      <c r="M433" s="175"/>
      <c r="N433" s="175"/>
      <c r="O433" s="366"/>
      <c r="P433" s="175"/>
      <c r="Q433" s="175"/>
      <c r="R433" s="175"/>
      <c r="S433" s="175"/>
      <c r="T433" s="175"/>
      <c r="U433" s="175"/>
      <c r="V433" s="177"/>
      <c r="W433" s="178"/>
      <c r="X433" s="177"/>
      <c r="Y433" s="178"/>
      <c r="Z433" s="177"/>
      <c r="AA433" s="178"/>
      <c r="AB433" s="635"/>
      <c r="AC433" s="635"/>
    </row>
    <row r="434" spans="1:29" ht="15.75" customHeight="1">
      <c r="A434" s="175"/>
      <c r="B434" s="175"/>
      <c r="C434" s="175"/>
      <c r="D434" s="175"/>
      <c r="E434" s="175"/>
      <c r="F434" s="175"/>
      <c r="G434" s="176"/>
      <c r="H434" s="175"/>
      <c r="I434" s="175"/>
      <c r="J434" s="175"/>
      <c r="K434" s="175"/>
      <c r="L434" s="177"/>
      <c r="M434" s="175"/>
      <c r="N434" s="175"/>
      <c r="O434" s="366"/>
      <c r="P434" s="175"/>
      <c r="Q434" s="175"/>
      <c r="R434" s="175"/>
      <c r="S434" s="175"/>
      <c r="T434" s="175"/>
      <c r="U434" s="175"/>
      <c r="V434" s="177"/>
      <c r="W434" s="178"/>
      <c r="X434" s="177"/>
      <c r="Y434" s="178"/>
      <c r="Z434" s="177"/>
      <c r="AA434" s="178"/>
      <c r="AB434" s="635"/>
      <c r="AC434" s="635"/>
    </row>
    <row r="435" spans="1:29" ht="15.75" customHeight="1">
      <c r="A435" s="175"/>
      <c r="B435" s="175"/>
      <c r="C435" s="175"/>
      <c r="D435" s="175"/>
      <c r="E435" s="175"/>
      <c r="F435" s="175"/>
      <c r="G435" s="176"/>
      <c r="H435" s="175"/>
      <c r="I435" s="175"/>
      <c r="J435" s="175"/>
      <c r="K435" s="175"/>
      <c r="L435" s="177"/>
      <c r="M435" s="175"/>
      <c r="N435" s="175"/>
      <c r="O435" s="366"/>
      <c r="P435" s="175"/>
      <c r="Q435" s="175"/>
      <c r="R435" s="175"/>
      <c r="S435" s="175"/>
      <c r="T435" s="175"/>
      <c r="U435" s="175"/>
      <c r="V435" s="177"/>
      <c r="W435" s="178"/>
      <c r="X435" s="177"/>
      <c r="Y435" s="178"/>
      <c r="Z435" s="177"/>
      <c r="AA435" s="178"/>
      <c r="AB435" s="635"/>
      <c r="AC435" s="635"/>
    </row>
    <row r="436" spans="1:29" ht="15.75" customHeight="1">
      <c r="A436" s="175"/>
      <c r="B436" s="175"/>
      <c r="C436" s="175"/>
      <c r="D436" s="175"/>
      <c r="E436" s="175"/>
      <c r="F436" s="175"/>
      <c r="G436" s="176"/>
      <c r="H436" s="175"/>
      <c r="I436" s="175"/>
      <c r="J436" s="175"/>
      <c r="K436" s="175"/>
      <c r="L436" s="177"/>
      <c r="M436" s="175"/>
      <c r="N436" s="175"/>
      <c r="O436" s="366"/>
      <c r="P436" s="175"/>
      <c r="Q436" s="175"/>
      <c r="R436" s="175"/>
      <c r="S436" s="175"/>
      <c r="T436" s="175"/>
      <c r="U436" s="175"/>
      <c r="V436" s="177"/>
      <c r="W436" s="178"/>
      <c r="X436" s="177"/>
      <c r="Y436" s="178"/>
      <c r="Z436" s="177"/>
      <c r="AA436" s="178"/>
      <c r="AB436" s="635"/>
      <c r="AC436" s="635"/>
    </row>
    <row r="437" spans="1:29" ht="15.75" customHeight="1">
      <c r="A437" s="175"/>
      <c r="B437" s="175"/>
      <c r="C437" s="175"/>
      <c r="D437" s="175"/>
      <c r="E437" s="175"/>
      <c r="F437" s="175"/>
      <c r="G437" s="176"/>
      <c r="H437" s="175"/>
      <c r="I437" s="175"/>
      <c r="J437" s="175"/>
      <c r="K437" s="175"/>
      <c r="L437" s="177"/>
      <c r="M437" s="175"/>
      <c r="N437" s="175"/>
      <c r="O437" s="366"/>
      <c r="P437" s="175"/>
      <c r="Q437" s="175"/>
      <c r="R437" s="175"/>
      <c r="S437" s="175"/>
      <c r="T437" s="175"/>
      <c r="U437" s="175"/>
      <c r="V437" s="177"/>
      <c r="W437" s="178"/>
      <c r="X437" s="177"/>
      <c r="Y437" s="178"/>
      <c r="Z437" s="177"/>
      <c r="AA437" s="178"/>
      <c r="AB437" s="635"/>
      <c r="AC437" s="635"/>
    </row>
    <row r="438" spans="1:29" ht="15.75" customHeight="1">
      <c r="A438" s="175"/>
      <c r="B438" s="175"/>
      <c r="C438" s="175"/>
      <c r="D438" s="175"/>
      <c r="E438" s="175"/>
      <c r="F438" s="175"/>
      <c r="G438" s="176"/>
      <c r="H438" s="175"/>
      <c r="I438" s="175"/>
      <c r="J438" s="175"/>
      <c r="K438" s="175"/>
      <c r="L438" s="177"/>
      <c r="M438" s="175"/>
      <c r="N438" s="175"/>
      <c r="O438" s="366"/>
      <c r="P438" s="175"/>
      <c r="Q438" s="175"/>
      <c r="R438" s="175"/>
      <c r="S438" s="175"/>
      <c r="T438" s="175"/>
      <c r="U438" s="175"/>
      <c r="V438" s="177"/>
      <c r="W438" s="178"/>
      <c r="X438" s="177"/>
      <c r="Y438" s="178"/>
      <c r="Z438" s="177"/>
      <c r="AA438" s="178"/>
      <c r="AB438" s="635"/>
      <c r="AC438" s="635"/>
    </row>
    <row r="439" spans="1:29" ht="15.75" customHeight="1">
      <c r="A439" s="175"/>
      <c r="B439" s="175"/>
      <c r="C439" s="175"/>
      <c r="D439" s="175"/>
      <c r="E439" s="175"/>
      <c r="F439" s="175"/>
      <c r="G439" s="176"/>
      <c r="H439" s="175"/>
      <c r="I439" s="175"/>
      <c r="J439" s="175"/>
      <c r="K439" s="175"/>
      <c r="L439" s="177"/>
      <c r="M439" s="175"/>
      <c r="N439" s="175"/>
      <c r="O439" s="366"/>
      <c r="P439" s="175"/>
      <c r="Q439" s="175"/>
      <c r="R439" s="175"/>
      <c r="S439" s="175"/>
      <c r="T439" s="175"/>
      <c r="U439" s="175"/>
      <c r="V439" s="177"/>
      <c r="W439" s="178"/>
      <c r="X439" s="177"/>
      <c r="Y439" s="178"/>
      <c r="Z439" s="177"/>
      <c r="AA439" s="178"/>
      <c r="AB439" s="635"/>
      <c r="AC439" s="635"/>
    </row>
    <row r="440" spans="1:29" ht="15.75" customHeight="1">
      <c r="A440" s="175"/>
      <c r="B440" s="175"/>
      <c r="C440" s="175"/>
      <c r="D440" s="175"/>
      <c r="E440" s="175"/>
      <c r="F440" s="175"/>
      <c r="G440" s="176"/>
      <c r="H440" s="175"/>
      <c r="I440" s="175"/>
      <c r="J440" s="175"/>
      <c r="K440" s="175"/>
      <c r="L440" s="177"/>
      <c r="M440" s="175"/>
      <c r="N440" s="175"/>
      <c r="O440" s="366"/>
      <c r="P440" s="175"/>
      <c r="Q440" s="175"/>
      <c r="R440" s="175"/>
      <c r="S440" s="175"/>
      <c r="T440" s="175"/>
      <c r="U440" s="175"/>
      <c r="V440" s="177"/>
      <c r="W440" s="178"/>
      <c r="X440" s="177"/>
      <c r="Y440" s="178"/>
      <c r="Z440" s="177"/>
      <c r="AA440" s="178"/>
      <c r="AB440" s="635"/>
      <c r="AC440" s="635"/>
    </row>
    <row r="441" spans="1:29" ht="15.75" customHeight="1">
      <c r="A441" s="175"/>
      <c r="B441" s="175"/>
      <c r="C441" s="175"/>
      <c r="D441" s="175"/>
      <c r="E441" s="175"/>
      <c r="F441" s="175"/>
      <c r="G441" s="176"/>
      <c r="H441" s="175"/>
      <c r="I441" s="175"/>
      <c r="J441" s="175"/>
      <c r="K441" s="175"/>
      <c r="L441" s="177"/>
      <c r="M441" s="175"/>
      <c r="N441" s="175"/>
      <c r="O441" s="366"/>
      <c r="P441" s="175"/>
      <c r="Q441" s="175"/>
      <c r="R441" s="175"/>
      <c r="S441" s="175"/>
      <c r="T441" s="175"/>
      <c r="U441" s="175"/>
      <c r="V441" s="177"/>
      <c r="W441" s="178"/>
      <c r="X441" s="177"/>
      <c r="Y441" s="178"/>
      <c r="Z441" s="177"/>
      <c r="AA441" s="178"/>
      <c r="AB441" s="635"/>
      <c r="AC441" s="635"/>
    </row>
    <row r="442" spans="1:29" ht="15.75" customHeight="1">
      <c r="A442" s="175"/>
      <c r="B442" s="175"/>
      <c r="C442" s="175"/>
      <c r="D442" s="175"/>
      <c r="E442" s="175"/>
      <c r="F442" s="175"/>
      <c r="G442" s="176"/>
      <c r="H442" s="175"/>
      <c r="I442" s="175"/>
      <c r="J442" s="175"/>
      <c r="K442" s="175"/>
      <c r="L442" s="177"/>
      <c r="M442" s="175"/>
      <c r="N442" s="175"/>
      <c r="O442" s="366"/>
      <c r="P442" s="175"/>
      <c r="Q442" s="175"/>
      <c r="R442" s="175"/>
      <c r="S442" s="175"/>
      <c r="T442" s="175"/>
      <c r="U442" s="175"/>
      <c r="V442" s="177"/>
      <c r="W442" s="178"/>
      <c r="X442" s="177"/>
      <c r="Y442" s="178"/>
      <c r="Z442" s="177"/>
      <c r="AA442" s="178"/>
      <c r="AB442" s="635"/>
      <c r="AC442" s="635"/>
    </row>
    <row r="443" spans="1:29" ht="15.75" customHeight="1">
      <c r="A443" s="175"/>
      <c r="B443" s="175"/>
      <c r="C443" s="175"/>
      <c r="D443" s="175"/>
      <c r="E443" s="175"/>
      <c r="F443" s="175"/>
      <c r="G443" s="176"/>
      <c r="H443" s="175"/>
      <c r="I443" s="175"/>
      <c r="J443" s="175"/>
      <c r="K443" s="175"/>
      <c r="L443" s="177"/>
      <c r="M443" s="175"/>
      <c r="N443" s="175"/>
      <c r="O443" s="366"/>
      <c r="P443" s="175"/>
      <c r="Q443" s="175"/>
      <c r="R443" s="175"/>
      <c r="S443" s="175"/>
      <c r="T443" s="175"/>
      <c r="U443" s="175"/>
      <c r="V443" s="177"/>
      <c r="W443" s="178"/>
      <c r="X443" s="177"/>
      <c r="Y443" s="178"/>
      <c r="Z443" s="177"/>
      <c r="AA443" s="178"/>
      <c r="AB443" s="635"/>
      <c r="AC443" s="635"/>
    </row>
    <row r="444" spans="1:29" ht="15.75" customHeight="1">
      <c r="A444" s="175"/>
      <c r="B444" s="175"/>
      <c r="C444" s="175"/>
      <c r="D444" s="175"/>
      <c r="E444" s="175"/>
      <c r="F444" s="175"/>
      <c r="G444" s="176"/>
      <c r="H444" s="175"/>
      <c r="I444" s="175"/>
      <c r="J444" s="175"/>
      <c r="K444" s="175"/>
      <c r="L444" s="177"/>
      <c r="M444" s="175"/>
      <c r="N444" s="175"/>
      <c r="O444" s="366"/>
      <c r="P444" s="175"/>
      <c r="Q444" s="175"/>
      <c r="R444" s="175"/>
      <c r="S444" s="175"/>
      <c r="T444" s="175"/>
      <c r="U444" s="175"/>
      <c r="V444" s="177"/>
      <c r="W444" s="178"/>
      <c r="X444" s="177"/>
      <c r="Y444" s="178"/>
      <c r="Z444" s="177"/>
      <c r="AA444" s="178"/>
      <c r="AB444" s="635"/>
      <c r="AC444" s="635"/>
    </row>
    <row r="445" spans="1:29" ht="15.75" customHeight="1">
      <c r="A445" s="175"/>
      <c r="B445" s="175"/>
      <c r="C445" s="175"/>
      <c r="D445" s="175"/>
      <c r="E445" s="175"/>
      <c r="F445" s="175"/>
      <c r="G445" s="176"/>
      <c r="H445" s="175"/>
      <c r="I445" s="175"/>
      <c r="J445" s="175"/>
      <c r="K445" s="175"/>
      <c r="L445" s="177"/>
      <c r="M445" s="175"/>
      <c r="N445" s="175"/>
      <c r="O445" s="366"/>
      <c r="P445" s="175"/>
      <c r="Q445" s="175"/>
      <c r="R445" s="175"/>
      <c r="S445" s="175"/>
      <c r="T445" s="175"/>
      <c r="U445" s="175"/>
      <c r="V445" s="177"/>
      <c r="W445" s="178"/>
      <c r="X445" s="177"/>
      <c r="Y445" s="178"/>
      <c r="Z445" s="177"/>
      <c r="AA445" s="178"/>
      <c r="AB445" s="16"/>
      <c r="AC445" s="16"/>
    </row>
    <row r="446" spans="1:29" ht="15.75" customHeight="1">
      <c r="A446" s="175"/>
      <c r="B446" s="175"/>
      <c r="C446" s="175"/>
      <c r="D446" s="175"/>
      <c r="E446" s="175"/>
      <c r="F446" s="175"/>
      <c r="G446" s="176"/>
      <c r="H446" s="175"/>
      <c r="I446" s="175"/>
      <c r="J446" s="175"/>
      <c r="K446" s="175"/>
      <c r="L446" s="177"/>
      <c r="M446" s="175"/>
      <c r="N446" s="175"/>
      <c r="O446" s="366"/>
      <c r="P446" s="175"/>
      <c r="Q446" s="175"/>
      <c r="R446" s="175"/>
      <c r="S446" s="175"/>
      <c r="T446" s="175"/>
      <c r="U446" s="175"/>
      <c r="V446" s="177"/>
      <c r="W446" s="178"/>
      <c r="X446" s="177"/>
      <c r="Y446" s="178"/>
      <c r="Z446" s="177"/>
      <c r="AA446" s="178"/>
      <c r="AB446" s="16"/>
      <c r="AC446" s="16"/>
    </row>
    <row r="447" spans="1:29" ht="15.75" customHeight="1">
      <c r="A447" s="175"/>
      <c r="B447" s="175"/>
      <c r="C447" s="175"/>
      <c r="D447" s="175"/>
      <c r="E447" s="175"/>
      <c r="F447" s="175"/>
      <c r="G447" s="176"/>
      <c r="H447" s="175"/>
      <c r="I447" s="175"/>
      <c r="J447" s="175"/>
      <c r="K447" s="175"/>
      <c r="L447" s="177"/>
      <c r="M447" s="175"/>
      <c r="N447" s="175"/>
      <c r="O447" s="366"/>
      <c r="P447" s="175"/>
      <c r="Q447" s="175"/>
      <c r="R447" s="175"/>
      <c r="S447" s="175"/>
      <c r="T447" s="175"/>
      <c r="U447" s="175"/>
      <c r="V447" s="177"/>
      <c r="W447" s="178"/>
      <c r="X447" s="177"/>
      <c r="Y447" s="178"/>
      <c r="Z447" s="177"/>
      <c r="AA447" s="178"/>
      <c r="AB447" s="16"/>
      <c r="AC447" s="16"/>
    </row>
    <row r="448" spans="1:29" ht="15.75" customHeight="1">
      <c r="A448" s="175"/>
      <c r="B448" s="175"/>
      <c r="C448" s="175"/>
      <c r="D448" s="175"/>
      <c r="E448" s="175"/>
      <c r="F448" s="175"/>
      <c r="G448" s="176"/>
      <c r="H448" s="175"/>
      <c r="I448" s="175"/>
      <c r="J448" s="175"/>
      <c r="K448" s="175"/>
      <c r="L448" s="177"/>
      <c r="M448" s="175"/>
      <c r="N448" s="175"/>
      <c r="O448" s="366"/>
      <c r="P448" s="175"/>
      <c r="Q448" s="175"/>
      <c r="R448" s="175"/>
      <c r="S448" s="175"/>
      <c r="T448" s="175"/>
      <c r="U448" s="175"/>
      <c r="V448" s="177"/>
      <c r="W448" s="178"/>
      <c r="X448" s="177"/>
      <c r="Y448" s="178"/>
      <c r="Z448" s="177"/>
      <c r="AA448" s="178"/>
      <c r="AB448" s="16"/>
      <c r="AC448" s="16"/>
    </row>
    <row r="449" spans="1:29" ht="15.75" customHeight="1">
      <c r="A449" s="175"/>
      <c r="B449" s="175"/>
      <c r="C449" s="175"/>
      <c r="D449" s="175"/>
      <c r="E449" s="175"/>
      <c r="F449" s="175"/>
      <c r="G449" s="176"/>
      <c r="H449" s="175"/>
      <c r="I449" s="175"/>
      <c r="J449" s="175"/>
      <c r="K449" s="175"/>
      <c r="L449" s="177"/>
      <c r="M449" s="175"/>
      <c r="N449" s="175"/>
      <c r="O449" s="366"/>
      <c r="P449" s="175"/>
      <c r="Q449" s="175"/>
      <c r="R449" s="175"/>
      <c r="S449" s="175"/>
      <c r="T449" s="175"/>
      <c r="U449" s="175"/>
      <c r="V449" s="177"/>
      <c r="W449" s="178"/>
      <c r="X449" s="177"/>
      <c r="Y449" s="178"/>
      <c r="Z449" s="177"/>
      <c r="AA449" s="178"/>
      <c r="AB449" s="16"/>
      <c r="AC449" s="16"/>
    </row>
    <row r="450" spans="1:29" ht="15.75" customHeight="1">
      <c r="A450" s="175"/>
      <c r="B450" s="175"/>
      <c r="C450" s="175"/>
      <c r="D450" s="175"/>
      <c r="E450" s="175"/>
      <c r="F450" s="175"/>
      <c r="G450" s="176"/>
      <c r="H450" s="175"/>
      <c r="I450" s="175"/>
      <c r="J450" s="175"/>
      <c r="K450" s="175"/>
      <c r="L450" s="177"/>
      <c r="M450" s="175"/>
      <c r="N450" s="175"/>
      <c r="O450" s="366"/>
      <c r="P450" s="175"/>
      <c r="Q450" s="175"/>
      <c r="R450" s="175"/>
      <c r="S450" s="175"/>
      <c r="T450" s="175"/>
      <c r="U450" s="175"/>
      <c r="V450" s="177"/>
      <c r="W450" s="178"/>
      <c r="X450" s="177"/>
      <c r="Y450" s="178"/>
      <c r="Z450" s="177"/>
      <c r="AA450" s="178"/>
      <c r="AB450" s="16"/>
      <c r="AC450" s="16"/>
    </row>
    <row r="451" spans="1:29" ht="15.75" customHeight="1">
      <c r="A451" s="175"/>
      <c r="B451" s="175"/>
      <c r="C451" s="175"/>
      <c r="D451" s="175"/>
      <c r="E451" s="175"/>
      <c r="F451" s="175"/>
      <c r="G451" s="176"/>
      <c r="H451" s="175"/>
      <c r="I451" s="175"/>
      <c r="J451" s="175"/>
      <c r="K451" s="175"/>
      <c r="L451" s="177"/>
      <c r="M451" s="175"/>
      <c r="N451" s="175"/>
      <c r="O451" s="366"/>
      <c r="P451" s="175"/>
      <c r="Q451" s="175"/>
      <c r="R451" s="175"/>
      <c r="S451" s="175"/>
      <c r="T451" s="175"/>
      <c r="U451" s="175"/>
      <c r="V451" s="177"/>
      <c r="W451" s="178"/>
      <c r="X451" s="177"/>
      <c r="Y451" s="178"/>
      <c r="Z451" s="177"/>
      <c r="AA451" s="178"/>
      <c r="AB451" s="16"/>
      <c r="AC451" s="16"/>
    </row>
    <row r="452" spans="1:29" ht="15.75" customHeight="1">
      <c r="A452" s="175"/>
      <c r="B452" s="175"/>
      <c r="C452" s="175"/>
      <c r="D452" s="175"/>
      <c r="E452" s="175"/>
      <c r="F452" s="175"/>
      <c r="G452" s="176"/>
      <c r="H452" s="175"/>
      <c r="I452" s="175"/>
      <c r="J452" s="175"/>
      <c r="K452" s="175"/>
      <c r="L452" s="177"/>
      <c r="M452" s="175"/>
      <c r="N452" s="175"/>
      <c r="O452" s="366"/>
      <c r="P452" s="175"/>
      <c r="Q452" s="175"/>
      <c r="R452" s="175"/>
      <c r="S452" s="175"/>
      <c r="T452" s="175"/>
      <c r="U452" s="175"/>
      <c r="V452" s="177"/>
      <c r="W452" s="178"/>
      <c r="X452" s="177"/>
      <c r="Y452" s="178"/>
      <c r="Z452" s="177"/>
      <c r="AA452" s="178"/>
      <c r="AB452" s="16"/>
      <c r="AC452" s="16"/>
    </row>
    <row r="453" spans="1:29" ht="15.75" customHeight="1">
      <c r="A453" s="175"/>
      <c r="B453" s="175"/>
      <c r="C453" s="175"/>
      <c r="D453" s="175"/>
      <c r="E453" s="175"/>
      <c r="F453" s="175"/>
      <c r="G453" s="176"/>
      <c r="H453" s="175"/>
      <c r="I453" s="175"/>
      <c r="J453" s="175"/>
      <c r="K453" s="175"/>
      <c r="L453" s="177"/>
      <c r="M453" s="175"/>
      <c r="N453" s="175"/>
      <c r="O453" s="366"/>
      <c r="P453" s="175"/>
      <c r="Q453" s="175"/>
      <c r="R453" s="175"/>
      <c r="S453" s="175"/>
      <c r="T453" s="175"/>
      <c r="U453" s="175"/>
      <c r="V453" s="177"/>
      <c r="W453" s="178"/>
      <c r="X453" s="177"/>
      <c r="Y453" s="178"/>
      <c r="Z453" s="177"/>
      <c r="AA453" s="178"/>
      <c r="AB453" s="16"/>
      <c r="AC453" s="16"/>
    </row>
    <row r="454" spans="1:29" ht="15.75" customHeight="1">
      <c r="A454" s="175"/>
      <c r="B454" s="175"/>
      <c r="C454" s="175"/>
      <c r="D454" s="175"/>
      <c r="E454" s="175"/>
      <c r="F454" s="175"/>
      <c r="G454" s="176"/>
      <c r="H454" s="175"/>
      <c r="I454" s="175"/>
      <c r="J454" s="175"/>
      <c r="K454" s="175"/>
      <c r="L454" s="177"/>
      <c r="M454" s="175"/>
      <c r="N454" s="175"/>
      <c r="O454" s="366"/>
      <c r="P454" s="175"/>
      <c r="Q454" s="175"/>
      <c r="R454" s="175"/>
      <c r="S454" s="175"/>
      <c r="T454" s="175"/>
      <c r="U454" s="175"/>
      <c r="V454" s="177"/>
      <c r="W454" s="178"/>
      <c r="X454" s="177"/>
      <c r="Y454" s="178"/>
      <c r="Z454" s="177"/>
      <c r="AA454" s="178"/>
      <c r="AB454" s="16"/>
      <c r="AC454" s="16"/>
    </row>
    <row r="455" spans="1:29" ht="15.75" customHeight="1">
      <c r="A455" s="175"/>
      <c r="B455" s="175"/>
      <c r="C455" s="175"/>
      <c r="D455" s="175"/>
      <c r="E455" s="175"/>
      <c r="F455" s="175"/>
      <c r="G455" s="176"/>
      <c r="H455" s="175"/>
      <c r="I455" s="175"/>
      <c r="J455" s="175"/>
      <c r="K455" s="175"/>
      <c r="L455" s="177"/>
      <c r="M455" s="175"/>
      <c r="N455" s="175"/>
      <c r="O455" s="366"/>
      <c r="P455" s="175"/>
      <c r="Q455" s="175"/>
      <c r="R455" s="175"/>
      <c r="S455" s="175"/>
      <c r="T455" s="175"/>
      <c r="U455" s="175"/>
      <c r="V455" s="177"/>
      <c r="W455" s="178"/>
      <c r="X455" s="177"/>
      <c r="Y455" s="178"/>
      <c r="Z455" s="177"/>
      <c r="AA455" s="178"/>
      <c r="AB455" s="16"/>
      <c r="AC455" s="16"/>
    </row>
    <row r="456" spans="1:29" ht="15.75" customHeight="1">
      <c r="A456" s="175"/>
      <c r="B456" s="175"/>
      <c r="C456" s="175"/>
      <c r="D456" s="175"/>
      <c r="E456" s="175"/>
      <c r="F456" s="175"/>
      <c r="G456" s="176"/>
      <c r="H456" s="175"/>
      <c r="I456" s="175"/>
      <c r="J456" s="175"/>
      <c r="K456" s="175"/>
      <c r="L456" s="177"/>
      <c r="M456" s="175"/>
      <c r="N456" s="175"/>
      <c r="O456" s="366"/>
      <c r="P456" s="175"/>
      <c r="Q456" s="175"/>
      <c r="R456" s="175"/>
      <c r="S456" s="175"/>
      <c r="T456" s="175"/>
      <c r="U456" s="175"/>
      <c r="V456" s="177"/>
      <c r="W456" s="178"/>
      <c r="X456" s="177"/>
      <c r="Y456" s="178"/>
      <c r="Z456" s="177"/>
      <c r="AA456" s="178"/>
      <c r="AB456" s="16"/>
      <c r="AC456" s="16"/>
    </row>
    <row r="457" spans="1:29" ht="15.75" customHeight="1">
      <c r="A457" s="175"/>
      <c r="B457" s="175"/>
      <c r="C457" s="175"/>
      <c r="D457" s="175"/>
      <c r="E457" s="175"/>
      <c r="F457" s="175"/>
      <c r="G457" s="176"/>
      <c r="H457" s="175"/>
      <c r="I457" s="175"/>
      <c r="J457" s="175"/>
      <c r="K457" s="175"/>
      <c r="L457" s="177"/>
      <c r="M457" s="175"/>
      <c r="N457" s="175"/>
      <c r="O457" s="366"/>
      <c r="P457" s="175"/>
      <c r="Q457" s="175"/>
      <c r="R457" s="175"/>
      <c r="S457" s="175"/>
      <c r="T457" s="175"/>
      <c r="U457" s="175"/>
      <c r="V457" s="177"/>
      <c r="W457" s="178"/>
      <c r="X457" s="177"/>
      <c r="Y457" s="178"/>
      <c r="Z457" s="177"/>
      <c r="AA457" s="178"/>
      <c r="AB457" s="16"/>
      <c r="AC457" s="16"/>
    </row>
    <row r="458" spans="1:29" ht="15.75" customHeight="1">
      <c r="A458" s="175"/>
      <c r="B458" s="175"/>
      <c r="C458" s="175"/>
      <c r="D458" s="175"/>
      <c r="E458" s="175"/>
      <c r="F458" s="175"/>
      <c r="G458" s="176"/>
      <c r="H458" s="175"/>
      <c r="I458" s="175"/>
      <c r="J458" s="175"/>
      <c r="K458" s="175"/>
      <c r="L458" s="177"/>
      <c r="M458" s="175"/>
      <c r="N458" s="175"/>
      <c r="O458" s="366"/>
      <c r="P458" s="175"/>
      <c r="Q458" s="175"/>
      <c r="R458" s="175"/>
      <c r="S458" s="175"/>
      <c r="T458" s="175"/>
      <c r="U458" s="175"/>
      <c r="V458" s="177"/>
      <c r="W458" s="178"/>
      <c r="X458" s="177"/>
      <c r="Y458" s="178"/>
      <c r="Z458" s="177"/>
      <c r="AA458" s="178"/>
      <c r="AB458" s="16"/>
      <c r="AC458" s="16"/>
    </row>
    <row r="459" spans="1:29" ht="15.75" customHeight="1">
      <c r="A459" s="175"/>
      <c r="B459" s="175"/>
      <c r="C459" s="175"/>
      <c r="D459" s="175"/>
      <c r="E459" s="175"/>
      <c r="F459" s="175"/>
      <c r="G459" s="176"/>
      <c r="H459" s="175"/>
      <c r="I459" s="175"/>
      <c r="J459" s="175"/>
      <c r="K459" s="175"/>
      <c r="L459" s="177"/>
      <c r="M459" s="175"/>
      <c r="N459" s="175"/>
      <c r="O459" s="366"/>
      <c r="P459" s="175"/>
      <c r="Q459" s="175"/>
      <c r="R459" s="175"/>
      <c r="S459" s="175"/>
      <c r="T459" s="175"/>
      <c r="U459" s="175"/>
      <c r="V459" s="177"/>
      <c r="W459" s="178"/>
      <c r="X459" s="177"/>
      <c r="Y459" s="178"/>
      <c r="Z459" s="177"/>
      <c r="AA459" s="178"/>
      <c r="AB459" s="16"/>
      <c r="AC459" s="16"/>
    </row>
    <row r="460" spans="1:29" ht="15.75" customHeight="1">
      <c r="A460" s="175"/>
      <c r="B460" s="175"/>
      <c r="C460" s="175"/>
      <c r="D460" s="175"/>
      <c r="E460" s="175"/>
      <c r="F460" s="175"/>
      <c r="G460" s="176"/>
      <c r="H460" s="175"/>
      <c r="I460" s="175"/>
      <c r="J460" s="175"/>
      <c r="K460" s="175"/>
      <c r="L460" s="177"/>
      <c r="M460" s="175"/>
      <c r="N460" s="175"/>
      <c r="O460" s="366"/>
      <c r="P460" s="175"/>
      <c r="Q460" s="175"/>
      <c r="R460" s="175"/>
      <c r="S460" s="175"/>
      <c r="T460" s="175"/>
      <c r="U460" s="175"/>
      <c r="V460" s="177"/>
      <c r="W460" s="178"/>
      <c r="X460" s="177"/>
      <c r="Y460" s="178"/>
      <c r="Z460" s="177"/>
      <c r="AA460" s="178"/>
      <c r="AB460" s="16"/>
      <c r="AC460" s="16"/>
    </row>
    <row r="461" spans="1:29" ht="15.75" customHeight="1">
      <c r="A461" s="175"/>
      <c r="B461" s="175"/>
      <c r="C461" s="175"/>
      <c r="D461" s="175"/>
      <c r="E461" s="175"/>
      <c r="F461" s="175"/>
      <c r="G461" s="176"/>
      <c r="H461" s="175"/>
      <c r="I461" s="175"/>
      <c r="J461" s="175"/>
      <c r="K461" s="175"/>
      <c r="L461" s="177"/>
      <c r="M461" s="175"/>
      <c r="N461" s="175"/>
      <c r="O461" s="366"/>
      <c r="P461" s="175"/>
      <c r="Q461" s="175"/>
      <c r="R461" s="175"/>
      <c r="S461" s="175"/>
      <c r="T461" s="175"/>
      <c r="U461" s="175"/>
      <c r="V461" s="177"/>
      <c r="W461" s="178"/>
      <c r="X461" s="177"/>
      <c r="Y461" s="178"/>
      <c r="Z461" s="177"/>
      <c r="AA461" s="178"/>
      <c r="AB461" s="16"/>
      <c r="AC461" s="16"/>
    </row>
    <row r="462" spans="1:29" ht="15.75" customHeight="1">
      <c r="A462" s="175"/>
      <c r="B462" s="175"/>
      <c r="C462" s="175"/>
      <c r="D462" s="175"/>
      <c r="E462" s="175"/>
      <c r="F462" s="175"/>
      <c r="G462" s="176"/>
      <c r="H462" s="175"/>
      <c r="I462" s="175"/>
      <c r="J462" s="175"/>
      <c r="K462" s="175"/>
      <c r="L462" s="177"/>
      <c r="M462" s="175"/>
      <c r="N462" s="175"/>
      <c r="O462" s="366"/>
      <c r="P462" s="175"/>
      <c r="Q462" s="175"/>
      <c r="R462" s="175"/>
      <c r="S462" s="175"/>
      <c r="T462" s="175"/>
      <c r="U462" s="175"/>
      <c r="V462" s="177"/>
      <c r="W462" s="178"/>
      <c r="X462" s="177"/>
      <c r="Y462" s="178"/>
      <c r="Z462" s="177"/>
      <c r="AA462" s="178"/>
      <c r="AB462" s="16"/>
      <c r="AC462" s="16"/>
    </row>
    <row r="463" spans="1:29" ht="15.75" customHeight="1">
      <c r="A463" s="175"/>
      <c r="B463" s="175"/>
      <c r="C463" s="175"/>
      <c r="D463" s="175"/>
      <c r="E463" s="175"/>
      <c r="F463" s="175"/>
      <c r="G463" s="176"/>
      <c r="H463" s="175"/>
      <c r="I463" s="175"/>
      <c r="J463" s="175"/>
      <c r="K463" s="175"/>
      <c r="L463" s="177"/>
      <c r="M463" s="175"/>
      <c r="N463" s="175"/>
      <c r="O463" s="366"/>
      <c r="P463" s="175"/>
      <c r="Q463" s="175"/>
      <c r="R463" s="175"/>
      <c r="S463" s="175"/>
      <c r="T463" s="175"/>
      <c r="U463" s="175"/>
      <c r="V463" s="177"/>
      <c r="W463" s="178"/>
      <c r="X463" s="177"/>
      <c r="Y463" s="178"/>
      <c r="Z463" s="177"/>
      <c r="AA463" s="178"/>
      <c r="AB463" s="16"/>
      <c r="AC463" s="16"/>
    </row>
    <row r="464" spans="1:29" ht="15.75" customHeight="1">
      <c r="A464" s="175"/>
      <c r="B464" s="175"/>
      <c r="C464" s="175"/>
      <c r="D464" s="175"/>
      <c r="E464" s="175"/>
      <c r="F464" s="175"/>
      <c r="G464" s="176"/>
      <c r="H464" s="175"/>
      <c r="I464" s="175"/>
      <c r="J464" s="175"/>
      <c r="K464" s="175"/>
      <c r="L464" s="177"/>
      <c r="M464" s="175"/>
      <c r="N464" s="175"/>
      <c r="O464" s="366"/>
      <c r="P464" s="175"/>
      <c r="Q464" s="175"/>
      <c r="R464" s="175"/>
      <c r="S464" s="175"/>
      <c r="T464" s="175"/>
      <c r="U464" s="175"/>
      <c r="V464" s="177"/>
      <c r="W464" s="178"/>
      <c r="X464" s="177"/>
      <c r="Y464" s="178"/>
      <c r="Z464" s="177"/>
      <c r="AA464" s="178"/>
      <c r="AB464" s="16"/>
      <c r="AC464" s="16"/>
    </row>
    <row r="465" spans="1:29" ht="15.75" customHeight="1">
      <c r="A465" s="175"/>
      <c r="B465" s="175"/>
      <c r="C465" s="175"/>
      <c r="D465" s="175"/>
      <c r="E465" s="175"/>
      <c r="F465" s="175"/>
      <c r="G465" s="176"/>
      <c r="H465" s="175"/>
      <c r="I465" s="175"/>
      <c r="J465" s="175"/>
      <c r="K465" s="175"/>
      <c r="L465" s="177"/>
      <c r="M465" s="175"/>
      <c r="N465" s="175"/>
      <c r="O465" s="366"/>
      <c r="P465" s="175"/>
      <c r="Q465" s="175"/>
      <c r="R465" s="175"/>
      <c r="S465" s="175"/>
      <c r="T465" s="175"/>
      <c r="U465" s="175"/>
      <c r="V465" s="177"/>
      <c r="W465" s="178"/>
      <c r="X465" s="177"/>
      <c r="Y465" s="178"/>
      <c r="Z465" s="177"/>
      <c r="AA465" s="178"/>
      <c r="AB465" s="16"/>
      <c r="AC465" s="16"/>
    </row>
    <row r="466" spans="1:29" ht="15.75" customHeight="1">
      <c r="A466" s="175"/>
      <c r="B466" s="175"/>
      <c r="C466" s="175"/>
      <c r="D466" s="175"/>
      <c r="E466" s="175"/>
      <c r="F466" s="175"/>
      <c r="G466" s="176"/>
      <c r="H466" s="175"/>
      <c r="I466" s="175"/>
      <c r="J466" s="175"/>
      <c r="K466" s="175"/>
      <c r="L466" s="177"/>
      <c r="M466" s="175"/>
      <c r="N466" s="175"/>
      <c r="O466" s="366"/>
      <c r="P466" s="175"/>
      <c r="Q466" s="175"/>
      <c r="R466" s="175"/>
      <c r="S466" s="175"/>
      <c r="T466" s="175"/>
      <c r="U466" s="175"/>
      <c r="V466" s="177"/>
      <c r="W466" s="178"/>
      <c r="X466" s="177"/>
      <c r="Y466" s="178"/>
      <c r="Z466" s="177"/>
      <c r="AA466" s="178"/>
      <c r="AB466" s="16"/>
      <c r="AC466" s="16"/>
    </row>
    <row r="467" spans="1:29" ht="15.75" customHeight="1">
      <c r="A467" s="175"/>
      <c r="B467" s="175"/>
      <c r="C467" s="175"/>
      <c r="D467" s="175"/>
      <c r="E467" s="175"/>
      <c r="F467" s="175"/>
      <c r="G467" s="176"/>
      <c r="H467" s="175"/>
      <c r="I467" s="175"/>
      <c r="J467" s="175"/>
      <c r="K467" s="175"/>
      <c r="L467" s="177"/>
      <c r="M467" s="175"/>
      <c r="N467" s="175"/>
      <c r="O467" s="366"/>
      <c r="P467" s="175"/>
      <c r="Q467" s="175"/>
      <c r="R467" s="175"/>
      <c r="S467" s="175"/>
      <c r="T467" s="175"/>
      <c r="U467" s="175"/>
      <c r="V467" s="177"/>
      <c r="W467" s="178"/>
      <c r="X467" s="177"/>
      <c r="Y467" s="178"/>
      <c r="Z467" s="177"/>
      <c r="AA467" s="178"/>
      <c r="AB467" s="16"/>
      <c r="AC467" s="16"/>
    </row>
    <row r="468" spans="1:29" ht="15.75" customHeight="1">
      <c r="A468" s="175"/>
      <c r="B468" s="175"/>
      <c r="C468" s="175"/>
      <c r="D468" s="175"/>
      <c r="E468" s="175"/>
      <c r="F468" s="175"/>
      <c r="G468" s="176"/>
      <c r="H468" s="175"/>
      <c r="I468" s="175"/>
      <c r="J468" s="175"/>
      <c r="K468" s="175"/>
      <c r="L468" s="177"/>
      <c r="M468" s="175"/>
      <c r="N468" s="175"/>
      <c r="O468" s="366"/>
      <c r="P468" s="175"/>
      <c r="Q468" s="175"/>
      <c r="R468" s="175"/>
      <c r="S468" s="175"/>
      <c r="T468" s="175"/>
      <c r="U468" s="175"/>
      <c r="V468" s="177"/>
      <c r="W468" s="178"/>
      <c r="X468" s="177"/>
      <c r="Y468" s="178"/>
      <c r="Z468" s="177"/>
      <c r="AA468" s="178"/>
      <c r="AB468" s="16"/>
      <c r="AC468" s="16"/>
    </row>
    <row r="469" spans="1:29" ht="15.75" customHeight="1">
      <c r="A469" s="175"/>
      <c r="B469" s="175"/>
      <c r="C469" s="175"/>
      <c r="D469" s="175"/>
      <c r="E469" s="175"/>
      <c r="F469" s="175"/>
      <c r="G469" s="176"/>
      <c r="H469" s="175"/>
      <c r="I469" s="175"/>
      <c r="J469" s="175"/>
      <c r="K469" s="175"/>
      <c r="L469" s="177"/>
      <c r="M469" s="175"/>
      <c r="N469" s="175"/>
      <c r="O469" s="366"/>
      <c r="P469" s="175"/>
      <c r="Q469" s="175"/>
      <c r="R469" s="175"/>
      <c r="S469" s="175"/>
      <c r="T469" s="175"/>
      <c r="U469" s="175"/>
      <c r="V469" s="177"/>
      <c r="W469" s="178"/>
      <c r="X469" s="177"/>
      <c r="Y469" s="178"/>
      <c r="Z469" s="177"/>
      <c r="AA469" s="178"/>
      <c r="AB469" s="16"/>
      <c r="AC469" s="16"/>
    </row>
    <row r="470" spans="1:29" ht="15.75" customHeight="1">
      <c r="A470" s="175"/>
      <c r="B470" s="175"/>
      <c r="C470" s="175"/>
      <c r="D470" s="175"/>
      <c r="E470" s="175"/>
      <c r="F470" s="175"/>
      <c r="G470" s="176"/>
      <c r="H470" s="175"/>
      <c r="I470" s="175"/>
      <c r="J470" s="175"/>
      <c r="K470" s="175"/>
      <c r="L470" s="177"/>
      <c r="M470" s="175"/>
      <c r="N470" s="175"/>
      <c r="O470" s="366"/>
      <c r="P470" s="175"/>
      <c r="Q470" s="175"/>
      <c r="R470" s="175"/>
      <c r="S470" s="175"/>
      <c r="T470" s="175"/>
      <c r="U470" s="175"/>
      <c r="V470" s="177"/>
      <c r="W470" s="178"/>
      <c r="X470" s="177"/>
      <c r="Y470" s="178"/>
      <c r="Z470" s="177"/>
      <c r="AA470" s="178"/>
      <c r="AB470" s="16"/>
      <c r="AC470" s="16"/>
    </row>
    <row r="471" spans="1:29" ht="15.75" customHeight="1">
      <c r="A471" s="175"/>
      <c r="B471" s="175"/>
      <c r="C471" s="175"/>
      <c r="D471" s="175"/>
      <c r="E471" s="175"/>
      <c r="F471" s="175"/>
      <c r="G471" s="176"/>
      <c r="H471" s="175"/>
      <c r="I471" s="175"/>
      <c r="J471" s="175"/>
      <c r="K471" s="175"/>
      <c r="L471" s="177"/>
      <c r="M471" s="175"/>
      <c r="N471" s="175"/>
      <c r="O471" s="366"/>
      <c r="P471" s="175"/>
      <c r="Q471" s="175"/>
      <c r="R471" s="175"/>
      <c r="S471" s="175"/>
      <c r="T471" s="175"/>
      <c r="U471" s="175"/>
      <c r="V471" s="177"/>
      <c r="W471" s="178"/>
      <c r="X471" s="177"/>
      <c r="Y471" s="178"/>
      <c r="Z471" s="177"/>
      <c r="AA471" s="178"/>
      <c r="AB471" s="16"/>
      <c r="AC471" s="16"/>
    </row>
    <row r="472" spans="1:29" ht="15.75" customHeight="1">
      <c r="A472" s="175"/>
      <c r="B472" s="175"/>
      <c r="C472" s="175"/>
      <c r="D472" s="175"/>
      <c r="E472" s="175"/>
      <c r="F472" s="175"/>
      <c r="G472" s="176"/>
      <c r="H472" s="175"/>
      <c r="I472" s="175"/>
      <c r="J472" s="175"/>
      <c r="K472" s="175"/>
      <c r="L472" s="177"/>
      <c r="M472" s="175"/>
      <c r="N472" s="175"/>
      <c r="O472" s="366"/>
      <c r="P472" s="175"/>
      <c r="Q472" s="175"/>
      <c r="R472" s="175"/>
      <c r="S472" s="175"/>
      <c r="T472" s="175"/>
      <c r="U472" s="175"/>
      <c r="V472" s="177"/>
      <c r="W472" s="178"/>
      <c r="X472" s="177"/>
      <c r="Y472" s="178"/>
      <c r="Z472" s="177"/>
      <c r="AA472" s="178"/>
      <c r="AB472" s="16"/>
      <c r="AC472" s="16"/>
    </row>
    <row r="473" spans="1:29" ht="15.75" customHeight="1">
      <c r="A473" s="175"/>
      <c r="B473" s="175"/>
      <c r="C473" s="175"/>
      <c r="D473" s="175"/>
      <c r="E473" s="175"/>
      <c r="F473" s="175"/>
      <c r="G473" s="176"/>
      <c r="H473" s="175"/>
      <c r="I473" s="175"/>
      <c r="J473" s="175"/>
      <c r="K473" s="175"/>
      <c r="L473" s="177"/>
      <c r="M473" s="175"/>
      <c r="N473" s="175"/>
      <c r="O473" s="366"/>
      <c r="P473" s="175"/>
      <c r="Q473" s="175"/>
      <c r="R473" s="175"/>
      <c r="S473" s="175"/>
      <c r="T473" s="175"/>
      <c r="U473" s="175"/>
      <c r="V473" s="177"/>
      <c r="W473" s="178"/>
      <c r="X473" s="177"/>
      <c r="Y473" s="178"/>
      <c r="Z473" s="177"/>
      <c r="AA473" s="178"/>
      <c r="AB473" s="16"/>
      <c r="AC473" s="16"/>
    </row>
    <row r="474" spans="1:29" ht="15.75" customHeight="1">
      <c r="A474" s="175"/>
      <c r="B474" s="175"/>
      <c r="C474" s="175"/>
      <c r="D474" s="175"/>
      <c r="E474" s="175"/>
      <c r="F474" s="175"/>
      <c r="G474" s="176"/>
      <c r="H474" s="175"/>
      <c r="I474" s="175"/>
      <c r="J474" s="175"/>
      <c r="K474" s="175"/>
      <c r="L474" s="177"/>
      <c r="M474" s="175"/>
      <c r="N474" s="175"/>
      <c r="O474" s="366"/>
      <c r="P474" s="175"/>
      <c r="Q474" s="175"/>
      <c r="R474" s="175"/>
      <c r="S474" s="175"/>
      <c r="T474" s="175"/>
      <c r="U474" s="175"/>
      <c r="V474" s="177"/>
      <c r="W474" s="178"/>
      <c r="X474" s="177"/>
      <c r="Y474" s="178"/>
      <c r="Z474" s="177"/>
      <c r="AA474" s="178"/>
      <c r="AB474" s="16"/>
      <c r="AC474" s="16"/>
    </row>
    <row r="475" spans="1:29" ht="15.75" customHeight="1">
      <c r="A475" s="175"/>
      <c r="B475" s="175"/>
      <c r="C475" s="175"/>
      <c r="D475" s="175"/>
      <c r="E475" s="175"/>
      <c r="F475" s="175"/>
      <c r="G475" s="176"/>
      <c r="H475" s="175"/>
      <c r="I475" s="175"/>
      <c r="J475" s="175"/>
      <c r="K475" s="175"/>
      <c r="L475" s="177"/>
      <c r="M475" s="175"/>
      <c r="N475" s="175"/>
      <c r="O475" s="366"/>
      <c r="P475" s="175"/>
      <c r="Q475" s="175"/>
      <c r="R475" s="175"/>
      <c r="S475" s="175"/>
      <c r="T475" s="175"/>
      <c r="U475" s="175"/>
      <c r="V475" s="177"/>
      <c r="W475" s="178"/>
      <c r="X475" s="177"/>
      <c r="Y475" s="178"/>
      <c r="Z475" s="177"/>
      <c r="AA475" s="178"/>
      <c r="AB475" s="16"/>
      <c r="AC475" s="16"/>
    </row>
    <row r="476" spans="1:29" ht="15.75" customHeight="1">
      <c r="A476" s="175"/>
      <c r="B476" s="175"/>
      <c r="C476" s="175"/>
      <c r="D476" s="175"/>
      <c r="E476" s="175"/>
      <c r="F476" s="175"/>
      <c r="G476" s="176"/>
      <c r="H476" s="175"/>
      <c r="I476" s="175"/>
      <c r="J476" s="175"/>
      <c r="K476" s="175"/>
      <c r="L476" s="177"/>
      <c r="M476" s="175"/>
      <c r="N476" s="175"/>
      <c r="O476" s="366"/>
      <c r="P476" s="175"/>
      <c r="Q476" s="175"/>
      <c r="R476" s="175"/>
      <c r="S476" s="175"/>
      <c r="T476" s="175"/>
      <c r="U476" s="175"/>
      <c r="V476" s="177"/>
      <c r="W476" s="178"/>
      <c r="X476" s="177"/>
      <c r="Y476" s="178"/>
      <c r="Z476" s="177"/>
      <c r="AA476" s="178"/>
      <c r="AB476" s="16"/>
      <c r="AC476" s="16"/>
    </row>
    <row r="477" spans="1:29" ht="15.75" customHeight="1">
      <c r="A477" s="175"/>
      <c r="B477" s="175"/>
      <c r="C477" s="175"/>
      <c r="D477" s="175"/>
      <c r="E477" s="175"/>
      <c r="F477" s="175"/>
      <c r="G477" s="176"/>
      <c r="H477" s="175"/>
      <c r="I477" s="175"/>
      <c r="J477" s="175"/>
      <c r="K477" s="175"/>
      <c r="L477" s="177"/>
      <c r="M477" s="175"/>
      <c r="N477" s="175"/>
      <c r="O477" s="366"/>
      <c r="P477" s="175"/>
      <c r="Q477" s="175"/>
      <c r="R477" s="175"/>
      <c r="S477" s="175"/>
      <c r="T477" s="175"/>
      <c r="U477" s="175"/>
      <c r="V477" s="177"/>
      <c r="W477" s="178"/>
      <c r="X477" s="177"/>
      <c r="Y477" s="178"/>
      <c r="Z477" s="177"/>
      <c r="AA477" s="178"/>
      <c r="AB477" s="16"/>
      <c r="AC477" s="16"/>
    </row>
    <row r="478" spans="1:29" ht="15.75" customHeight="1">
      <c r="A478" s="175"/>
      <c r="B478" s="175"/>
      <c r="C478" s="175"/>
      <c r="D478" s="175"/>
      <c r="E478" s="175"/>
      <c r="F478" s="175"/>
      <c r="G478" s="176"/>
      <c r="H478" s="175"/>
      <c r="I478" s="175"/>
      <c r="J478" s="175"/>
      <c r="K478" s="175"/>
      <c r="L478" s="177"/>
      <c r="M478" s="175"/>
      <c r="N478" s="175"/>
      <c r="O478" s="366"/>
      <c r="P478" s="175"/>
      <c r="Q478" s="175"/>
      <c r="R478" s="175"/>
      <c r="S478" s="175"/>
      <c r="T478" s="175"/>
      <c r="U478" s="175"/>
      <c r="V478" s="177"/>
      <c r="W478" s="178"/>
      <c r="X478" s="177"/>
      <c r="Y478" s="178"/>
      <c r="Z478" s="177"/>
      <c r="AA478" s="178"/>
      <c r="AB478" s="16"/>
      <c r="AC478" s="16"/>
    </row>
    <row r="479" spans="1:29" ht="15.75" customHeight="1">
      <c r="A479" s="175"/>
      <c r="B479" s="175"/>
      <c r="C479" s="175"/>
      <c r="D479" s="175"/>
      <c r="E479" s="175"/>
      <c r="F479" s="175"/>
      <c r="G479" s="176"/>
      <c r="H479" s="175"/>
      <c r="I479" s="175"/>
      <c r="J479" s="175"/>
      <c r="K479" s="175"/>
      <c r="L479" s="177"/>
      <c r="M479" s="175"/>
      <c r="N479" s="175"/>
      <c r="O479" s="366"/>
      <c r="P479" s="175"/>
      <c r="Q479" s="175"/>
      <c r="R479" s="175"/>
      <c r="S479" s="175"/>
      <c r="T479" s="175"/>
      <c r="U479" s="175"/>
      <c r="V479" s="177"/>
      <c r="W479" s="178"/>
      <c r="X479" s="177"/>
      <c r="Y479" s="178"/>
      <c r="Z479" s="177"/>
      <c r="AA479" s="178"/>
      <c r="AB479" s="16"/>
      <c r="AC479" s="16"/>
    </row>
    <row r="480" spans="1:29" ht="15.75" customHeight="1">
      <c r="A480" s="175"/>
      <c r="B480" s="175"/>
      <c r="C480" s="175"/>
      <c r="D480" s="175"/>
      <c r="E480" s="175"/>
      <c r="F480" s="175"/>
      <c r="G480" s="176"/>
      <c r="H480" s="175"/>
      <c r="I480" s="175"/>
      <c r="J480" s="175"/>
      <c r="K480" s="175"/>
      <c r="L480" s="177"/>
      <c r="M480" s="175"/>
      <c r="N480" s="175"/>
      <c r="O480" s="366"/>
      <c r="P480" s="175"/>
      <c r="Q480" s="175"/>
      <c r="R480" s="175"/>
      <c r="S480" s="175"/>
      <c r="T480" s="175"/>
      <c r="U480" s="175"/>
      <c r="V480" s="177"/>
      <c r="W480" s="178"/>
      <c r="X480" s="177"/>
      <c r="Y480" s="178"/>
      <c r="Z480" s="177"/>
      <c r="AA480" s="178"/>
      <c r="AB480" s="16"/>
      <c r="AC480" s="16"/>
    </row>
    <row r="481" spans="1:29" ht="15.75" customHeight="1">
      <c r="A481" s="175"/>
      <c r="B481" s="175"/>
      <c r="C481" s="175"/>
      <c r="D481" s="175"/>
      <c r="E481" s="175"/>
      <c r="F481" s="175"/>
      <c r="G481" s="176"/>
      <c r="H481" s="175"/>
      <c r="I481" s="175"/>
      <c r="J481" s="175"/>
      <c r="K481" s="175"/>
      <c r="L481" s="177"/>
      <c r="M481" s="175"/>
      <c r="N481" s="175"/>
      <c r="O481" s="366"/>
      <c r="P481" s="175"/>
      <c r="Q481" s="175"/>
      <c r="R481" s="175"/>
      <c r="S481" s="175"/>
      <c r="T481" s="175"/>
      <c r="U481" s="175"/>
      <c r="V481" s="177"/>
      <c r="W481" s="178"/>
      <c r="X481" s="177"/>
      <c r="Y481" s="178"/>
      <c r="Z481" s="177"/>
      <c r="AA481" s="178"/>
      <c r="AB481" s="16"/>
      <c r="AC481" s="16"/>
    </row>
    <row r="482" spans="1:29" ht="15.75" customHeight="1">
      <c r="A482" s="175"/>
      <c r="B482" s="175"/>
      <c r="C482" s="175"/>
      <c r="D482" s="175"/>
      <c r="E482" s="175"/>
      <c r="F482" s="175"/>
      <c r="G482" s="176"/>
      <c r="H482" s="175"/>
      <c r="I482" s="175"/>
      <c r="J482" s="175"/>
      <c r="K482" s="175"/>
      <c r="L482" s="177"/>
      <c r="M482" s="175"/>
      <c r="N482" s="175"/>
      <c r="O482" s="366"/>
      <c r="P482" s="175"/>
      <c r="Q482" s="175"/>
      <c r="R482" s="175"/>
      <c r="S482" s="175"/>
      <c r="T482" s="175"/>
      <c r="U482" s="175"/>
      <c r="V482" s="177"/>
      <c r="W482" s="178"/>
      <c r="X482" s="177"/>
      <c r="Y482" s="178"/>
      <c r="Z482" s="177"/>
      <c r="AA482" s="178"/>
      <c r="AB482" s="16"/>
      <c r="AC482" s="16"/>
    </row>
    <row r="483" spans="1:29" ht="15.75" customHeight="1">
      <c r="A483" s="175"/>
      <c r="B483" s="175"/>
      <c r="C483" s="175"/>
      <c r="D483" s="175"/>
      <c r="E483" s="175"/>
      <c r="F483" s="175"/>
      <c r="G483" s="176"/>
      <c r="H483" s="175"/>
      <c r="I483" s="175"/>
      <c r="J483" s="175"/>
      <c r="K483" s="175"/>
      <c r="L483" s="177"/>
      <c r="M483" s="175"/>
      <c r="N483" s="175"/>
      <c r="O483" s="366"/>
      <c r="P483" s="175"/>
      <c r="Q483" s="175"/>
      <c r="R483" s="175"/>
      <c r="S483" s="175"/>
      <c r="T483" s="175"/>
      <c r="U483" s="175"/>
      <c r="V483" s="177"/>
      <c r="W483" s="178"/>
      <c r="X483" s="177"/>
      <c r="Y483" s="178"/>
      <c r="Z483" s="177"/>
      <c r="AA483" s="178"/>
      <c r="AB483" s="16"/>
      <c r="AC483" s="16"/>
    </row>
    <row r="484" spans="1:29" ht="15.75" customHeight="1">
      <c r="A484" s="175"/>
      <c r="B484" s="175"/>
      <c r="C484" s="175"/>
      <c r="D484" s="175"/>
      <c r="E484" s="175"/>
      <c r="F484" s="175"/>
      <c r="G484" s="176"/>
      <c r="H484" s="175"/>
      <c r="I484" s="175"/>
      <c r="J484" s="175"/>
      <c r="K484" s="175"/>
      <c r="L484" s="177"/>
      <c r="M484" s="175"/>
      <c r="N484" s="175"/>
      <c r="O484" s="366"/>
      <c r="P484" s="175"/>
      <c r="Q484" s="175"/>
      <c r="R484" s="175"/>
      <c r="S484" s="175"/>
      <c r="T484" s="175"/>
      <c r="U484" s="175"/>
      <c r="V484" s="177"/>
      <c r="W484" s="178"/>
      <c r="X484" s="177"/>
      <c r="Y484" s="178"/>
      <c r="Z484" s="177"/>
      <c r="AA484" s="178"/>
      <c r="AB484" s="16"/>
      <c r="AC484" s="16"/>
    </row>
    <row r="485" spans="1:29" ht="15.75" customHeight="1">
      <c r="A485" s="175"/>
      <c r="B485" s="175"/>
      <c r="C485" s="175"/>
      <c r="D485" s="175"/>
      <c r="E485" s="175"/>
      <c r="F485" s="175"/>
      <c r="G485" s="176"/>
      <c r="H485" s="175"/>
      <c r="I485" s="175"/>
      <c r="J485" s="175"/>
      <c r="K485" s="175"/>
      <c r="L485" s="177"/>
      <c r="M485" s="175"/>
      <c r="N485" s="175"/>
      <c r="O485" s="366"/>
      <c r="P485" s="175"/>
      <c r="Q485" s="175"/>
      <c r="R485" s="175"/>
      <c r="S485" s="175"/>
      <c r="T485" s="175"/>
      <c r="U485" s="175"/>
      <c r="V485" s="177"/>
      <c r="W485" s="178"/>
      <c r="X485" s="177"/>
      <c r="Y485" s="178"/>
      <c r="Z485" s="177"/>
      <c r="AA485" s="178"/>
      <c r="AB485" s="16"/>
      <c r="AC485" s="16"/>
    </row>
    <row r="486" spans="1:29" ht="15.75" customHeight="1">
      <c r="A486" s="175"/>
      <c r="B486" s="175"/>
      <c r="C486" s="175"/>
      <c r="D486" s="175"/>
      <c r="E486" s="175"/>
      <c r="F486" s="175"/>
      <c r="G486" s="176"/>
      <c r="H486" s="175"/>
      <c r="I486" s="175"/>
      <c r="J486" s="175"/>
      <c r="K486" s="175"/>
      <c r="L486" s="177"/>
      <c r="M486" s="175"/>
      <c r="N486" s="175"/>
      <c r="O486" s="366"/>
      <c r="P486" s="175"/>
      <c r="Q486" s="175"/>
      <c r="R486" s="175"/>
      <c r="S486" s="175"/>
      <c r="T486" s="175"/>
      <c r="U486" s="175"/>
      <c r="V486" s="177"/>
      <c r="W486" s="178"/>
      <c r="X486" s="177"/>
      <c r="Y486" s="178"/>
      <c r="Z486" s="177"/>
      <c r="AA486" s="178"/>
      <c r="AB486" s="16"/>
      <c r="AC486" s="16"/>
    </row>
    <row r="487" spans="1:29" ht="15.75" customHeight="1">
      <c r="A487" s="175"/>
      <c r="B487" s="175"/>
      <c r="C487" s="175"/>
      <c r="D487" s="175"/>
      <c r="E487" s="175"/>
      <c r="F487" s="175"/>
      <c r="G487" s="176"/>
      <c r="H487" s="175"/>
      <c r="I487" s="175"/>
      <c r="J487" s="175"/>
      <c r="K487" s="175"/>
      <c r="L487" s="177"/>
      <c r="M487" s="175"/>
      <c r="N487" s="175"/>
      <c r="O487" s="366"/>
      <c r="P487" s="175"/>
      <c r="Q487" s="175"/>
      <c r="R487" s="175"/>
      <c r="S487" s="175"/>
      <c r="T487" s="175"/>
      <c r="U487" s="175"/>
      <c r="V487" s="177"/>
      <c r="W487" s="178"/>
      <c r="X487" s="177"/>
      <c r="Y487" s="178"/>
      <c r="Z487" s="177"/>
      <c r="AA487" s="178"/>
      <c r="AB487" s="16"/>
      <c r="AC487" s="16"/>
    </row>
    <row r="488" spans="1:29" ht="15.75" customHeight="1">
      <c r="A488" s="175"/>
      <c r="B488" s="175"/>
      <c r="C488" s="175"/>
      <c r="D488" s="175"/>
      <c r="E488" s="175"/>
      <c r="F488" s="175"/>
      <c r="G488" s="176"/>
      <c r="H488" s="175"/>
      <c r="I488" s="175"/>
      <c r="J488" s="175"/>
      <c r="K488" s="175"/>
      <c r="L488" s="177"/>
      <c r="M488" s="175"/>
      <c r="N488" s="175"/>
      <c r="O488" s="366"/>
      <c r="P488" s="175"/>
      <c r="Q488" s="175"/>
      <c r="R488" s="175"/>
      <c r="S488" s="175"/>
      <c r="T488" s="175"/>
      <c r="U488" s="175"/>
      <c r="V488" s="177"/>
      <c r="W488" s="178"/>
      <c r="X488" s="177"/>
      <c r="Y488" s="178"/>
      <c r="Z488" s="177"/>
      <c r="AA488" s="178"/>
      <c r="AB488" s="16"/>
      <c r="AC488" s="16"/>
    </row>
    <row r="489" spans="1:29" ht="15.75" customHeight="1">
      <c r="A489" s="175"/>
      <c r="B489" s="175"/>
      <c r="C489" s="175"/>
      <c r="D489" s="175"/>
      <c r="E489" s="175"/>
      <c r="F489" s="175"/>
      <c r="G489" s="176"/>
      <c r="H489" s="175"/>
      <c r="I489" s="175"/>
      <c r="J489" s="175"/>
      <c r="K489" s="175"/>
      <c r="L489" s="177"/>
      <c r="M489" s="175"/>
      <c r="N489" s="175"/>
      <c r="O489" s="366"/>
      <c r="P489" s="175"/>
      <c r="Q489" s="175"/>
      <c r="R489" s="175"/>
      <c r="S489" s="175"/>
      <c r="T489" s="175"/>
      <c r="U489" s="175"/>
      <c r="V489" s="177"/>
      <c r="W489" s="178"/>
      <c r="X489" s="177"/>
      <c r="Y489" s="178"/>
      <c r="Z489" s="177"/>
      <c r="AA489" s="178"/>
      <c r="AB489" s="16"/>
      <c r="AC489" s="16"/>
    </row>
    <row r="490" spans="1:29" ht="15.75" customHeight="1">
      <c r="A490" s="175"/>
      <c r="B490" s="175"/>
      <c r="C490" s="175"/>
      <c r="D490" s="175"/>
      <c r="E490" s="175"/>
      <c r="F490" s="175"/>
      <c r="G490" s="176"/>
      <c r="H490" s="175"/>
      <c r="I490" s="175"/>
      <c r="J490" s="175"/>
      <c r="K490" s="175"/>
      <c r="L490" s="177"/>
      <c r="M490" s="175"/>
      <c r="N490" s="175"/>
      <c r="O490" s="366"/>
      <c r="P490" s="175"/>
      <c r="Q490" s="175"/>
      <c r="R490" s="175"/>
      <c r="S490" s="175"/>
      <c r="T490" s="175"/>
      <c r="U490" s="175"/>
      <c r="V490" s="177"/>
      <c r="W490" s="178"/>
      <c r="X490" s="177"/>
      <c r="Y490" s="178"/>
      <c r="Z490" s="177"/>
      <c r="AA490" s="178"/>
      <c r="AB490" s="16"/>
      <c r="AC490" s="16"/>
    </row>
    <row r="491" spans="1:29" ht="15.75" customHeight="1">
      <c r="A491" s="175"/>
      <c r="B491" s="175"/>
      <c r="C491" s="175"/>
      <c r="D491" s="175"/>
      <c r="E491" s="175"/>
      <c r="F491" s="175"/>
      <c r="G491" s="176"/>
      <c r="H491" s="175"/>
      <c r="I491" s="175"/>
      <c r="J491" s="175"/>
      <c r="K491" s="175"/>
      <c r="L491" s="177"/>
      <c r="M491" s="175"/>
      <c r="N491" s="175"/>
      <c r="O491" s="366"/>
      <c r="P491" s="175"/>
      <c r="Q491" s="175"/>
      <c r="R491" s="175"/>
      <c r="S491" s="175"/>
      <c r="T491" s="175"/>
      <c r="U491" s="175"/>
      <c r="V491" s="177"/>
      <c r="W491" s="178"/>
      <c r="X491" s="177"/>
      <c r="Y491" s="178"/>
      <c r="Z491" s="177"/>
      <c r="AA491" s="178"/>
      <c r="AB491" s="16"/>
      <c r="AC491" s="16"/>
    </row>
    <row r="492" spans="1:29" ht="15.75" customHeight="1">
      <c r="A492" s="175"/>
      <c r="B492" s="175"/>
      <c r="C492" s="175"/>
      <c r="D492" s="175"/>
      <c r="E492" s="175"/>
      <c r="F492" s="175"/>
      <c r="G492" s="176"/>
      <c r="H492" s="175"/>
      <c r="I492" s="175"/>
      <c r="J492" s="175"/>
      <c r="K492" s="175"/>
      <c r="L492" s="177"/>
      <c r="M492" s="175"/>
      <c r="N492" s="175"/>
      <c r="O492" s="366"/>
      <c r="P492" s="175"/>
      <c r="Q492" s="175"/>
      <c r="R492" s="175"/>
      <c r="S492" s="175"/>
      <c r="T492" s="175"/>
      <c r="U492" s="175"/>
      <c r="V492" s="177"/>
      <c r="W492" s="178"/>
      <c r="X492" s="177"/>
      <c r="Y492" s="178"/>
      <c r="Z492" s="177"/>
      <c r="AA492" s="178"/>
      <c r="AB492" s="16"/>
      <c r="AC492" s="16"/>
    </row>
    <row r="493" spans="1:29" ht="15.75" customHeight="1">
      <c r="A493" s="175"/>
      <c r="B493" s="175"/>
      <c r="C493" s="175"/>
      <c r="D493" s="175"/>
      <c r="E493" s="175"/>
      <c r="F493" s="175"/>
      <c r="G493" s="176"/>
      <c r="H493" s="175"/>
      <c r="I493" s="175"/>
      <c r="J493" s="175"/>
      <c r="K493" s="175"/>
      <c r="L493" s="177"/>
      <c r="M493" s="175"/>
      <c r="N493" s="175"/>
      <c r="O493" s="366"/>
      <c r="P493" s="175"/>
      <c r="Q493" s="175"/>
      <c r="R493" s="175"/>
      <c r="S493" s="175"/>
      <c r="T493" s="175"/>
      <c r="U493" s="175"/>
      <c r="V493" s="177"/>
      <c r="W493" s="178"/>
      <c r="X493" s="177"/>
      <c r="Y493" s="178"/>
      <c r="Z493" s="177"/>
      <c r="AA493" s="178"/>
      <c r="AB493" s="16"/>
      <c r="AC493" s="16"/>
    </row>
    <row r="494" spans="1:29" ht="15.75" customHeight="1">
      <c r="A494" s="175"/>
      <c r="B494" s="175"/>
      <c r="C494" s="175"/>
      <c r="D494" s="175"/>
      <c r="E494" s="175"/>
      <c r="F494" s="175"/>
      <c r="G494" s="176"/>
      <c r="H494" s="175"/>
      <c r="I494" s="175"/>
      <c r="J494" s="175"/>
      <c r="K494" s="175"/>
      <c r="L494" s="177"/>
      <c r="M494" s="175"/>
      <c r="N494" s="175"/>
      <c r="O494" s="366"/>
      <c r="P494" s="175"/>
      <c r="Q494" s="175"/>
      <c r="R494" s="175"/>
      <c r="S494" s="175"/>
      <c r="T494" s="175"/>
      <c r="U494" s="175"/>
      <c r="V494" s="177"/>
      <c r="W494" s="178"/>
      <c r="X494" s="177"/>
      <c r="Y494" s="178"/>
      <c r="Z494" s="177"/>
      <c r="AA494" s="178"/>
      <c r="AB494" s="16"/>
      <c r="AC494" s="16"/>
    </row>
    <row r="495" spans="1:29" ht="15.75" customHeight="1">
      <c r="A495" s="175"/>
      <c r="B495" s="175"/>
      <c r="C495" s="175"/>
      <c r="D495" s="175"/>
      <c r="E495" s="175"/>
      <c r="F495" s="175"/>
      <c r="G495" s="176"/>
      <c r="H495" s="175"/>
      <c r="I495" s="175"/>
      <c r="J495" s="175"/>
      <c r="K495" s="175"/>
      <c r="L495" s="177"/>
      <c r="M495" s="175"/>
      <c r="N495" s="175"/>
      <c r="O495" s="366"/>
      <c r="P495" s="175"/>
      <c r="Q495" s="175"/>
      <c r="R495" s="175"/>
      <c r="S495" s="175"/>
      <c r="T495" s="175"/>
      <c r="U495" s="175"/>
      <c r="V495" s="177"/>
      <c r="W495" s="178"/>
      <c r="X495" s="177"/>
      <c r="Y495" s="178"/>
      <c r="Z495" s="177"/>
      <c r="AA495" s="178"/>
      <c r="AB495" s="16"/>
      <c r="AC495" s="16"/>
    </row>
    <row r="496" spans="1:29" ht="15.75" customHeight="1">
      <c r="A496" s="175"/>
      <c r="B496" s="175"/>
      <c r="C496" s="175"/>
      <c r="D496" s="175"/>
      <c r="E496" s="175"/>
      <c r="F496" s="175"/>
      <c r="G496" s="176"/>
      <c r="H496" s="175"/>
      <c r="I496" s="175"/>
      <c r="J496" s="175"/>
      <c r="K496" s="175"/>
      <c r="L496" s="177"/>
      <c r="M496" s="175"/>
      <c r="N496" s="175"/>
      <c r="O496" s="366"/>
      <c r="P496" s="175"/>
      <c r="Q496" s="175"/>
      <c r="R496" s="175"/>
      <c r="S496" s="175"/>
      <c r="T496" s="175"/>
      <c r="U496" s="175"/>
      <c r="V496" s="177"/>
      <c r="W496" s="178"/>
      <c r="X496" s="177"/>
      <c r="Y496" s="178"/>
      <c r="Z496" s="177"/>
      <c r="AA496" s="178"/>
      <c r="AB496" s="16"/>
      <c r="AC496" s="16"/>
    </row>
    <row r="497" spans="1:29" ht="15.75" customHeight="1">
      <c r="A497" s="175"/>
      <c r="B497" s="175"/>
      <c r="C497" s="175"/>
      <c r="D497" s="175"/>
      <c r="E497" s="175"/>
      <c r="F497" s="175"/>
      <c r="G497" s="176"/>
      <c r="H497" s="175"/>
      <c r="I497" s="175"/>
      <c r="J497" s="175"/>
      <c r="K497" s="175"/>
      <c r="L497" s="177"/>
      <c r="M497" s="175"/>
      <c r="N497" s="175"/>
      <c r="O497" s="366"/>
      <c r="P497" s="175"/>
      <c r="Q497" s="175"/>
      <c r="R497" s="175"/>
      <c r="S497" s="175"/>
      <c r="T497" s="175"/>
      <c r="U497" s="175"/>
      <c r="V497" s="177"/>
      <c r="W497" s="178"/>
      <c r="X497" s="177"/>
      <c r="Y497" s="178"/>
      <c r="Z497" s="177"/>
      <c r="AA497" s="178"/>
      <c r="AB497" s="16"/>
      <c r="AC497" s="16"/>
    </row>
    <row r="498" spans="1:29" ht="15.75" customHeight="1">
      <c r="A498" s="175"/>
      <c r="B498" s="175"/>
      <c r="C498" s="175"/>
      <c r="D498" s="175"/>
      <c r="E498" s="175"/>
      <c r="F498" s="175"/>
      <c r="G498" s="176"/>
      <c r="H498" s="175"/>
      <c r="I498" s="175"/>
      <c r="J498" s="175"/>
      <c r="K498" s="175"/>
      <c r="L498" s="177"/>
      <c r="M498" s="175"/>
      <c r="N498" s="175"/>
      <c r="O498" s="366"/>
      <c r="P498" s="175"/>
      <c r="Q498" s="175"/>
      <c r="R498" s="175"/>
      <c r="S498" s="175"/>
      <c r="T498" s="175"/>
      <c r="U498" s="175"/>
      <c r="V498" s="177"/>
      <c r="W498" s="178"/>
      <c r="X498" s="177"/>
      <c r="Y498" s="178"/>
      <c r="Z498" s="177"/>
      <c r="AA498" s="178"/>
      <c r="AB498" s="16"/>
      <c r="AC498" s="16"/>
    </row>
    <row r="499" spans="1:29" ht="15.75" customHeight="1">
      <c r="A499" s="175"/>
      <c r="B499" s="175"/>
      <c r="C499" s="175"/>
      <c r="D499" s="175"/>
      <c r="E499" s="175"/>
      <c r="F499" s="175"/>
      <c r="G499" s="176"/>
      <c r="H499" s="175"/>
      <c r="I499" s="175"/>
      <c r="J499" s="175"/>
      <c r="K499" s="175"/>
      <c r="L499" s="177"/>
      <c r="M499" s="175"/>
      <c r="N499" s="175"/>
      <c r="O499" s="366"/>
      <c r="P499" s="175"/>
      <c r="Q499" s="175"/>
      <c r="R499" s="175"/>
      <c r="S499" s="175"/>
      <c r="T499" s="175"/>
      <c r="U499" s="175"/>
      <c r="V499" s="177"/>
      <c r="W499" s="178"/>
      <c r="X499" s="177"/>
      <c r="Y499" s="178"/>
      <c r="Z499" s="177"/>
      <c r="AA499" s="178"/>
      <c r="AB499" s="16"/>
      <c r="AC499" s="16"/>
    </row>
    <row r="500" spans="1:29" ht="15.75" customHeight="1">
      <c r="A500" s="175"/>
      <c r="B500" s="175"/>
      <c r="C500" s="175"/>
      <c r="D500" s="175"/>
      <c r="E500" s="175"/>
      <c r="F500" s="175"/>
      <c r="G500" s="176"/>
      <c r="H500" s="175"/>
      <c r="I500" s="175"/>
      <c r="J500" s="175"/>
      <c r="K500" s="175"/>
      <c r="L500" s="177"/>
      <c r="M500" s="175"/>
      <c r="N500" s="175"/>
      <c r="O500" s="366"/>
      <c r="P500" s="175"/>
      <c r="Q500" s="175"/>
      <c r="R500" s="175"/>
      <c r="S500" s="175"/>
      <c r="T500" s="175"/>
      <c r="U500" s="175"/>
      <c r="V500" s="177"/>
      <c r="W500" s="178"/>
      <c r="X500" s="177"/>
      <c r="Y500" s="178"/>
      <c r="Z500" s="177"/>
      <c r="AA500" s="178"/>
      <c r="AB500" s="16"/>
      <c r="AC500" s="16"/>
    </row>
    <row r="501" spans="1:29" ht="15.75" customHeight="1">
      <c r="A501" s="175"/>
      <c r="B501" s="175"/>
      <c r="C501" s="175"/>
      <c r="D501" s="175"/>
      <c r="E501" s="175"/>
      <c r="F501" s="175"/>
      <c r="G501" s="176"/>
      <c r="H501" s="175"/>
      <c r="I501" s="175"/>
      <c r="J501" s="175"/>
      <c r="K501" s="175"/>
      <c r="L501" s="177"/>
      <c r="M501" s="175"/>
      <c r="N501" s="175"/>
      <c r="O501" s="366"/>
      <c r="P501" s="175"/>
      <c r="Q501" s="175"/>
      <c r="R501" s="175"/>
      <c r="S501" s="175"/>
      <c r="T501" s="175"/>
      <c r="U501" s="175"/>
      <c r="V501" s="177"/>
      <c r="W501" s="178"/>
      <c r="X501" s="177"/>
      <c r="Y501" s="178"/>
      <c r="Z501" s="177"/>
      <c r="AA501" s="178"/>
      <c r="AB501" s="16"/>
      <c r="AC501" s="16"/>
    </row>
    <row r="502" spans="1:29" ht="15.75" customHeight="1">
      <c r="A502" s="175"/>
      <c r="B502" s="175"/>
      <c r="C502" s="175"/>
      <c r="D502" s="175"/>
      <c r="E502" s="175"/>
      <c r="F502" s="175"/>
      <c r="G502" s="176"/>
      <c r="H502" s="175"/>
      <c r="I502" s="175"/>
      <c r="J502" s="175"/>
      <c r="K502" s="175"/>
      <c r="L502" s="177"/>
      <c r="M502" s="175"/>
      <c r="N502" s="175"/>
      <c r="O502" s="366"/>
      <c r="P502" s="175"/>
      <c r="Q502" s="175"/>
      <c r="R502" s="175"/>
      <c r="S502" s="175"/>
      <c r="T502" s="175"/>
      <c r="U502" s="175"/>
      <c r="V502" s="177"/>
      <c r="W502" s="178"/>
      <c r="X502" s="177"/>
      <c r="Y502" s="178"/>
      <c r="Z502" s="177"/>
      <c r="AA502" s="178"/>
      <c r="AB502" s="16"/>
      <c r="AC502" s="16"/>
    </row>
    <row r="503" spans="1:29">
      <c r="A503" s="175"/>
      <c r="B503" s="175"/>
      <c r="C503" s="175"/>
      <c r="D503" s="175"/>
      <c r="E503" s="175"/>
      <c r="F503" s="175"/>
      <c r="G503" s="176"/>
      <c r="H503" s="175"/>
      <c r="I503" s="175"/>
      <c r="J503" s="175"/>
      <c r="K503" s="175"/>
      <c r="L503" s="177"/>
      <c r="M503" s="175"/>
      <c r="N503" s="175"/>
      <c r="O503" s="366"/>
      <c r="P503" s="175"/>
      <c r="Q503" s="175"/>
      <c r="R503" s="175"/>
      <c r="S503" s="175"/>
      <c r="T503" s="175"/>
      <c r="U503" s="175"/>
      <c r="V503" s="177"/>
      <c r="W503" s="178"/>
      <c r="X503" s="177"/>
      <c r="Y503" s="178"/>
      <c r="Z503" s="177"/>
      <c r="AA503" s="178"/>
    </row>
    <row r="504" spans="1:29">
      <c r="A504" s="175"/>
      <c r="B504" s="175"/>
      <c r="C504" s="175"/>
      <c r="D504" s="175"/>
      <c r="E504" s="175"/>
      <c r="F504" s="175"/>
      <c r="G504" s="176"/>
      <c r="H504" s="175"/>
      <c r="I504" s="175"/>
      <c r="J504" s="175"/>
      <c r="K504" s="175"/>
      <c r="L504" s="177"/>
      <c r="M504" s="175"/>
      <c r="N504" s="175"/>
      <c r="O504" s="366"/>
      <c r="P504" s="175"/>
      <c r="Q504" s="175"/>
      <c r="R504" s="175"/>
      <c r="S504" s="175"/>
      <c r="T504" s="175"/>
      <c r="U504" s="175"/>
      <c r="V504" s="177"/>
      <c r="W504" s="178"/>
      <c r="X504" s="177"/>
      <c r="Y504" s="178"/>
      <c r="Z504" s="177"/>
      <c r="AA504" s="178"/>
    </row>
    <row r="505" spans="1:29">
      <c r="A505" s="175"/>
      <c r="B505" s="175"/>
      <c r="C505" s="175"/>
      <c r="D505" s="175"/>
      <c r="E505" s="175"/>
      <c r="F505" s="175"/>
      <c r="G505" s="176"/>
      <c r="H505" s="175"/>
      <c r="I505" s="175"/>
      <c r="J505" s="175"/>
      <c r="K505" s="175"/>
      <c r="L505" s="177"/>
      <c r="M505" s="175"/>
      <c r="N505" s="175"/>
      <c r="O505" s="366"/>
      <c r="P505" s="175"/>
      <c r="Q505" s="175"/>
      <c r="R505" s="175"/>
      <c r="S505" s="175"/>
      <c r="T505" s="175"/>
      <c r="U505" s="175"/>
      <c r="V505" s="177"/>
      <c r="W505" s="178"/>
      <c r="X505" s="177"/>
      <c r="Y505" s="178"/>
      <c r="Z505" s="177"/>
      <c r="AA505" s="178"/>
    </row>
    <row r="506" spans="1:29">
      <c r="A506" s="175"/>
      <c r="B506" s="175"/>
      <c r="C506" s="175"/>
      <c r="D506" s="175"/>
      <c r="E506" s="175"/>
      <c r="F506" s="175"/>
      <c r="G506" s="176"/>
      <c r="H506" s="175"/>
      <c r="I506" s="175"/>
      <c r="J506" s="175"/>
      <c r="K506" s="175"/>
      <c r="L506" s="177"/>
      <c r="M506" s="175"/>
      <c r="N506" s="175"/>
      <c r="O506" s="366"/>
      <c r="P506" s="175"/>
      <c r="Q506" s="175"/>
      <c r="R506" s="175"/>
      <c r="S506" s="175"/>
      <c r="T506" s="175"/>
      <c r="U506" s="175"/>
      <c r="V506" s="177"/>
      <c r="W506" s="178"/>
      <c r="X506" s="177"/>
      <c r="Y506" s="178"/>
      <c r="Z506" s="177"/>
      <c r="AA506" s="178"/>
    </row>
    <row r="507" spans="1:29">
      <c r="A507" s="175"/>
      <c r="B507" s="175"/>
      <c r="C507" s="175"/>
      <c r="D507" s="175"/>
      <c r="E507" s="175"/>
      <c r="F507" s="175"/>
      <c r="G507" s="176"/>
      <c r="H507" s="175"/>
      <c r="I507" s="175"/>
      <c r="J507" s="175"/>
      <c r="K507" s="175"/>
      <c r="L507" s="177"/>
      <c r="M507" s="175"/>
      <c r="N507" s="175"/>
      <c r="O507" s="366"/>
      <c r="P507" s="175"/>
      <c r="Q507" s="175"/>
      <c r="R507" s="175"/>
      <c r="S507" s="175"/>
      <c r="T507" s="175"/>
      <c r="U507" s="175"/>
      <c r="V507" s="177"/>
      <c r="W507" s="178"/>
      <c r="X507" s="177"/>
      <c r="Y507" s="178"/>
      <c r="Z507" s="177"/>
      <c r="AA507" s="178"/>
    </row>
    <row r="508" spans="1:29">
      <c r="A508" s="175"/>
      <c r="B508" s="175"/>
      <c r="C508" s="175"/>
      <c r="D508" s="175"/>
      <c r="E508" s="175"/>
      <c r="F508" s="175"/>
      <c r="G508" s="176"/>
      <c r="H508" s="175"/>
      <c r="I508" s="175"/>
      <c r="J508" s="175"/>
      <c r="K508" s="175"/>
      <c r="L508" s="177"/>
      <c r="M508" s="175"/>
      <c r="N508" s="175"/>
      <c r="O508" s="366"/>
      <c r="P508" s="175"/>
      <c r="Q508" s="175"/>
      <c r="R508" s="175"/>
      <c r="S508" s="175"/>
      <c r="T508" s="175"/>
      <c r="U508" s="175"/>
      <c r="V508" s="177"/>
      <c r="W508" s="178"/>
      <c r="X508" s="177"/>
      <c r="Y508" s="178"/>
      <c r="Z508" s="177"/>
      <c r="AA508" s="178"/>
    </row>
    <row r="509" spans="1:29">
      <c r="A509" s="175"/>
      <c r="B509" s="175"/>
      <c r="C509" s="175"/>
      <c r="D509" s="175"/>
      <c r="E509" s="175"/>
      <c r="F509" s="175"/>
      <c r="G509" s="176"/>
      <c r="H509" s="175"/>
      <c r="I509" s="175"/>
      <c r="J509" s="175"/>
      <c r="K509" s="175"/>
      <c r="L509" s="177"/>
      <c r="M509" s="175"/>
      <c r="N509" s="175"/>
      <c r="O509" s="366"/>
      <c r="P509" s="175"/>
      <c r="Q509" s="175"/>
      <c r="R509" s="175"/>
      <c r="S509" s="175"/>
      <c r="T509" s="175"/>
      <c r="U509" s="175"/>
      <c r="V509" s="177"/>
      <c r="W509" s="178"/>
      <c r="X509" s="177"/>
      <c r="Y509" s="178"/>
      <c r="Z509" s="177"/>
      <c r="AA509" s="178"/>
    </row>
    <row r="510" spans="1:29">
      <c r="A510" s="175"/>
      <c r="B510" s="175"/>
      <c r="C510" s="175"/>
      <c r="D510" s="175"/>
      <c r="E510" s="175"/>
      <c r="F510" s="175"/>
      <c r="G510" s="176"/>
      <c r="H510" s="175"/>
      <c r="I510" s="175"/>
      <c r="J510" s="175"/>
      <c r="K510" s="175"/>
      <c r="L510" s="177"/>
      <c r="M510" s="175"/>
      <c r="N510" s="175"/>
      <c r="O510" s="366"/>
      <c r="P510" s="175"/>
      <c r="Q510" s="175"/>
      <c r="R510" s="175"/>
      <c r="S510" s="175"/>
      <c r="T510" s="175"/>
      <c r="U510" s="175"/>
      <c r="V510" s="177"/>
      <c r="W510" s="178"/>
      <c r="X510" s="177"/>
      <c r="Y510" s="178"/>
      <c r="Z510" s="177"/>
      <c r="AA510" s="178"/>
    </row>
    <row r="511" spans="1:29">
      <c r="A511" s="175"/>
      <c r="B511" s="175"/>
      <c r="C511" s="175"/>
      <c r="D511" s="175"/>
      <c r="E511" s="175"/>
      <c r="F511" s="175"/>
      <c r="G511" s="176"/>
      <c r="H511" s="175"/>
      <c r="I511" s="175"/>
      <c r="J511" s="175"/>
      <c r="K511" s="175"/>
      <c r="L511" s="177"/>
      <c r="M511" s="175"/>
      <c r="N511" s="175"/>
      <c r="O511" s="366"/>
      <c r="P511" s="175"/>
      <c r="Q511" s="175"/>
      <c r="R511" s="175"/>
      <c r="S511" s="175"/>
      <c r="T511" s="175"/>
      <c r="U511" s="175"/>
      <c r="V511" s="177"/>
      <c r="W511" s="178"/>
      <c r="X511" s="177"/>
      <c r="Y511" s="178"/>
      <c r="Z511" s="177"/>
      <c r="AA511" s="178"/>
    </row>
    <row r="512" spans="1:29">
      <c r="A512" s="175"/>
      <c r="B512" s="175"/>
      <c r="C512" s="175"/>
      <c r="D512" s="175"/>
      <c r="E512" s="175"/>
      <c r="F512" s="175"/>
      <c r="G512" s="176"/>
      <c r="H512" s="175"/>
      <c r="I512" s="175"/>
      <c r="J512" s="175"/>
      <c r="K512" s="175"/>
      <c r="L512" s="177"/>
      <c r="M512" s="175"/>
      <c r="N512" s="175"/>
      <c r="O512" s="366"/>
      <c r="P512" s="175"/>
      <c r="Q512" s="175"/>
      <c r="R512" s="175"/>
      <c r="S512" s="175"/>
      <c r="T512" s="175"/>
      <c r="U512" s="175"/>
      <c r="V512" s="177"/>
      <c r="W512" s="178"/>
      <c r="X512" s="177"/>
      <c r="Y512" s="178"/>
      <c r="Z512" s="177"/>
      <c r="AA512" s="178"/>
    </row>
    <row r="513" spans="1:27">
      <c r="A513" s="175"/>
      <c r="B513" s="175"/>
      <c r="C513" s="175"/>
      <c r="D513" s="175"/>
      <c r="E513" s="175"/>
      <c r="F513" s="175"/>
      <c r="G513" s="176"/>
      <c r="H513" s="175"/>
      <c r="I513" s="175"/>
      <c r="J513" s="175"/>
      <c r="K513" s="175"/>
      <c r="L513" s="177"/>
      <c r="M513" s="175"/>
      <c r="N513" s="175"/>
      <c r="O513" s="366"/>
      <c r="P513" s="175"/>
      <c r="Q513" s="175"/>
      <c r="R513" s="175"/>
      <c r="S513" s="175"/>
      <c r="T513" s="175"/>
      <c r="U513" s="175"/>
      <c r="V513" s="177"/>
      <c r="W513" s="178"/>
      <c r="X513" s="177"/>
      <c r="Y513" s="178"/>
      <c r="Z513" s="177"/>
      <c r="AA513" s="178"/>
    </row>
    <row r="514" spans="1:27">
      <c r="A514" s="175"/>
      <c r="B514" s="175"/>
      <c r="C514" s="175"/>
      <c r="D514" s="175"/>
      <c r="E514" s="175"/>
      <c r="F514" s="175"/>
      <c r="G514" s="176"/>
      <c r="H514" s="175"/>
      <c r="I514" s="175"/>
      <c r="J514" s="175"/>
      <c r="K514" s="175"/>
      <c r="L514" s="177"/>
      <c r="M514" s="175"/>
      <c r="N514" s="175"/>
      <c r="O514" s="366"/>
      <c r="P514" s="175"/>
      <c r="Q514" s="175"/>
      <c r="R514" s="175"/>
      <c r="S514" s="175"/>
      <c r="T514" s="175"/>
      <c r="U514" s="175"/>
      <c r="V514" s="177"/>
      <c r="W514" s="178"/>
      <c r="X514" s="177"/>
      <c r="Y514" s="178"/>
      <c r="Z514" s="177"/>
      <c r="AA514" s="178"/>
    </row>
    <row r="515" spans="1:27">
      <c r="A515" s="175"/>
      <c r="B515" s="175"/>
      <c r="C515" s="175"/>
      <c r="D515" s="175"/>
      <c r="E515" s="175"/>
      <c r="F515" s="175"/>
      <c r="G515" s="176"/>
      <c r="H515" s="175"/>
      <c r="I515" s="175"/>
      <c r="J515" s="175"/>
      <c r="K515" s="175"/>
      <c r="L515" s="177"/>
      <c r="M515" s="175"/>
      <c r="N515" s="175"/>
      <c r="O515" s="366"/>
      <c r="P515" s="175"/>
      <c r="Q515" s="175"/>
      <c r="R515" s="175"/>
      <c r="S515" s="175"/>
      <c r="T515" s="175"/>
      <c r="U515" s="175"/>
      <c r="V515" s="177"/>
      <c r="W515" s="178"/>
      <c r="X515" s="177"/>
      <c r="Y515" s="178"/>
      <c r="Z515" s="177"/>
      <c r="AA515" s="178"/>
    </row>
    <row r="516" spans="1:27">
      <c r="A516" s="175"/>
      <c r="B516" s="175"/>
      <c r="C516" s="175"/>
      <c r="D516" s="175"/>
      <c r="E516" s="175"/>
      <c r="F516" s="175"/>
      <c r="G516" s="176"/>
      <c r="H516" s="175"/>
      <c r="I516" s="175"/>
      <c r="J516" s="175"/>
      <c r="K516" s="175"/>
      <c r="L516" s="177"/>
      <c r="M516" s="175"/>
      <c r="N516" s="175"/>
      <c r="O516" s="366"/>
      <c r="P516" s="175"/>
      <c r="Q516" s="175"/>
      <c r="R516" s="175"/>
      <c r="S516" s="175"/>
      <c r="T516" s="175"/>
      <c r="U516" s="175"/>
      <c r="V516" s="177"/>
      <c r="W516" s="178"/>
      <c r="X516" s="177"/>
      <c r="Y516" s="178"/>
      <c r="Z516" s="177"/>
      <c r="AA516" s="178"/>
    </row>
    <row r="517" spans="1:27">
      <c r="A517" s="175"/>
      <c r="B517" s="175"/>
      <c r="C517" s="175"/>
      <c r="D517" s="175"/>
      <c r="E517" s="175"/>
      <c r="F517" s="175"/>
      <c r="G517" s="176"/>
      <c r="H517" s="175"/>
      <c r="I517" s="175"/>
      <c r="J517" s="175"/>
      <c r="K517" s="175"/>
      <c r="L517" s="177"/>
      <c r="M517" s="175"/>
      <c r="N517" s="175"/>
      <c r="O517" s="366"/>
      <c r="P517" s="175"/>
      <c r="Q517" s="175"/>
      <c r="R517" s="175"/>
      <c r="S517" s="175"/>
      <c r="T517" s="175"/>
      <c r="U517" s="175"/>
      <c r="V517" s="177"/>
      <c r="W517" s="178"/>
      <c r="X517" s="177"/>
      <c r="Y517" s="178"/>
      <c r="Z517" s="177"/>
      <c r="AA517" s="178"/>
    </row>
    <row r="518" spans="1:27">
      <c r="A518" s="175"/>
      <c r="B518" s="175"/>
      <c r="C518" s="175"/>
      <c r="D518" s="175"/>
      <c r="E518" s="175"/>
      <c r="F518" s="175"/>
      <c r="G518" s="176"/>
      <c r="H518" s="175"/>
      <c r="I518" s="175"/>
      <c r="J518" s="175"/>
      <c r="K518" s="175"/>
      <c r="L518" s="177"/>
      <c r="M518" s="175"/>
      <c r="N518" s="175"/>
      <c r="O518" s="366"/>
      <c r="P518" s="175"/>
      <c r="Q518" s="175"/>
      <c r="R518" s="175"/>
      <c r="S518" s="175"/>
      <c r="T518" s="175"/>
      <c r="U518" s="175"/>
      <c r="V518" s="177"/>
      <c r="W518" s="178"/>
      <c r="X518" s="177"/>
      <c r="Y518" s="178"/>
      <c r="Z518" s="177"/>
      <c r="AA518" s="178"/>
    </row>
    <row r="519" spans="1:27">
      <c r="A519" s="175"/>
      <c r="B519" s="175"/>
      <c r="C519" s="175"/>
      <c r="D519" s="175"/>
      <c r="E519" s="175"/>
      <c r="F519" s="175"/>
      <c r="G519" s="176"/>
      <c r="H519" s="175"/>
      <c r="I519" s="175"/>
      <c r="J519" s="175"/>
      <c r="K519" s="175"/>
      <c r="L519" s="177"/>
      <c r="M519" s="175"/>
      <c r="N519" s="175"/>
      <c r="O519" s="366"/>
      <c r="P519" s="175"/>
      <c r="Q519" s="175"/>
      <c r="R519" s="175"/>
      <c r="S519" s="175"/>
      <c r="T519" s="175"/>
      <c r="U519" s="175"/>
      <c r="V519" s="177"/>
      <c r="W519" s="178"/>
      <c r="X519" s="177"/>
      <c r="Y519" s="178"/>
      <c r="Z519" s="177"/>
      <c r="AA519" s="178"/>
    </row>
    <row r="520" spans="1:27">
      <c r="A520" s="175"/>
      <c r="B520" s="175"/>
      <c r="C520" s="175"/>
      <c r="D520" s="175"/>
      <c r="E520" s="175"/>
      <c r="F520" s="175"/>
      <c r="G520" s="176"/>
      <c r="H520" s="175"/>
      <c r="I520" s="175"/>
      <c r="J520" s="175"/>
      <c r="K520" s="175"/>
      <c r="L520" s="177"/>
      <c r="M520" s="175"/>
      <c r="N520" s="175"/>
      <c r="O520" s="366"/>
      <c r="P520" s="175"/>
      <c r="Q520" s="175"/>
      <c r="R520" s="175"/>
      <c r="S520" s="175"/>
      <c r="T520" s="175"/>
      <c r="U520" s="175"/>
      <c r="V520" s="177"/>
      <c r="W520" s="178"/>
      <c r="X520" s="177"/>
      <c r="Y520" s="178"/>
      <c r="Z520" s="177"/>
      <c r="AA520" s="178"/>
    </row>
    <row r="521" spans="1:27">
      <c r="A521" s="175"/>
      <c r="B521" s="175"/>
      <c r="C521" s="175"/>
      <c r="D521" s="175"/>
      <c r="E521" s="175"/>
      <c r="F521" s="175"/>
      <c r="G521" s="176"/>
      <c r="H521" s="175"/>
      <c r="I521" s="175"/>
      <c r="J521" s="175"/>
      <c r="K521" s="175"/>
      <c r="L521" s="177"/>
      <c r="M521" s="175"/>
      <c r="N521" s="175"/>
      <c r="O521" s="366"/>
      <c r="P521" s="175"/>
      <c r="Q521" s="175"/>
      <c r="R521" s="175"/>
      <c r="S521" s="175"/>
      <c r="T521" s="175"/>
      <c r="U521" s="175"/>
      <c r="V521" s="177"/>
      <c r="W521" s="178"/>
      <c r="X521" s="177"/>
      <c r="Y521" s="178"/>
      <c r="Z521" s="177"/>
      <c r="AA521" s="178"/>
    </row>
    <row r="522" spans="1:27">
      <c r="A522" s="175"/>
      <c r="B522" s="175"/>
      <c r="C522" s="175"/>
      <c r="D522" s="175"/>
      <c r="E522" s="175"/>
      <c r="F522" s="175"/>
      <c r="G522" s="176"/>
      <c r="H522" s="175"/>
      <c r="I522" s="175"/>
      <c r="J522" s="175"/>
      <c r="K522" s="175"/>
      <c r="L522" s="177"/>
      <c r="M522" s="175"/>
      <c r="N522" s="175"/>
      <c r="O522" s="366"/>
      <c r="P522" s="175"/>
      <c r="Q522" s="175"/>
      <c r="R522" s="175"/>
      <c r="S522" s="175"/>
      <c r="T522" s="175"/>
      <c r="U522" s="175"/>
      <c r="V522" s="177"/>
      <c r="W522" s="178"/>
      <c r="X522" s="177"/>
      <c r="Y522" s="178"/>
      <c r="Z522" s="177"/>
      <c r="AA522" s="178"/>
    </row>
    <row r="523" spans="1:27">
      <c r="A523" s="175"/>
      <c r="B523" s="175"/>
      <c r="C523" s="175"/>
      <c r="D523" s="175"/>
      <c r="E523" s="175"/>
      <c r="F523" s="175"/>
      <c r="G523" s="176"/>
      <c r="H523" s="175"/>
      <c r="I523" s="175"/>
      <c r="J523" s="175"/>
      <c r="K523" s="175"/>
      <c r="L523" s="177"/>
      <c r="M523" s="175"/>
      <c r="N523" s="175"/>
      <c r="O523" s="366"/>
      <c r="P523" s="175"/>
      <c r="Q523" s="175"/>
      <c r="R523" s="175"/>
      <c r="S523" s="175"/>
      <c r="T523" s="175"/>
      <c r="U523" s="175"/>
      <c r="V523" s="177"/>
      <c r="W523" s="178"/>
      <c r="X523" s="177"/>
      <c r="Y523" s="178"/>
      <c r="Z523" s="177"/>
      <c r="AA523" s="178"/>
    </row>
    <row r="524" spans="1:27">
      <c r="A524" s="175"/>
      <c r="B524" s="175"/>
      <c r="C524" s="175"/>
      <c r="D524" s="175"/>
      <c r="E524" s="175"/>
      <c r="F524" s="175"/>
      <c r="G524" s="176"/>
      <c r="H524" s="175"/>
      <c r="I524" s="175"/>
      <c r="J524" s="175"/>
      <c r="K524" s="175"/>
      <c r="L524" s="177"/>
      <c r="M524" s="175"/>
      <c r="N524" s="175"/>
      <c r="O524" s="366"/>
      <c r="P524" s="175"/>
      <c r="Q524" s="175"/>
      <c r="R524" s="175"/>
      <c r="S524" s="175"/>
      <c r="T524" s="175"/>
      <c r="U524" s="175"/>
      <c r="V524" s="177"/>
      <c r="W524" s="178"/>
      <c r="X524" s="177"/>
      <c r="Y524" s="178"/>
      <c r="Z524" s="177"/>
      <c r="AA524" s="178"/>
    </row>
    <row r="525" spans="1:27">
      <c r="A525" s="175"/>
      <c r="B525" s="175"/>
      <c r="C525" s="175"/>
      <c r="D525" s="175"/>
      <c r="E525" s="175"/>
      <c r="F525" s="175"/>
      <c r="G525" s="176"/>
      <c r="H525" s="175"/>
      <c r="I525" s="175"/>
      <c r="J525" s="175"/>
      <c r="K525" s="175"/>
      <c r="L525" s="177"/>
      <c r="M525" s="175"/>
      <c r="N525" s="175"/>
      <c r="O525" s="366"/>
      <c r="P525" s="175"/>
      <c r="Q525" s="175"/>
      <c r="R525" s="175"/>
      <c r="S525" s="175"/>
      <c r="T525" s="175"/>
      <c r="U525" s="175"/>
      <c r="V525" s="177"/>
      <c r="W525" s="178"/>
      <c r="X525" s="177"/>
      <c r="Y525" s="178"/>
      <c r="Z525" s="177"/>
      <c r="AA525" s="178"/>
    </row>
    <row r="526" spans="1:27">
      <c r="A526" s="175"/>
      <c r="B526" s="175"/>
      <c r="C526" s="175"/>
      <c r="D526" s="175"/>
      <c r="E526" s="175"/>
      <c r="F526" s="175"/>
      <c r="G526" s="176"/>
      <c r="H526" s="175"/>
      <c r="I526" s="175"/>
      <c r="J526" s="175"/>
      <c r="K526" s="175"/>
      <c r="L526" s="177"/>
      <c r="M526" s="175"/>
      <c r="N526" s="175"/>
      <c r="O526" s="366"/>
      <c r="P526" s="175"/>
      <c r="Q526" s="175"/>
      <c r="R526" s="175"/>
      <c r="S526" s="175"/>
      <c r="T526" s="175"/>
      <c r="U526" s="175"/>
      <c r="V526" s="177"/>
      <c r="W526" s="178"/>
      <c r="X526" s="177"/>
      <c r="Y526" s="178"/>
      <c r="Z526" s="177"/>
      <c r="AA526" s="178"/>
    </row>
    <row r="527" spans="1:27">
      <c r="A527" s="175"/>
      <c r="B527" s="175"/>
      <c r="C527" s="175"/>
      <c r="D527" s="175"/>
      <c r="E527" s="175"/>
      <c r="F527" s="175"/>
      <c r="G527" s="176"/>
      <c r="H527" s="175"/>
      <c r="I527" s="175"/>
      <c r="J527" s="175"/>
      <c r="K527" s="175"/>
      <c r="L527" s="177"/>
      <c r="M527" s="175"/>
      <c r="N527" s="175"/>
      <c r="O527" s="366"/>
      <c r="P527" s="175"/>
      <c r="Q527" s="175"/>
      <c r="R527" s="175"/>
      <c r="S527" s="175"/>
      <c r="T527" s="175"/>
      <c r="U527" s="175"/>
      <c r="V527" s="177"/>
      <c r="W527" s="178"/>
      <c r="X527" s="177"/>
      <c r="Y527" s="178"/>
      <c r="Z527" s="177"/>
      <c r="AA527" s="178"/>
    </row>
    <row r="528" spans="1:27">
      <c r="A528" s="175"/>
      <c r="B528" s="175"/>
      <c r="C528" s="175"/>
      <c r="D528" s="175"/>
      <c r="E528" s="175"/>
      <c r="F528" s="175"/>
      <c r="G528" s="176"/>
      <c r="H528" s="175"/>
      <c r="I528" s="175"/>
      <c r="J528" s="175"/>
      <c r="K528" s="175"/>
      <c r="L528" s="177"/>
      <c r="M528" s="175"/>
      <c r="N528" s="175"/>
      <c r="O528" s="366"/>
      <c r="P528" s="175"/>
      <c r="Q528" s="175"/>
      <c r="R528" s="175"/>
      <c r="S528" s="175"/>
      <c r="T528" s="175"/>
      <c r="U528" s="175"/>
      <c r="V528" s="177"/>
      <c r="W528" s="178"/>
      <c r="X528" s="177"/>
      <c r="Y528" s="178"/>
      <c r="Z528" s="177"/>
      <c r="AA528" s="178"/>
    </row>
    <row r="529" spans="1:27">
      <c r="A529" s="175"/>
      <c r="B529" s="175"/>
      <c r="C529" s="175"/>
      <c r="D529" s="175"/>
      <c r="E529" s="175"/>
      <c r="F529" s="175"/>
      <c r="G529" s="176"/>
      <c r="H529" s="175"/>
      <c r="I529" s="175"/>
      <c r="J529" s="175"/>
      <c r="K529" s="175"/>
      <c r="L529" s="177"/>
      <c r="M529" s="175"/>
      <c r="N529" s="175"/>
      <c r="O529" s="366"/>
      <c r="P529" s="175"/>
      <c r="Q529" s="175"/>
      <c r="R529" s="175"/>
      <c r="S529" s="175"/>
      <c r="T529" s="175"/>
      <c r="U529" s="175"/>
      <c r="V529" s="177"/>
      <c r="W529" s="178"/>
      <c r="X529" s="177"/>
      <c r="Y529" s="178"/>
      <c r="Z529" s="177"/>
      <c r="AA529" s="178"/>
    </row>
    <row r="530" spans="1:27">
      <c r="A530" s="175"/>
      <c r="B530" s="175"/>
      <c r="C530" s="175"/>
      <c r="D530" s="175"/>
      <c r="E530" s="175"/>
      <c r="F530" s="175"/>
      <c r="G530" s="176"/>
      <c r="H530" s="175"/>
      <c r="I530" s="175"/>
      <c r="J530" s="175"/>
      <c r="K530" s="175"/>
      <c r="L530" s="177"/>
      <c r="M530" s="175"/>
      <c r="N530" s="175"/>
      <c r="O530" s="366"/>
      <c r="P530" s="175"/>
      <c r="Q530" s="175"/>
      <c r="R530" s="175"/>
      <c r="S530" s="175"/>
      <c r="T530" s="175"/>
      <c r="U530" s="175"/>
      <c r="V530" s="177"/>
      <c r="W530" s="178"/>
      <c r="X530" s="177"/>
      <c r="Y530" s="178"/>
      <c r="Z530" s="177"/>
      <c r="AA530" s="178"/>
    </row>
    <row r="531" spans="1:27">
      <c r="A531" s="175"/>
      <c r="B531" s="175"/>
      <c r="C531" s="175"/>
      <c r="D531" s="175"/>
      <c r="E531" s="175"/>
      <c r="F531" s="175"/>
      <c r="G531" s="176"/>
      <c r="H531" s="175"/>
      <c r="I531" s="175"/>
      <c r="J531" s="175"/>
      <c r="K531" s="175"/>
      <c r="L531" s="177"/>
      <c r="M531" s="175"/>
      <c r="N531" s="175"/>
      <c r="O531" s="366"/>
      <c r="P531" s="175"/>
      <c r="Q531" s="175"/>
      <c r="R531" s="175"/>
      <c r="S531" s="175"/>
      <c r="T531" s="175"/>
      <c r="U531" s="175"/>
      <c r="V531" s="177"/>
      <c r="W531" s="178"/>
      <c r="X531" s="177"/>
      <c r="Y531" s="178"/>
      <c r="Z531" s="177"/>
      <c r="AA531" s="178"/>
    </row>
    <row r="532" spans="1:27">
      <c r="A532" s="175"/>
      <c r="B532" s="175"/>
      <c r="C532" s="175"/>
      <c r="D532" s="175"/>
      <c r="E532" s="175"/>
      <c r="F532" s="175"/>
      <c r="G532" s="176"/>
      <c r="H532" s="175"/>
      <c r="I532" s="175"/>
      <c r="J532" s="175"/>
      <c r="K532" s="175"/>
      <c r="L532" s="177"/>
      <c r="M532" s="175"/>
      <c r="N532" s="175"/>
      <c r="O532" s="366"/>
      <c r="P532" s="175"/>
      <c r="Q532" s="175"/>
      <c r="R532" s="175"/>
      <c r="S532" s="175"/>
      <c r="T532" s="175"/>
      <c r="U532" s="175"/>
      <c r="V532" s="177"/>
      <c r="W532" s="178"/>
      <c r="X532" s="177"/>
      <c r="Y532" s="178"/>
      <c r="Z532" s="177"/>
      <c r="AA532" s="178"/>
    </row>
    <row r="533" spans="1:27">
      <c r="A533" s="175"/>
      <c r="B533" s="175"/>
      <c r="C533" s="175"/>
      <c r="D533" s="175"/>
      <c r="E533" s="175"/>
      <c r="F533" s="175"/>
      <c r="G533" s="176"/>
      <c r="H533" s="175"/>
      <c r="I533" s="175"/>
      <c r="J533" s="175"/>
      <c r="K533" s="175"/>
      <c r="L533" s="177"/>
      <c r="M533" s="175"/>
      <c r="N533" s="175"/>
      <c r="O533" s="366"/>
      <c r="P533" s="175"/>
      <c r="Q533" s="175"/>
      <c r="R533" s="175"/>
      <c r="S533" s="175"/>
      <c r="T533" s="175"/>
      <c r="U533" s="175"/>
      <c r="V533" s="177"/>
      <c r="W533" s="178"/>
      <c r="X533" s="177"/>
      <c r="Y533" s="178"/>
      <c r="Z533" s="177"/>
      <c r="AA533" s="178"/>
    </row>
    <row r="534" spans="1:27">
      <c r="A534" s="175"/>
      <c r="B534" s="175"/>
      <c r="C534" s="175"/>
      <c r="D534" s="175"/>
      <c r="E534" s="175"/>
      <c r="F534" s="175"/>
      <c r="G534" s="176"/>
      <c r="H534" s="175"/>
      <c r="I534" s="175"/>
      <c r="J534" s="175"/>
      <c r="K534" s="175"/>
      <c r="L534" s="177"/>
      <c r="M534" s="175"/>
      <c r="N534" s="175"/>
      <c r="O534" s="366"/>
      <c r="P534" s="175"/>
      <c r="Q534" s="175"/>
      <c r="R534" s="175"/>
      <c r="S534" s="175"/>
      <c r="T534" s="175"/>
      <c r="U534" s="175"/>
      <c r="V534" s="177"/>
      <c r="W534" s="178"/>
      <c r="X534" s="177"/>
      <c r="Y534" s="178"/>
      <c r="Z534" s="177"/>
      <c r="AA534" s="178"/>
    </row>
    <row r="535" spans="1:27">
      <c r="A535" s="175"/>
      <c r="B535" s="175"/>
      <c r="C535" s="175"/>
      <c r="D535" s="175"/>
      <c r="E535" s="175"/>
      <c r="F535" s="175"/>
      <c r="G535" s="176"/>
      <c r="H535" s="175"/>
      <c r="I535" s="175"/>
      <c r="J535" s="175"/>
      <c r="K535" s="175"/>
      <c r="L535" s="177"/>
      <c r="M535" s="175"/>
      <c r="N535" s="175"/>
      <c r="O535" s="366"/>
      <c r="P535" s="175"/>
      <c r="Q535" s="175"/>
      <c r="R535" s="175"/>
      <c r="S535" s="175"/>
      <c r="T535" s="175"/>
      <c r="U535" s="175"/>
      <c r="V535" s="177"/>
      <c r="W535" s="178"/>
      <c r="X535" s="177"/>
      <c r="Y535" s="178"/>
      <c r="Z535" s="177"/>
      <c r="AA535" s="178"/>
    </row>
    <row r="536" spans="1:27">
      <c r="A536" s="175"/>
      <c r="B536" s="175"/>
      <c r="C536" s="175"/>
      <c r="D536" s="175"/>
      <c r="E536" s="175"/>
      <c r="F536" s="175"/>
      <c r="G536" s="176"/>
      <c r="H536" s="175"/>
      <c r="I536" s="175"/>
      <c r="J536" s="175"/>
      <c r="K536" s="175"/>
      <c r="L536" s="177"/>
      <c r="M536" s="175"/>
      <c r="N536" s="175"/>
      <c r="O536" s="366"/>
      <c r="P536" s="175"/>
      <c r="Q536" s="175"/>
      <c r="R536" s="175"/>
      <c r="S536" s="175"/>
      <c r="T536" s="175"/>
      <c r="U536" s="175"/>
      <c r="V536" s="177"/>
      <c r="W536" s="178"/>
      <c r="X536" s="177"/>
      <c r="Y536" s="178"/>
      <c r="Z536" s="177"/>
      <c r="AA536" s="178"/>
    </row>
    <row r="537" spans="1:27">
      <c r="A537" s="175"/>
      <c r="B537" s="175"/>
      <c r="C537" s="175"/>
      <c r="D537" s="175"/>
      <c r="E537" s="175"/>
      <c r="F537" s="175"/>
      <c r="G537" s="176"/>
      <c r="H537" s="175"/>
      <c r="I537" s="175"/>
      <c r="J537" s="175"/>
      <c r="K537" s="175"/>
      <c r="L537" s="177"/>
      <c r="M537" s="175"/>
      <c r="N537" s="175"/>
      <c r="O537" s="366"/>
      <c r="P537" s="175"/>
      <c r="Q537" s="175"/>
      <c r="R537" s="175"/>
      <c r="S537" s="175"/>
      <c r="T537" s="175"/>
      <c r="U537" s="175"/>
      <c r="V537" s="177"/>
      <c r="W537" s="178"/>
      <c r="X537" s="177"/>
      <c r="Y537" s="178"/>
      <c r="Z537" s="177"/>
      <c r="AA537" s="178"/>
    </row>
    <row r="538" spans="1:27">
      <c r="A538" s="175"/>
      <c r="B538" s="175"/>
      <c r="C538" s="175"/>
      <c r="D538" s="175"/>
      <c r="E538" s="175"/>
      <c r="F538" s="175"/>
      <c r="G538" s="176"/>
      <c r="H538" s="175"/>
      <c r="I538" s="175"/>
      <c r="J538" s="175"/>
      <c r="K538" s="175"/>
      <c r="L538" s="177"/>
      <c r="M538" s="175"/>
      <c r="N538" s="175"/>
      <c r="O538" s="366"/>
      <c r="P538" s="175"/>
      <c r="Q538" s="175"/>
      <c r="R538" s="175"/>
      <c r="S538" s="175"/>
      <c r="T538" s="175"/>
      <c r="U538" s="175"/>
      <c r="V538" s="177"/>
      <c r="W538" s="178"/>
      <c r="X538" s="177"/>
      <c r="Y538" s="178"/>
      <c r="Z538" s="177"/>
      <c r="AA538" s="178"/>
    </row>
    <row r="539" spans="1:27">
      <c r="A539" s="175"/>
      <c r="B539" s="175"/>
      <c r="C539" s="175"/>
      <c r="D539" s="175"/>
      <c r="E539" s="175"/>
      <c r="F539" s="175"/>
      <c r="G539" s="176"/>
      <c r="H539" s="175"/>
      <c r="I539" s="175"/>
      <c r="J539" s="175"/>
      <c r="K539" s="175"/>
      <c r="L539" s="177"/>
      <c r="M539" s="175"/>
      <c r="N539" s="175"/>
      <c r="O539" s="366"/>
      <c r="P539" s="175"/>
      <c r="Q539" s="175"/>
      <c r="R539" s="175"/>
      <c r="S539" s="175"/>
      <c r="T539" s="175"/>
      <c r="U539" s="175"/>
      <c r="V539" s="177"/>
      <c r="W539" s="178"/>
      <c r="X539" s="177"/>
      <c r="Y539" s="178"/>
      <c r="Z539" s="177"/>
      <c r="AA539" s="178"/>
    </row>
    <row r="540" spans="1:27">
      <c r="A540" s="175"/>
      <c r="B540" s="175"/>
      <c r="C540" s="175"/>
      <c r="D540" s="175"/>
      <c r="E540" s="175"/>
      <c r="F540" s="175"/>
      <c r="G540" s="176"/>
      <c r="H540" s="175"/>
      <c r="I540" s="175"/>
      <c r="J540" s="175"/>
      <c r="K540" s="175"/>
      <c r="L540" s="177"/>
      <c r="M540" s="175"/>
      <c r="N540" s="175"/>
      <c r="O540" s="366"/>
      <c r="P540" s="175"/>
      <c r="Q540" s="175"/>
      <c r="R540" s="175"/>
      <c r="S540" s="175"/>
      <c r="T540" s="175"/>
      <c r="U540" s="175"/>
      <c r="V540" s="177"/>
      <c r="W540" s="178"/>
      <c r="X540" s="177"/>
      <c r="Y540" s="178"/>
      <c r="Z540" s="177"/>
      <c r="AA540" s="178"/>
    </row>
    <row r="541" spans="1:27">
      <c r="A541" s="175"/>
      <c r="B541" s="175"/>
      <c r="C541" s="175"/>
      <c r="D541" s="175"/>
      <c r="E541" s="175"/>
      <c r="F541" s="175"/>
      <c r="G541" s="176"/>
      <c r="H541" s="175"/>
      <c r="I541" s="175"/>
      <c r="J541" s="175"/>
      <c r="K541" s="175"/>
      <c r="L541" s="177"/>
      <c r="M541" s="175"/>
      <c r="N541" s="175"/>
      <c r="O541" s="366"/>
      <c r="P541" s="175"/>
      <c r="Q541" s="175"/>
      <c r="R541" s="175"/>
      <c r="S541" s="175"/>
      <c r="T541" s="175"/>
      <c r="U541" s="175"/>
      <c r="V541" s="177"/>
      <c r="W541" s="178"/>
      <c r="X541" s="177"/>
      <c r="Y541" s="178"/>
      <c r="Z541" s="177"/>
      <c r="AA541" s="178"/>
    </row>
    <row r="542" spans="1:27">
      <c r="A542" s="175"/>
      <c r="B542" s="175"/>
      <c r="C542" s="175"/>
      <c r="D542" s="175"/>
      <c r="E542" s="175"/>
      <c r="F542" s="175"/>
      <c r="G542" s="176"/>
      <c r="H542" s="175"/>
      <c r="I542" s="175"/>
      <c r="J542" s="175"/>
      <c r="K542" s="175"/>
      <c r="L542" s="177"/>
      <c r="M542" s="175"/>
      <c r="N542" s="175"/>
      <c r="O542" s="366"/>
      <c r="P542" s="175"/>
      <c r="Q542" s="175"/>
      <c r="R542" s="175"/>
      <c r="S542" s="175"/>
      <c r="T542" s="175"/>
      <c r="U542" s="175"/>
      <c r="V542" s="177"/>
      <c r="W542" s="178"/>
      <c r="X542" s="177"/>
      <c r="Y542" s="178"/>
      <c r="Z542" s="177"/>
      <c r="AA542" s="178"/>
    </row>
    <row r="543" spans="1:27">
      <c r="A543" s="175"/>
      <c r="B543" s="175"/>
      <c r="C543" s="175"/>
      <c r="D543" s="175"/>
      <c r="E543" s="175"/>
      <c r="F543" s="175"/>
      <c r="G543" s="176"/>
      <c r="H543" s="175"/>
      <c r="I543" s="175"/>
      <c r="J543" s="175"/>
      <c r="K543" s="175"/>
      <c r="L543" s="177"/>
      <c r="M543" s="175"/>
      <c r="N543" s="175"/>
      <c r="O543" s="366"/>
      <c r="P543" s="175"/>
      <c r="Q543" s="175"/>
      <c r="R543" s="175"/>
      <c r="S543" s="175"/>
      <c r="T543" s="175"/>
      <c r="U543" s="175"/>
      <c r="V543" s="177"/>
      <c r="W543" s="178"/>
      <c r="X543" s="177"/>
      <c r="Y543" s="178"/>
      <c r="Z543" s="177"/>
      <c r="AA543" s="178"/>
    </row>
    <row r="544" spans="1:27">
      <c r="A544" s="175"/>
      <c r="B544" s="175"/>
      <c r="C544" s="175"/>
      <c r="D544" s="175"/>
      <c r="E544" s="175"/>
      <c r="F544" s="175"/>
      <c r="G544" s="176"/>
      <c r="H544" s="175"/>
      <c r="I544" s="175"/>
      <c r="J544" s="175"/>
      <c r="K544" s="175"/>
      <c r="L544" s="177"/>
      <c r="M544" s="175"/>
      <c r="N544" s="175"/>
      <c r="O544" s="366"/>
      <c r="P544" s="175"/>
      <c r="Q544" s="175"/>
      <c r="R544" s="175"/>
      <c r="S544" s="175"/>
      <c r="T544" s="175"/>
      <c r="U544" s="175"/>
      <c r="V544" s="177"/>
      <c r="W544" s="178"/>
      <c r="X544" s="177"/>
      <c r="Y544" s="178"/>
      <c r="Z544" s="177"/>
      <c r="AA544" s="178"/>
    </row>
    <row r="545" spans="1:27">
      <c r="A545" s="175"/>
      <c r="B545" s="175"/>
      <c r="C545" s="175"/>
      <c r="D545" s="175"/>
      <c r="E545" s="175"/>
      <c r="F545" s="175"/>
      <c r="G545" s="176"/>
      <c r="H545" s="175"/>
      <c r="I545" s="175"/>
      <c r="J545" s="175"/>
      <c r="K545" s="175"/>
      <c r="L545" s="177"/>
      <c r="M545" s="175"/>
      <c r="N545" s="175"/>
      <c r="O545" s="366"/>
      <c r="P545" s="175"/>
      <c r="Q545" s="175"/>
      <c r="R545" s="175"/>
      <c r="S545" s="175"/>
      <c r="T545" s="175"/>
      <c r="U545" s="175"/>
      <c r="V545" s="177"/>
      <c r="W545" s="178"/>
      <c r="X545" s="177"/>
      <c r="Y545" s="178"/>
      <c r="Z545" s="177"/>
      <c r="AA545" s="178"/>
    </row>
    <row r="546" spans="1:27">
      <c r="A546" s="175"/>
      <c r="B546" s="175"/>
      <c r="C546" s="175"/>
      <c r="D546" s="175"/>
      <c r="E546" s="175"/>
      <c r="F546" s="175"/>
      <c r="G546" s="176"/>
      <c r="H546" s="175"/>
      <c r="I546" s="175"/>
      <c r="J546" s="175"/>
      <c r="K546" s="175"/>
      <c r="L546" s="177"/>
      <c r="M546" s="175"/>
      <c r="N546" s="175"/>
      <c r="O546" s="366"/>
      <c r="P546" s="175"/>
      <c r="Q546" s="175"/>
      <c r="R546" s="175"/>
      <c r="S546" s="175"/>
      <c r="T546" s="175"/>
      <c r="U546" s="175"/>
      <c r="V546" s="177"/>
      <c r="W546" s="178"/>
      <c r="X546" s="177"/>
      <c r="Y546" s="178"/>
      <c r="Z546" s="177"/>
      <c r="AA546" s="178"/>
    </row>
    <row r="547" spans="1:27">
      <c r="A547" s="175"/>
      <c r="B547" s="175"/>
      <c r="C547" s="175"/>
      <c r="D547" s="175"/>
      <c r="E547" s="175"/>
      <c r="F547" s="175"/>
      <c r="G547" s="176"/>
      <c r="H547" s="175"/>
      <c r="I547" s="175"/>
      <c r="J547" s="175"/>
      <c r="K547" s="175"/>
      <c r="L547" s="177"/>
      <c r="M547" s="175"/>
      <c r="N547" s="175"/>
      <c r="O547" s="366"/>
      <c r="P547" s="175"/>
      <c r="Q547" s="175"/>
      <c r="R547" s="175"/>
      <c r="S547" s="175"/>
      <c r="T547" s="175"/>
      <c r="U547" s="175"/>
      <c r="V547" s="177"/>
      <c r="W547" s="178"/>
      <c r="X547" s="177"/>
      <c r="Y547" s="178"/>
      <c r="Z547" s="177"/>
      <c r="AA547" s="178"/>
    </row>
    <row r="548" spans="1:27">
      <c r="A548" s="175"/>
      <c r="B548" s="175"/>
      <c r="C548" s="175"/>
      <c r="D548" s="175"/>
      <c r="E548" s="175"/>
      <c r="F548" s="175"/>
      <c r="G548" s="176"/>
      <c r="H548" s="175"/>
      <c r="I548" s="175"/>
      <c r="J548" s="175"/>
      <c r="K548" s="175"/>
      <c r="L548" s="177"/>
      <c r="M548" s="175"/>
      <c r="N548" s="175"/>
      <c r="O548" s="366"/>
      <c r="P548" s="175"/>
      <c r="Q548" s="175"/>
      <c r="R548" s="175"/>
      <c r="S548" s="175"/>
      <c r="T548" s="175"/>
      <c r="U548" s="175"/>
      <c r="V548" s="177"/>
      <c r="W548" s="178"/>
      <c r="X548" s="177"/>
      <c r="Y548" s="178"/>
      <c r="Z548" s="177"/>
      <c r="AA548" s="178"/>
    </row>
    <row r="549" spans="1:27">
      <c r="A549" s="175"/>
      <c r="B549" s="175"/>
      <c r="C549" s="175"/>
      <c r="D549" s="175"/>
      <c r="E549" s="175"/>
      <c r="F549" s="175"/>
      <c r="G549" s="176"/>
      <c r="H549" s="175"/>
      <c r="I549" s="175"/>
      <c r="J549" s="175"/>
      <c r="K549" s="175"/>
      <c r="L549" s="177"/>
      <c r="M549" s="175"/>
      <c r="N549" s="175"/>
      <c r="O549" s="366"/>
      <c r="P549" s="175"/>
      <c r="Q549" s="175"/>
      <c r="R549" s="175"/>
      <c r="S549" s="175"/>
      <c r="T549" s="175"/>
      <c r="U549" s="175"/>
      <c r="V549" s="177"/>
      <c r="W549" s="178"/>
      <c r="X549" s="177"/>
      <c r="Y549" s="178"/>
      <c r="Z549" s="177"/>
      <c r="AA549" s="178"/>
    </row>
    <row r="550" spans="1:27">
      <c r="A550" s="175"/>
      <c r="B550" s="175"/>
      <c r="C550" s="175"/>
      <c r="D550" s="175"/>
      <c r="E550" s="175"/>
      <c r="F550" s="175"/>
      <c r="G550" s="176"/>
      <c r="H550" s="175"/>
      <c r="I550" s="175"/>
      <c r="J550" s="175"/>
      <c r="K550" s="175"/>
      <c r="L550" s="177"/>
      <c r="M550" s="175"/>
      <c r="N550" s="175"/>
      <c r="O550" s="366"/>
      <c r="P550" s="175"/>
      <c r="Q550" s="175"/>
      <c r="R550" s="175"/>
      <c r="S550" s="175"/>
      <c r="T550" s="175"/>
      <c r="U550" s="175"/>
      <c r="V550" s="177"/>
      <c r="W550" s="178"/>
      <c r="X550" s="177"/>
      <c r="Y550" s="178"/>
      <c r="Z550" s="177"/>
      <c r="AA550" s="178"/>
    </row>
    <row r="551" spans="1:27">
      <c r="A551" s="175"/>
      <c r="B551" s="175"/>
      <c r="C551" s="175"/>
      <c r="D551" s="175"/>
      <c r="E551" s="175"/>
      <c r="F551" s="175"/>
      <c r="G551" s="176"/>
      <c r="H551" s="175"/>
      <c r="I551" s="175"/>
      <c r="J551" s="175"/>
      <c r="K551" s="175"/>
      <c r="L551" s="177"/>
      <c r="M551" s="175"/>
      <c r="N551" s="175"/>
      <c r="O551" s="366"/>
      <c r="P551" s="175"/>
      <c r="Q551" s="175"/>
      <c r="R551" s="175"/>
      <c r="S551" s="175"/>
      <c r="T551" s="175"/>
      <c r="U551" s="175"/>
      <c r="V551" s="177"/>
      <c r="W551" s="178"/>
      <c r="X551" s="177"/>
      <c r="Y551" s="178"/>
      <c r="Z551" s="177"/>
      <c r="AA551" s="178"/>
    </row>
    <row r="552" spans="1:27">
      <c r="A552" s="175"/>
      <c r="B552" s="175"/>
      <c r="C552" s="175"/>
      <c r="D552" s="175"/>
      <c r="E552" s="175"/>
      <c r="F552" s="175"/>
      <c r="G552" s="176"/>
      <c r="H552" s="175"/>
      <c r="I552" s="175"/>
      <c r="J552" s="175"/>
      <c r="K552" s="175"/>
      <c r="L552" s="177"/>
      <c r="M552" s="175"/>
      <c r="N552" s="175"/>
      <c r="O552" s="366"/>
      <c r="P552" s="175"/>
      <c r="Q552" s="175"/>
      <c r="R552" s="175"/>
      <c r="S552" s="175"/>
      <c r="T552" s="175"/>
      <c r="U552" s="175"/>
      <c r="V552" s="177"/>
      <c r="W552" s="178"/>
      <c r="X552" s="177"/>
      <c r="Y552" s="178"/>
      <c r="Z552" s="177"/>
      <c r="AA552" s="178"/>
    </row>
    <row r="553" spans="1:27">
      <c r="A553" s="175"/>
      <c r="B553" s="175"/>
      <c r="C553" s="175"/>
      <c r="D553" s="175"/>
      <c r="E553" s="175"/>
      <c r="F553" s="175"/>
      <c r="G553" s="176"/>
      <c r="H553" s="175"/>
      <c r="I553" s="175"/>
      <c r="J553" s="175"/>
      <c r="K553" s="175"/>
      <c r="L553" s="177"/>
      <c r="M553" s="175"/>
      <c r="N553" s="175"/>
      <c r="O553" s="366"/>
      <c r="P553" s="175"/>
      <c r="Q553" s="175"/>
      <c r="R553" s="175"/>
      <c r="S553" s="175"/>
      <c r="T553" s="175"/>
      <c r="U553" s="175"/>
      <c r="V553" s="177"/>
      <c r="W553" s="178"/>
      <c r="X553" s="177"/>
      <c r="Y553" s="178"/>
      <c r="Z553" s="177"/>
      <c r="AA553" s="178"/>
    </row>
    <row r="554" spans="1:27">
      <c r="A554" s="175"/>
      <c r="B554" s="175"/>
      <c r="C554" s="175"/>
      <c r="D554" s="175"/>
      <c r="E554" s="175"/>
      <c r="F554" s="175"/>
      <c r="G554" s="176"/>
      <c r="H554" s="175"/>
      <c r="I554" s="175"/>
      <c r="J554" s="175"/>
      <c r="K554" s="175"/>
      <c r="L554" s="177"/>
      <c r="M554" s="175"/>
      <c r="N554" s="175"/>
      <c r="O554" s="366"/>
      <c r="P554" s="175"/>
      <c r="Q554" s="175"/>
      <c r="R554" s="175"/>
      <c r="S554" s="175"/>
      <c r="T554" s="175"/>
      <c r="U554" s="175"/>
      <c r="V554" s="177"/>
      <c r="W554" s="178"/>
      <c r="X554" s="177"/>
      <c r="Y554" s="178"/>
      <c r="Z554" s="177"/>
      <c r="AA554" s="178"/>
    </row>
    <row r="555" spans="1:27">
      <c r="A555" s="175"/>
      <c r="B555" s="175"/>
      <c r="C555" s="175"/>
      <c r="D555" s="175"/>
      <c r="E555" s="175"/>
      <c r="F555" s="175"/>
      <c r="G555" s="176"/>
      <c r="H555" s="175"/>
      <c r="I555" s="175"/>
      <c r="J555" s="175"/>
      <c r="K555" s="175"/>
      <c r="L555" s="177"/>
      <c r="M555" s="175"/>
      <c r="N555" s="175"/>
      <c r="O555" s="366"/>
      <c r="P555" s="175"/>
      <c r="Q555" s="175"/>
      <c r="R555" s="175"/>
      <c r="S555" s="175"/>
      <c r="T555" s="175"/>
      <c r="U555" s="175"/>
      <c r="V555" s="177"/>
      <c r="W555" s="178"/>
      <c r="X555" s="177"/>
      <c r="Y555" s="178"/>
      <c r="Z555" s="177"/>
      <c r="AA555" s="178"/>
    </row>
    <row r="556" spans="1:27">
      <c r="A556" s="175"/>
      <c r="B556" s="175"/>
      <c r="C556" s="175"/>
      <c r="D556" s="175"/>
      <c r="E556" s="175"/>
      <c r="F556" s="175"/>
      <c r="G556" s="176"/>
      <c r="H556" s="175"/>
      <c r="I556" s="175"/>
      <c r="J556" s="175"/>
      <c r="K556" s="175"/>
      <c r="L556" s="177"/>
      <c r="M556" s="175"/>
      <c r="N556" s="175"/>
      <c r="O556" s="366"/>
      <c r="P556" s="175"/>
      <c r="Q556" s="175"/>
      <c r="R556" s="175"/>
      <c r="S556" s="175"/>
      <c r="T556" s="175"/>
      <c r="U556" s="175"/>
      <c r="V556" s="177"/>
      <c r="W556" s="178"/>
      <c r="X556" s="177"/>
      <c r="Y556" s="178"/>
      <c r="Z556" s="177"/>
      <c r="AA556" s="178"/>
    </row>
  </sheetData>
  <sheetProtection sheet="1" objects="1" scenarios="1"/>
  <mergeCells count="198">
    <mergeCell ref="Z164:AA164"/>
    <mergeCell ref="Z162:Z163"/>
    <mergeCell ref="AA162:AA163"/>
    <mergeCell ref="W33:X33"/>
    <mergeCell ref="Z33:AA33"/>
    <mergeCell ref="W58:X58"/>
    <mergeCell ref="Z58:AA58"/>
    <mergeCell ref="W88:X88"/>
    <mergeCell ref="Z88:AA88"/>
    <mergeCell ref="W113:X113"/>
    <mergeCell ref="Z113:AA113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92:AB93"/>
    <mergeCell ref="B110:J110"/>
    <mergeCell ref="V111:V112"/>
    <mergeCell ref="W111:W112"/>
    <mergeCell ref="X111:X112"/>
    <mergeCell ref="Y111:Y112"/>
    <mergeCell ref="Z111:Z112"/>
    <mergeCell ref="AA111:AA112"/>
    <mergeCell ref="C112:U112"/>
    <mergeCell ref="C111:U111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W89:Y89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A1:I1"/>
    <mergeCell ref="L2:R2"/>
    <mergeCell ref="L3:R3"/>
    <mergeCell ref="L4:R4"/>
    <mergeCell ref="B7:AA7"/>
    <mergeCell ref="K1:S1"/>
    <mergeCell ref="C31:U31"/>
    <mergeCell ref="C32:U32"/>
    <mergeCell ref="W34:Y34"/>
    <mergeCell ref="V31:V32"/>
    <mergeCell ref="W31:W32"/>
    <mergeCell ref="X31:X32"/>
    <mergeCell ref="Y31:Y32"/>
    <mergeCell ref="Z31:Z32"/>
    <mergeCell ref="AA31:AA32"/>
    <mergeCell ref="G8:G9"/>
    <mergeCell ref="H8:H9"/>
    <mergeCell ref="J8:J9"/>
    <mergeCell ref="K8:K9"/>
    <mergeCell ref="L8:L9"/>
    <mergeCell ref="T8:T9"/>
    <mergeCell ref="U8:U9"/>
    <mergeCell ref="M8:M9"/>
    <mergeCell ref="N8:O9"/>
    <mergeCell ref="C56:U56"/>
    <mergeCell ref="B55:J55"/>
    <mergeCell ref="V56:V57"/>
    <mergeCell ref="W56:W57"/>
    <mergeCell ref="X56:X57"/>
    <mergeCell ref="Y56:Y57"/>
    <mergeCell ref="Z56:Z57"/>
    <mergeCell ref="AA56:AA57"/>
    <mergeCell ref="C57:U57"/>
    <mergeCell ref="W59:Y59"/>
    <mergeCell ref="V8:AA8"/>
    <mergeCell ref="W164:X164"/>
    <mergeCell ref="W165:Y165"/>
    <mergeCell ref="C163:U163"/>
    <mergeCell ref="B161:J161"/>
    <mergeCell ref="C162:U162"/>
    <mergeCell ref="V162:V163"/>
    <mergeCell ref="W162:W163"/>
    <mergeCell ref="X162:X163"/>
    <mergeCell ref="Y162:Y163"/>
    <mergeCell ref="I8:I9"/>
    <mergeCell ref="B30:J30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AB8:AB9"/>
    <mergeCell ref="B2:H2"/>
    <mergeCell ref="B3:H3"/>
    <mergeCell ref="B4:H4"/>
    <mergeCell ref="P8:Q8"/>
    <mergeCell ref="R8:S8"/>
    <mergeCell ref="B8:B9"/>
    <mergeCell ref="C8:C9"/>
    <mergeCell ref="D8:D9"/>
    <mergeCell ref="E8:E9"/>
    <mergeCell ref="F8:F9"/>
  </mergeCells>
  <phoneticPr fontId="98" type="noConversion"/>
  <conditionalFormatting sqref="O10:O29">
    <cfRule type="cellIs" dxfId="144" priority="57" operator="greaterThan">
      <formula>0</formula>
    </cfRule>
    <cfRule type="cellIs" priority="58" operator="greaterThan">
      <formula>0</formula>
    </cfRule>
  </conditionalFormatting>
  <conditionalFormatting sqref="B2:H2">
    <cfRule type="cellIs" dxfId="143" priority="30" operator="equal">
      <formula>0</formula>
    </cfRule>
  </conditionalFormatting>
  <conditionalFormatting sqref="B3:H3">
    <cfRule type="cellIs" dxfId="142" priority="29" operator="equal">
      <formula>0</formula>
    </cfRule>
  </conditionalFormatting>
  <conditionalFormatting sqref="B4:H4">
    <cfRule type="cellIs" dxfId="141" priority="28" operator="equal">
      <formula>0</formula>
    </cfRule>
  </conditionalFormatting>
  <conditionalFormatting sqref="L2:R2">
    <cfRule type="cellIs" dxfId="140" priority="27" operator="equal">
      <formula>0</formula>
    </cfRule>
  </conditionalFormatting>
  <conditionalFormatting sqref="L3:R3">
    <cfRule type="cellIs" dxfId="139" priority="26" operator="equal">
      <formula>0</formula>
    </cfRule>
  </conditionalFormatting>
  <conditionalFormatting sqref="L4:R4">
    <cfRule type="cellIs" dxfId="138" priority="25" operator="equal">
      <formula>0</formula>
    </cfRule>
  </conditionalFormatting>
  <conditionalFormatting sqref="A2:A4">
    <cfRule type="cellIs" dxfId="137" priority="24" operator="equal">
      <formula>0</formula>
    </cfRule>
  </conditionalFormatting>
  <conditionalFormatting sqref="K2:K4">
    <cfRule type="cellIs" dxfId="136" priority="23" operator="equal">
      <formula>0</formula>
    </cfRule>
  </conditionalFormatting>
  <conditionalFormatting sqref="B10:C29">
    <cfRule type="cellIs" dxfId="135" priority="21" operator="equal">
      <formula>0</formula>
    </cfRule>
    <cfRule type="cellIs" dxfId="134" priority="22" operator="equal">
      <formula>0</formula>
    </cfRule>
  </conditionalFormatting>
  <conditionalFormatting sqref="O39:O54">
    <cfRule type="cellIs" dxfId="133" priority="19" operator="greaterThan">
      <formula>0</formula>
    </cfRule>
    <cfRule type="cellIs" priority="20" operator="greaterThan">
      <formula>0</formula>
    </cfRule>
  </conditionalFormatting>
  <conditionalFormatting sqref="B39:C54">
    <cfRule type="cellIs" dxfId="132" priority="17" operator="equal">
      <formula>0</formula>
    </cfRule>
    <cfRule type="cellIs" dxfId="131" priority="18" operator="equal">
      <formula>0</formula>
    </cfRule>
  </conditionalFormatting>
  <conditionalFormatting sqref="O65:O84">
    <cfRule type="cellIs" dxfId="130" priority="15" operator="greaterThan">
      <formula>0</formula>
    </cfRule>
    <cfRule type="cellIs" priority="16" operator="greaterThan">
      <formula>0</formula>
    </cfRule>
  </conditionalFormatting>
  <conditionalFormatting sqref="B65:C84">
    <cfRule type="cellIs" dxfId="129" priority="13" operator="equal">
      <formula>0</formula>
    </cfRule>
    <cfRule type="cellIs" dxfId="128" priority="14" operator="equal">
      <formula>0</formula>
    </cfRule>
  </conditionalFormatting>
  <conditionalFormatting sqref="O94:O109">
    <cfRule type="cellIs" dxfId="127" priority="11" operator="greaterThan">
      <formula>0</formula>
    </cfRule>
    <cfRule type="cellIs" priority="12" operator="greaterThan">
      <formula>0</formula>
    </cfRule>
  </conditionalFormatting>
  <conditionalFormatting sqref="B94:C109">
    <cfRule type="cellIs" dxfId="126" priority="9" operator="equal">
      <formula>0</formula>
    </cfRule>
    <cfRule type="cellIs" dxfId="125" priority="10" operator="equal">
      <formula>0</formula>
    </cfRule>
  </conditionalFormatting>
  <conditionalFormatting sqref="O119:O134">
    <cfRule type="cellIs" dxfId="124" priority="7" operator="greaterThan">
      <formula>0</formula>
    </cfRule>
    <cfRule type="cellIs" priority="8" operator="greaterThan">
      <formula>0</formula>
    </cfRule>
  </conditionalFormatting>
  <conditionalFormatting sqref="B119:C134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O145:O160">
    <cfRule type="cellIs" dxfId="121" priority="3" operator="greaterThan">
      <formula>0</formula>
    </cfRule>
    <cfRule type="cellIs" priority="4" operator="greaterThan">
      <formula>0</formula>
    </cfRule>
  </conditionalFormatting>
  <conditionalFormatting sqref="B145:C160">
    <cfRule type="cellIs" dxfId="120" priority="1" operator="equal">
      <formula>0</formula>
    </cfRule>
    <cfRule type="cellIs" dxfId="119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xr:uid="{00000000-0002-0000-0900-000002000000}">
          <x14:formula1>
            <xm:f>DADOS!$BC$3:$BC$14</xm:f>
          </x14:formula1>
          <xm:sqref>D10:D29 D39:D54 D65:D84 D94:D109 D119:D134 D145:D160</xm:sqref>
        </x14:dataValidation>
        <x14:dataValidation type="list" allowBlank="1" xr:uid="{00000000-0002-0000-0900-000003000000}">
          <x14:formula1>
            <xm:f>DADOS!$AU$3:$AU$11</xm:f>
          </x14:formula1>
          <xm:sqref>E10:E29 E39:E54 E65:E84 E94:E109 E119:E134 E145:E160</xm:sqref>
        </x14:dataValidation>
        <x14:dataValidation type="list" allowBlank="1" xr:uid="{00000000-0002-0000-0900-000004000000}">
          <x14:formula1>
            <xm:f>DADOS!$AW$3:$AW$10</xm:f>
          </x14:formula1>
          <xm:sqref>F10:F29 F39:F54 F65:F84 F94:F109 F119:F134 F145:F160</xm:sqref>
        </x14:dataValidation>
        <x14:dataValidation type="list" allowBlank="1" xr:uid="{00000000-0002-0000-0900-000005000000}">
          <x14:formula1>
            <xm:f>DADOS!$AY$3:$AY$10</xm:f>
          </x14:formula1>
          <xm:sqref>G10:G29 G39:G54 G65:G84 G94:G109 G119:G134 G145:G160</xm:sqref>
        </x14:dataValidation>
        <x14:dataValidation type="list" allowBlank="1" xr:uid="{00000000-0002-0000-0900-000006000000}">
          <x14:formula1>
            <xm:f>DADOS!$BA$3:$BA$10</xm:f>
          </x14:formula1>
          <xm:sqref>H10:H29 H39:H54 H65:H84 H94:H109 H119:H134 H145:H160</xm:sqref>
        </x14:dataValidation>
        <x14:dataValidation type="list" allowBlank="1" xr:uid="{00000000-0002-0000-0900-000009000000}">
          <x14:formula1>
            <xm:f>DADOS!$G$2:$G$4</xm:f>
          </x14:formula1>
          <xm:sqref>N10:N29 N39:N54 N65:N84 N94:N109 N119:N134 N145:N160</xm:sqref>
        </x14:dataValidation>
        <x14:dataValidation type="list" allowBlank="1" showInputMessage="1" showErrorMessage="1" xr:uid="{00000000-0002-0000-0900-00000A000000}">
          <x14:formula1>
            <xm:f>DADOS!$BG$3:$BG$12</xm:f>
          </x14:formula1>
          <xm:sqref>AB11 AB66 I2:I4 S2:S4 AB40 AB95 AB146 AB120</xm:sqref>
        </x14:dataValidation>
        <x14:dataValidation type="list" allowBlank="1" showInputMessage="1" showErrorMessage="1" promptTitle="Necessita de Nota fiscal?" prompt="Informe na coluna &quot;Informações adicionais&quot;." xr:uid="{00000000-0002-0000-0900-00000B000000}">
          <x14:formula1>
            <xm:f>DADOS!$E$2:$E$27</xm:f>
          </x14:formula1>
          <xm:sqref>O94:O109 O119:O134 O10:O29 O39:O54 O65:O84 O145:O160</xm:sqref>
        </x14:dataValidation>
        <x14:dataValidation type="list" allowBlank="1" showInputMessage="1" showErrorMessage="1" xr:uid="{00000000-0002-0000-0900-00000C000000}">
          <x14:formula1>
            <xm:f>DADOS!$G$6:$G$8</xm:f>
          </x14:formula1>
          <xm:sqref>AB14 AB69 AB43 AB98 AB149 AB123</xm:sqref>
        </x14:dataValidation>
        <x14:dataValidation type="list" operator="equal" showErrorMessage="1" xr:uid="{F056D63C-D840-42CD-8074-FD3FF621FC88}">
          <x14:formula1>
            <xm:f>DADOS!$C$2:$C$12</xm:f>
          </x14:formula1>
          <xm:sqref>V9 V118 V38 V64 V93 V144</xm:sqref>
        </x14:dataValidation>
        <x14:dataValidation type="list" allowBlank="1" showInputMessage="1" showErrorMessage="1" xr:uid="{3BDFAB64-29AC-4536-80A3-96D35321925A}">
          <x14:formula1>
            <xm:f>DADOS!$D$2:$D$12</xm:f>
          </x14:formula1>
          <xm:sqref>X9 X118 X38 X64 X93 X144</xm:sqref>
        </x14:dataValidation>
        <x14:dataValidation type="list" showInputMessage="1" showErrorMessage="1" xr:uid="{634B15D8-DC85-487D-A278-60B9E643FD7A}">
          <x14:formula1>
            <xm:f>DADOS!$E$2:$E$52</xm:f>
          </x14:formula1>
          <xm:sqref>Z9 Z118 Z38 Z64 Z93 Z144</xm:sqref>
        </x14:dataValidation>
        <x14:dataValidation type="list" allowBlank="1" xr:uid="{F749E64F-DA23-4B60-87F1-164ADCB30289}">
          <x14:formula1>
            <xm:f>DADOS!$A$2:$A$803</xm:f>
          </x14:formula1>
          <xm:sqref>J10:J29 J39:J54 J65:J84 J94:J109 J119:J134 J145:J160</xm:sqref>
        </x14:dataValidation>
        <x14:dataValidation type="list" allowBlank="1" xr:uid="{C3E4963C-6399-462E-A78C-76BCA8665977}">
          <x14:formula1>
            <xm:f>DADOS!$A$2:$A$812</xm:f>
          </x14:formula1>
          <xm:sqref>K10:K29 K39:K54 K65:K84 K94:K109 K119:K134 K145:K160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39997558519241921"/>
    <pageSetUpPr fitToPage="1"/>
  </sheetPr>
  <dimension ref="A1:AR48"/>
  <sheetViews>
    <sheetView topLeftCell="A27" zoomScale="120" zoomScaleNormal="120" workbookViewId="0">
      <selection activeCell="AR3" sqref="AR3"/>
    </sheetView>
  </sheetViews>
  <sheetFormatPr defaultColWidth="9" defaultRowHeight="10.199999999999999"/>
  <cols>
    <col min="1" max="5" width="1.5" style="78" customWidth="1"/>
    <col min="6" max="10" width="1.69921875" style="78" customWidth="1"/>
    <col min="11" max="12" width="2.19921875" style="78" customWidth="1"/>
    <col min="13" max="13" width="2.09765625" style="78" customWidth="1"/>
    <col min="14" max="14" width="2.19921875" style="78" customWidth="1"/>
    <col min="15" max="15" width="3.09765625" style="78" customWidth="1"/>
    <col min="16" max="16" width="1.59765625" style="78" customWidth="1"/>
    <col min="17" max="17" width="2.8984375" style="78" customWidth="1"/>
    <col min="18" max="18" width="3.3984375" style="78" customWidth="1"/>
    <col min="19" max="19" width="2.09765625" style="78" customWidth="1"/>
    <col min="20" max="20" width="0.19921875" style="78" customWidth="1"/>
    <col min="21" max="21" width="1.19921875" style="78" customWidth="1"/>
    <col min="22" max="22" width="1.09765625" style="78" customWidth="1"/>
    <col min="23" max="23" width="1.59765625" style="78" customWidth="1"/>
    <col min="24" max="24" width="3.69921875" style="78" customWidth="1"/>
    <col min="25" max="25" width="0.69921875" style="78" customWidth="1"/>
    <col min="26" max="26" width="1.5" style="78" customWidth="1"/>
    <col min="27" max="27" width="0.69921875" style="78" customWidth="1"/>
    <col min="28" max="28" width="3.19921875" style="78" customWidth="1"/>
    <col min="29" max="29" width="0.59765625" style="78" customWidth="1"/>
    <col min="30" max="30" width="1" style="78" customWidth="1"/>
    <col min="31" max="31" width="2.59765625" style="78" customWidth="1"/>
    <col min="32" max="32" width="0.69921875" style="78" customWidth="1"/>
    <col min="33" max="33" width="1.19921875" style="78" customWidth="1"/>
    <col min="34" max="34" width="1.09765625" style="78" customWidth="1"/>
    <col min="35" max="36" width="1.69921875" style="78" customWidth="1"/>
    <col min="37" max="37" width="0.59765625" style="78" customWidth="1"/>
    <col min="38" max="38" width="2.5" style="78" customWidth="1"/>
    <col min="39" max="39" width="1.19921875" style="78" customWidth="1"/>
    <col min="40" max="40" width="0.8984375" style="78" hidden="1" customWidth="1"/>
    <col min="41" max="41" width="4.09765625" style="78" customWidth="1"/>
    <col min="42" max="42" width="21.5" style="78" customWidth="1"/>
    <col min="43" max="43" width="9" style="78"/>
    <col min="44" max="44" width="25.69921875" style="78" customWidth="1"/>
    <col min="45" max="16384" width="9" style="78"/>
  </cols>
  <sheetData>
    <row r="1" spans="1:44" ht="31.5" customHeight="1">
      <c r="A1" s="1507"/>
      <c r="B1" s="1507"/>
      <c r="C1" s="1507"/>
      <c r="D1" s="1507"/>
      <c r="E1" s="1507"/>
      <c r="F1" s="1507"/>
      <c r="G1" s="1524" t="s">
        <v>341</v>
      </c>
      <c r="H1" s="1525"/>
      <c r="I1" s="1525"/>
      <c r="J1" s="1525"/>
      <c r="K1" s="1525"/>
      <c r="L1" s="1525"/>
      <c r="M1" s="1525"/>
      <c r="N1" s="1525"/>
      <c r="O1" s="1525"/>
      <c r="P1" s="1525"/>
      <c r="Q1" s="1525"/>
      <c r="R1" s="1525"/>
      <c r="S1" s="1525"/>
      <c r="T1" s="1525"/>
      <c r="U1" s="1525"/>
      <c r="V1" s="1525"/>
      <c r="W1" s="1525"/>
      <c r="X1" s="1525"/>
      <c r="Y1" s="1525"/>
      <c r="Z1" s="1525"/>
      <c r="AA1" s="1525"/>
      <c r="AB1" s="1525"/>
      <c r="AC1" s="1525"/>
      <c r="AD1" s="1525"/>
      <c r="AE1" s="1525"/>
      <c r="AF1" s="1525"/>
      <c r="AG1" s="1525"/>
      <c r="AH1" s="1525"/>
      <c r="AI1" s="1525"/>
      <c r="AJ1" s="1525"/>
      <c r="AK1" s="1525"/>
      <c r="AL1" s="1525"/>
      <c r="AM1" s="1525"/>
      <c r="AN1" s="1525"/>
      <c r="AO1" s="1525"/>
      <c r="AP1" s="1507"/>
    </row>
    <row r="2" spans="1:44" ht="15" customHeight="1">
      <c r="A2" s="1507"/>
      <c r="B2" s="1507"/>
      <c r="C2" s="1507"/>
      <c r="D2" s="1507"/>
      <c r="E2" s="1507"/>
      <c r="F2" s="1507"/>
      <c r="G2" s="960"/>
      <c r="H2" s="960"/>
      <c r="I2" s="960"/>
      <c r="J2" s="960"/>
      <c r="K2" s="960"/>
      <c r="L2" s="960"/>
      <c r="M2" s="960"/>
      <c r="N2" s="960"/>
      <c r="O2" s="960"/>
      <c r="P2" s="960"/>
      <c r="Q2" s="960"/>
      <c r="R2" s="960"/>
      <c r="S2" s="960"/>
      <c r="T2" s="960"/>
      <c r="U2" s="960"/>
      <c r="V2" s="960"/>
      <c r="W2" s="960"/>
      <c r="X2" s="960"/>
      <c r="Y2" s="960"/>
      <c r="Z2" s="950"/>
      <c r="AA2" s="950"/>
      <c r="AB2" s="950"/>
      <c r="AC2" s="950"/>
      <c r="AD2" s="950"/>
      <c r="AE2" s="950"/>
      <c r="AF2" s="950"/>
      <c r="AG2" s="950"/>
      <c r="AH2" s="950"/>
      <c r="AI2" s="950"/>
      <c r="AJ2" s="950"/>
      <c r="AK2" s="950"/>
      <c r="AL2" s="950"/>
      <c r="AM2" s="950"/>
      <c r="AN2" s="950"/>
      <c r="AO2" s="950"/>
      <c r="AP2" s="1507"/>
      <c r="AR2" s="80" t="s">
        <v>342</v>
      </c>
    </row>
    <row r="3" spans="1:44" ht="15" customHeight="1">
      <c r="A3" s="1507"/>
      <c r="B3" s="1507"/>
      <c r="C3" s="1507"/>
      <c r="D3" s="1507"/>
      <c r="E3" s="1507"/>
      <c r="F3" s="1507"/>
      <c r="G3" s="960"/>
      <c r="H3" s="927"/>
      <c r="I3" s="927"/>
      <c r="J3" s="927"/>
      <c r="K3" s="927"/>
      <c r="L3" s="927"/>
      <c r="M3" s="927"/>
      <c r="N3" s="927"/>
      <c r="O3" s="927"/>
      <c r="P3" s="927"/>
      <c r="Q3" s="927"/>
      <c r="R3" s="927"/>
      <c r="S3" s="927"/>
      <c r="T3" s="927"/>
      <c r="U3" s="927"/>
      <c r="V3" s="927"/>
      <c r="W3" s="927"/>
      <c r="X3" s="927"/>
      <c r="Y3" s="927"/>
      <c r="Z3" s="927"/>
      <c r="AA3" s="927"/>
      <c r="AB3" s="927"/>
      <c r="AC3" s="927"/>
      <c r="AD3" s="927"/>
      <c r="AE3" s="927"/>
      <c r="AF3" s="927"/>
      <c r="AG3" s="927"/>
      <c r="AH3" s="927"/>
      <c r="AI3" s="927"/>
      <c r="AJ3" s="927"/>
      <c r="AK3" s="927"/>
      <c r="AL3" s="950"/>
      <c r="AM3" s="950"/>
      <c r="AN3" s="950"/>
      <c r="AO3" s="950"/>
      <c r="AP3" s="1507"/>
      <c r="AR3" s="195">
        <v>0</v>
      </c>
    </row>
    <row r="4" spans="1:44" ht="15" customHeight="1">
      <c r="A4" s="1538">
        <f>AR3</f>
        <v>0</v>
      </c>
      <c r="B4" s="1538"/>
      <c r="C4" s="1538"/>
      <c r="D4" s="1538"/>
      <c r="E4" s="1538"/>
      <c r="F4" s="1538"/>
      <c r="G4" s="1538"/>
      <c r="H4" s="1538"/>
      <c r="I4" s="1538"/>
      <c r="J4" s="1538"/>
      <c r="K4" s="1538"/>
      <c r="L4" s="1538"/>
      <c r="M4" s="1538"/>
      <c r="N4" s="1538"/>
      <c r="O4" s="1538"/>
      <c r="P4" s="1538"/>
      <c r="Q4" s="1538"/>
      <c r="R4" s="1538"/>
      <c r="S4" s="1538"/>
      <c r="T4" s="1538"/>
      <c r="U4" s="1538"/>
      <c r="V4" s="1538"/>
      <c r="W4" s="1538"/>
      <c r="X4" s="1538"/>
      <c r="Y4" s="1538"/>
      <c r="Z4" s="1538"/>
      <c r="AA4" s="1538"/>
      <c r="AB4" s="1538"/>
      <c r="AC4" s="1538"/>
      <c r="AD4" s="1538"/>
      <c r="AE4" s="1538"/>
      <c r="AF4" s="1538"/>
      <c r="AG4" s="1538"/>
      <c r="AH4" s="1538"/>
      <c r="AI4" s="1538"/>
      <c r="AJ4" s="1538"/>
      <c r="AK4" s="1538"/>
      <c r="AL4" s="1538"/>
      <c r="AM4" s="1538"/>
      <c r="AN4" s="1538"/>
      <c r="AO4" s="1538"/>
      <c r="AP4" s="1539"/>
    </row>
    <row r="5" spans="1:44" ht="15" customHeight="1">
      <c r="A5" s="655"/>
      <c r="B5" s="655"/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655"/>
      <c r="Y5" s="655"/>
      <c r="Z5" s="655"/>
      <c r="AA5" s="655"/>
      <c r="AB5" s="655"/>
      <c r="AC5" s="655"/>
      <c r="AD5" s="655"/>
      <c r="AE5" s="655"/>
      <c r="AF5" s="655"/>
      <c r="AG5" s="655"/>
      <c r="AH5" s="655"/>
      <c r="AI5" s="655"/>
      <c r="AJ5" s="655"/>
      <c r="AK5" s="655"/>
      <c r="AL5" s="655"/>
      <c r="AM5" s="655"/>
      <c r="AN5" s="655"/>
      <c r="AO5" s="655"/>
      <c r="AP5" s="194"/>
    </row>
    <row r="6" spans="1:44" ht="15" customHeight="1">
      <c r="A6" s="1533"/>
      <c r="B6" s="1533"/>
      <c r="C6" s="1533"/>
      <c r="D6" s="1533"/>
      <c r="E6" s="1533"/>
      <c r="F6" s="1533"/>
      <c r="G6" s="1533"/>
      <c r="H6" s="1533"/>
      <c r="I6" s="1533"/>
      <c r="J6" s="1533"/>
      <c r="K6" s="1533"/>
      <c r="L6" s="1533"/>
      <c r="M6" s="1533"/>
      <c r="N6" s="1533"/>
      <c r="O6" s="1533"/>
      <c r="P6" s="1533"/>
      <c r="Q6" s="1533"/>
      <c r="R6" s="1533"/>
      <c r="S6" s="1533"/>
      <c r="T6" s="1533"/>
      <c r="U6" s="1533"/>
      <c r="V6" s="1533"/>
      <c r="W6" s="1533"/>
      <c r="X6" s="1533"/>
      <c r="Y6" s="1533"/>
      <c r="Z6" s="1533"/>
      <c r="AA6" s="1533"/>
      <c r="AB6" s="1533"/>
      <c r="AC6" s="1533"/>
      <c r="AD6" s="1533"/>
      <c r="AE6" s="1533"/>
      <c r="AF6" s="1533"/>
      <c r="AG6" s="1533"/>
      <c r="AH6" s="1533"/>
      <c r="AI6" s="1533"/>
      <c r="AJ6" s="1533"/>
      <c r="AK6" s="1533"/>
      <c r="AL6" s="1533"/>
      <c r="AM6" s="1533"/>
      <c r="AN6" s="1533"/>
      <c r="AO6" s="1533"/>
      <c r="AP6" s="1534"/>
    </row>
    <row r="7" spans="1:44" ht="15" customHeight="1">
      <c r="A7" s="1530" t="s">
        <v>343</v>
      </c>
      <c r="B7" s="1527"/>
      <c r="C7" s="1527"/>
      <c r="D7" s="1527"/>
      <c r="E7" s="1528"/>
      <c r="F7" s="1530" t="s">
        <v>285</v>
      </c>
      <c r="G7" s="1527"/>
      <c r="H7" s="1527"/>
      <c r="I7" s="1527"/>
      <c r="J7" s="1528"/>
      <c r="K7" s="1530" t="s">
        <v>344</v>
      </c>
      <c r="L7" s="1527"/>
      <c r="M7" s="1527"/>
      <c r="N7" s="1528"/>
      <c r="O7" s="1529" t="s">
        <v>312</v>
      </c>
      <c r="P7" s="1527"/>
      <c r="Q7" s="1528"/>
      <c r="R7" s="1526" t="s">
        <v>157</v>
      </c>
      <c r="S7" s="1527"/>
      <c r="T7" s="1527"/>
      <c r="U7" s="1527"/>
      <c r="V7" s="1528"/>
      <c r="W7" s="1526" t="s">
        <v>175</v>
      </c>
      <c r="X7" s="1527"/>
      <c r="Y7" s="1527"/>
      <c r="Z7" s="1527"/>
      <c r="AA7" s="1528"/>
      <c r="AB7" s="1529" t="s">
        <v>159</v>
      </c>
      <c r="AC7" s="1528"/>
      <c r="AD7" s="1529" t="s">
        <v>78</v>
      </c>
      <c r="AE7" s="1528"/>
      <c r="AF7" s="1530" t="s">
        <v>100</v>
      </c>
      <c r="AG7" s="1527"/>
      <c r="AH7" s="1527"/>
      <c r="AI7" s="1527"/>
      <c r="AJ7" s="1527"/>
      <c r="AK7" s="1527"/>
      <c r="AL7" s="1531" t="s">
        <v>345</v>
      </c>
      <c r="AM7" s="1532"/>
      <c r="AN7" s="1532"/>
      <c r="AO7" s="1532"/>
      <c r="AP7" s="79" t="s">
        <v>346</v>
      </c>
    </row>
    <row r="8" spans="1:44" ht="15" customHeight="1">
      <c r="A8" s="1505">
        <f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1514"/>
      <c r="C8" s="1514"/>
      <c r="D8" s="1514"/>
      <c r="E8" s="1506"/>
      <c r="F8" s="1505">
        <f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1514"/>
      <c r="H8" s="1514"/>
      <c r="I8" s="1514"/>
      <c r="J8" s="1506"/>
      <c r="K8" s="1515">
        <f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1514"/>
      <c r="M8" s="1514"/>
      <c r="N8" s="1506"/>
      <c r="O8" s="1515">
        <f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1514"/>
      <c r="Q8" s="1506"/>
      <c r="R8" s="1502">
        <f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1503"/>
      <c r="T8" s="1503"/>
      <c r="U8" s="1503"/>
      <c r="V8" s="1504"/>
      <c r="W8" s="1502">
        <f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1503"/>
      <c r="Y8" s="1503"/>
      <c r="Z8" s="1503"/>
      <c r="AA8" s="1504"/>
      <c r="AB8" s="1505">
        <f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1506"/>
      <c r="AD8" s="1505">
        <f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1506"/>
      <c r="AF8" s="1522" t="s">
        <v>140</v>
      </c>
      <c r="AG8" s="1523"/>
      <c r="AH8" s="1523"/>
      <c r="AI8" s="1516" t="s">
        <v>63</v>
      </c>
      <c r="AJ8" s="1517"/>
      <c r="AK8" s="1518"/>
      <c r="AL8" s="1535">
        <v>0</v>
      </c>
      <c r="AM8" s="1536"/>
      <c r="AN8" s="1536"/>
      <c r="AO8" s="1537"/>
      <c r="AP8" s="247">
        <f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spans="1:44" ht="15" customHeight="1">
      <c r="A9" s="1505">
        <f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1514"/>
      <c r="C9" s="1514"/>
      <c r="D9" s="1514"/>
      <c r="E9" s="1506"/>
      <c r="F9" s="1505">
        <f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1514"/>
      <c r="H9" s="1514"/>
      <c r="I9" s="1514"/>
      <c r="J9" s="1506"/>
      <c r="K9" s="1515">
        <f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1514"/>
      <c r="M9" s="1514"/>
      <c r="N9" s="1506"/>
      <c r="O9" s="1515">
        <f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1514"/>
      <c r="Q9" s="1506"/>
      <c r="R9" s="1502">
        <f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1503"/>
      <c r="T9" s="1503"/>
      <c r="U9" s="1503"/>
      <c r="V9" s="1504"/>
      <c r="W9" s="1502">
        <f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1503"/>
      <c r="Y9" s="1503"/>
      <c r="Z9" s="1503"/>
      <c r="AA9" s="1504"/>
      <c r="AB9" s="1505">
        <f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1506"/>
      <c r="AD9" s="1505">
        <f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1506"/>
      <c r="AF9" s="1522" t="s">
        <v>140</v>
      </c>
      <c r="AG9" s="1523"/>
      <c r="AH9" s="1523"/>
      <c r="AI9" s="1516" t="s">
        <v>63</v>
      </c>
      <c r="AJ9" s="1517"/>
      <c r="AK9" s="1518"/>
      <c r="AL9" s="1519">
        <v>0</v>
      </c>
      <c r="AM9" s="1520"/>
      <c r="AN9" s="1520"/>
      <c r="AO9" s="1521"/>
      <c r="AP9" s="247">
        <f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spans="1:44" ht="15" customHeight="1">
      <c r="A10" s="1505">
        <f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1514"/>
      <c r="C10" s="1514"/>
      <c r="D10" s="1514"/>
      <c r="E10" s="1506"/>
      <c r="F10" s="1505">
        <f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1514"/>
      <c r="H10" s="1514"/>
      <c r="I10" s="1514"/>
      <c r="J10" s="1506"/>
      <c r="K10" s="1515">
        <f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1514"/>
      <c r="M10" s="1514"/>
      <c r="N10" s="1506"/>
      <c r="O10" s="1515">
        <f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1514"/>
      <c r="Q10" s="1506"/>
      <c r="R10" s="1502">
        <f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1503"/>
      <c r="T10" s="1503"/>
      <c r="U10" s="1503"/>
      <c r="V10" s="1504"/>
      <c r="W10" s="1502">
        <f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1503"/>
      <c r="Y10" s="1503"/>
      <c r="Z10" s="1503"/>
      <c r="AA10" s="1504"/>
      <c r="AB10" s="1505">
        <f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1506"/>
      <c r="AD10" s="1505">
        <f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1506"/>
      <c r="AF10" s="1522" t="s">
        <v>140</v>
      </c>
      <c r="AG10" s="1523"/>
      <c r="AH10" s="1523"/>
      <c r="AI10" s="1516" t="s">
        <v>63</v>
      </c>
      <c r="AJ10" s="1517"/>
      <c r="AK10" s="1518"/>
      <c r="AL10" s="1519">
        <v>0</v>
      </c>
      <c r="AM10" s="1520"/>
      <c r="AN10" s="1520"/>
      <c r="AO10" s="1521"/>
      <c r="AP10" s="247">
        <f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spans="1:44" ht="15" customHeight="1">
      <c r="A11" s="1505">
        <f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1514"/>
      <c r="C11" s="1514"/>
      <c r="D11" s="1514"/>
      <c r="E11" s="1506"/>
      <c r="F11" s="1505">
        <f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1514"/>
      <c r="H11" s="1514"/>
      <c r="I11" s="1514"/>
      <c r="J11" s="1506"/>
      <c r="K11" s="1515">
        <f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1514"/>
      <c r="M11" s="1514"/>
      <c r="N11" s="1506"/>
      <c r="O11" s="1515">
        <f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1514"/>
      <c r="Q11" s="1506"/>
      <c r="R11" s="1502">
        <f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1503"/>
      <c r="T11" s="1503"/>
      <c r="U11" s="1503"/>
      <c r="V11" s="1504"/>
      <c r="W11" s="1502">
        <f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1503"/>
      <c r="Y11" s="1503"/>
      <c r="Z11" s="1503"/>
      <c r="AA11" s="1504"/>
      <c r="AB11" s="1505">
        <f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1506"/>
      <c r="AD11" s="1505">
        <f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1506"/>
      <c r="AF11" s="1522" t="s">
        <v>140</v>
      </c>
      <c r="AG11" s="1523"/>
      <c r="AH11" s="1523"/>
      <c r="AI11" s="1516" t="s">
        <v>63</v>
      </c>
      <c r="AJ11" s="1517"/>
      <c r="AK11" s="1518"/>
      <c r="AL11" s="1519">
        <v>0</v>
      </c>
      <c r="AM11" s="1520"/>
      <c r="AN11" s="1520"/>
      <c r="AO11" s="1521"/>
      <c r="AP11" s="247">
        <f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spans="1:44" ht="15" customHeight="1">
      <c r="A12" s="1505">
        <f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1514"/>
      <c r="C12" s="1514"/>
      <c r="D12" s="1514"/>
      <c r="E12" s="1506"/>
      <c r="F12" s="1505">
        <f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1514"/>
      <c r="H12" s="1514"/>
      <c r="I12" s="1514"/>
      <c r="J12" s="1506"/>
      <c r="K12" s="1515">
        <f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1514"/>
      <c r="M12" s="1514"/>
      <c r="N12" s="1506"/>
      <c r="O12" s="1515">
        <f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1514"/>
      <c r="Q12" s="1506"/>
      <c r="R12" s="1502">
        <f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1503"/>
      <c r="T12" s="1503"/>
      <c r="U12" s="1503"/>
      <c r="V12" s="1504"/>
      <c r="W12" s="1502">
        <f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1503"/>
      <c r="Y12" s="1503"/>
      <c r="Z12" s="1503"/>
      <c r="AA12" s="1504"/>
      <c r="AB12" s="1505">
        <f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1506"/>
      <c r="AD12" s="1505">
        <f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1506"/>
      <c r="AF12" s="1522" t="s">
        <v>140</v>
      </c>
      <c r="AG12" s="1523"/>
      <c r="AH12" s="1523"/>
      <c r="AI12" s="1516" t="s">
        <v>63</v>
      </c>
      <c r="AJ12" s="1517"/>
      <c r="AK12" s="1518"/>
      <c r="AL12" s="1519">
        <v>0</v>
      </c>
      <c r="AM12" s="1520"/>
      <c r="AN12" s="1520"/>
      <c r="AO12" s="1521"/>
      <c r="AP12" s="247">
        <f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spans="1:44" ht="15" customHeight="1">
      <c r="A13" s="1505">
        <f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1514"/>
      <c r="C13" s="1514"/>
      <c r="D13" s="1514"/>
      <c r="E13" s="1506"/>
      <c r="F13" s="1505">
        <f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1514"/>
      <c r="H13" s="1514"/>
      <c r="I13" s="1514"/>
      <c r="J13" s="1506"/>
      <c r="K13" s="1515">
        <f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1514"/>
      <c r="M13" s="1514"/>
      <c r="N13" s="1506"/>
      <c r="O13" s="1515">
        <f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1514"/>
      <c r="Q13" s="1506"/>
      <c r="R13" s="1502">
        <f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1503"/>
      <c r="T13" s="1503"/>
      <c r="U13" s="1503"/>
      <c r="V13" s="1504"/>
      <c r="W13" s="1502">
        <f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1503"/>
      <c r="Y13" s="1503"/>
      <c r="Z13" s="1503"/>
      <c r="AA13" s="1504"/>
      <c r="AB13" s="1505">
        <f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1506"/>
      <c r="AD13" s="1505">
        <f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1506"/>
      <c r="AF13" s="1540" t="s">
        <v>140</v>
      </c>
      <c r="AG13" s="1541"/>
      <c r="AH13" s="1541"/>
      <c r="AI13" s="1516" t="s">
        <v>63</v>
      </c>
      <c r="AJ13" s="1517"/>
      <c r="AK13" s="1518"/>
      <c r="AL13" s="1519">
        <v>0</v>
      </c>
      <c r="AM13" s="1520"/>
      <c r="AN13" s="1520"/>
      <c r="AO13" s="1521"/>
      <c r="AP13" s="247">
        <f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spans="1:44" ht="15" customHeight="1">
      <c r="A14" s="1505">
        <f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1514"/>
      <c r="C14" s="1514"/>
      <c r="D14" s="1514"/>
      <c r="E14" s="1506"/>
      <c r="F14" s="1505">
        <f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1514"/>
      <c r="H14" s="1514"/>
      <c r="I14" s="1514"/>
      <c r="J14" s="1506"/>
      <c r="K14" s="1515">
        <f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1514"/>
      <c r="M14" s="1514"/>
      <c r="N14" s="1506"/>
      <c r="O14" s="1515">
        <f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1514"/>
      <c r="Q14" s="1506"/>
      <c r="R14" s="1502">
        <f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1503"/>
      <c r="T14" s="1503"/>
      <c r="U14" s="1503"/>
      <c r="V14" s="1504"/>
      <c r="W14" s="1502">
        <f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1503"/>
      <c r="Y14" s="1503"/>
      <c r="Z14" s="1503"/>
      <c r="AA14" s="1504"/>
      <c r="AB14" s="1505">
        <f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1506"/>
      <c r="AD14" s="1505">
        <f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1506"/>
      <c r="AF14" s="1540" t="s">
        <v>140</v>
      </c>
      <c r="AG14" s="1541"/>
      <c r="AH14" s="1541"/>
      <c r="AI14" s="1516" t="s">
        <v>63</v>
      </c>
      <c r="AJ14" s="1517"/>
      <c r="AK14" s="1518"/>
      <c r="AL14" s="1519">
        <v>0</v>
      </c>
      <c r="AM14" s="1520"/>
      <c r="AN14" s="1520"/>
      <c r="AO14" s="1521"/>
      <c r="AP14" s="247">
        <f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spans="1:44" ht="15" customHeight="1">
      <c r="A15" s="1505">
        <f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1514"/>
      <c r="C15" s="1514"/>
      <c r="D15" s="1514"/>
      <c r="E15" s="1506"/>
      <c r="F15" s="1505">
        <f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1514"/>
      <c r="H15" s="1514"/>
      <c r="I15" s="1514"/>
      <c r="J15" s="1506"/>
      <c r="K15" s="1515">
        <f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1514"/>
      <c r="M15" s="1514"/>
      <c r="N15" s="1506"/>
      <c r="O15" s="1515">
        <f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1514"/>
      <c r="Q15" s="1506"/>
      <c r="R15" s="1502">
        <f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1503"/>
      <c r="T15" s="1503"/>
      <c r="U15" s="1503"/>
      <c r="V15" s="1504"/>
      <c r="W15" s="1502">
        <f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1503"/>
      <c r="Y15" s="1503"/>
      <c r="Z15" s="1503"/>
      <c r="AA15" s="1504"/>
      <c r="AB15" s="1505">
        <f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1506"/>
      <c r="AD15" s="1505">
        <f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1506"/>
      <c r="AF15" s="1540" t="s">
        <v>140</v>
      </c>
      <c r="AG15" s="1541"/>
      <c r="AH15" s="1541"/>
      <c r="AI15" s="1516" t="s">
        <v>63</v>
      </c>
      <c r="AJ15" s="1517"/>
      <c r="AK15" s="1518"/>
      <c r="AL15" s="1519">
        <v>0</v>
      </c>
      <c r="AM15" s="1520"/>
      <c r="AN15" s="1520"/>
      <c r="AO15" s="1521"/>
      <c r="AP15" s="247">
        <f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spans="1:44" ht="15" customHeight="1">
      <c r="A16" s="1505">
        <f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1514"/>
      <c r="C16" s="1514"/>
      <c r="D16" s="1514"/>
      <c r="E16" s="1506"/>
      <c r="F16" s="1505">
        <f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1514"/>
      <c r="H16" s="1514"/>
      <c r="I16" s="1514"/>
      <c r="J16" s="1506"/>
      <c r="K16" s="1515">
        <f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1514"/>
      <c r="M16" s="1514"/>
      <c r="N16" s="1506"/>
      <c r="O16" s="1515">
        <f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1514"/>
      <c r="Q16" s="1506"/>
      <c r="R16" s="1502">
        <f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1503"/>
      <c r="T16" s="1503"/>
      <c r="U16" s="1503"/>
      <c r="V16" s="1504"/>
      <c r="W16" s="1502">
        <f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1503"/>
      <c r="Y16" s="1503"/>
      <c r="Z16" s="1503"/>
      <c r="AA16" s="1504"/>
      <c r="AB16" s="1505">
        <f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1506"/>
      <c r="AD16" s="1505">
        <f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1506"/>
      <c r="AF16" s="1540" t="s">
        <v>140</v>
      </c>
      <c r="AG16" s="1541"/>
      <c r="AH16" s="1541"/>
      <c r="AI16" s="1516" t="s">
        <v>63</v>
      </c>
      <c r="AJ16" s="1517"/>
      <c r="AK16" s="1518"/>
      <c r="AL16" s="1519">
        <v>0</v>
      </c>
      <c r="AM16" s="1520"/>
      <c r="AN16" s="1520"/>
      <c r="AO16" s="1521"/>
      <c r="AP16" s="247">
        <f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spans="1:42" ht="15" customHeight="1">
      <c r="A17" s="1505">
        <f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1514"/>
      <c r="C17" s="1514"/>
      <c r="D17" s="1514"/>
      <c r="E17" s="1506"/>
      <c r="F17" s="1505">
        <f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1514"/>
      <c r="H17" s="1514"/>
      <c r="I17" s="1514"/>
      <c r="J17" s="1506"/>
      <c r="K17" s="1515">
        <f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1514"/>
      <c r="M17" s="1514"/>
      <c r="N17" s="1506"/>
      <c r="O17" s="1515">
        <f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1514"/>
      <c r="Q17" s="1506"/>
      <c r="R17" s="1502">
        <f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1503"/>
      <c r="T17" s="1503"/>
      <c r="U17" s="1503"/>
      <c r="V17" s="1504"/>
      <c r="W17" s="1502">
        <f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1503"/>
      <c r="Y17" s="1503"/>
      <c r="Z17" s="1503"/>
      <c r="AA17" s="1504"/>
      <c r="AB17" s="1505">
        <f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1506"/>
      <c r="AD17" s="1505">
        <f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1506"/>
      <c r="AF17" s="1540" t="s">
        <v>140</v>
      </c>
      <c r="AG17" s="1541"/>
      <c r="AH17" s="1541"/>
      <c r="AI17" s="1516" t="s">
        <v>63</v>
      </c>
      <c r="AJ17" s="1517"/>
      <c r="AK17" s="1518"/>
      <c r="AL17" s="1519">
        <v>0</v>
      </c>
      <c r="AM17" s="1520"/>
      <c r="AN17" s="1520"/>
      <c r="AO17" s="1521"/>
      <c r="AP17" s="247">
        <f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spans="1:42" ht="15" customHeight="1">
      <c r="A18" s="1505">
        <f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1514"/>
      <c r="C18" s="1514"/>
      <c r="D18" s="1514"/>
      <c r="E18" s="1506"/>
      <c r="F18" s="1505">
        <f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1514"/>
      <c r="H18" s="1514"/>
      <c r="I18" s="1514"/>
      <c r="J18" s="1506"/>
      <c r="K18" s="1515">
        <f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1514"/>
      <c r="M18" s="1514"/>
      <c r="N18" s="1506"/>
      <c r="O18" s="1515">
        <f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1514"/>
      <c r="Q18" s="1506"/>
      <c r="R18" s="1502">
        <f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1503"/>
      <c r="T18" s="1503"/>
      <c r="U18" s="1503"/>
      <c r="V18" s="1504"/>
      <c r="W18" s="1502">
        <f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1503"/>
      <c r="Y18" s="1503"/>
      <c r="Z18" s="1503"/>
      <c r="AA18" s="1504"/>
      <c r="AB18" s="1505">
        <f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1506"/>
      <c r="AD18" s="1505">
        <f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1506"/>
      <c r="AF18" s="1540" t="s">
        <v>140</v>
      </c>
      <c r="AG18" s="1541"/>
      <c r="AH18" s="1541"/>
      <c r="AI18" s="1516" t="s">
        <v>63</v>
      </c>
      <c r="AJ18" s="1517"/>
      <c r="AK18" s="1518"/>
      <c r="AL18" s="1519">
        <v>0</v>
      </c>
      <c r="AM18" s="1520"/>
      <c r="AN18" s="1520"/>
      <c r="AO18" s="1521"/>
      <c r="AP18" s="247">
        <f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spans="1:42" ht="15" customHeight="1">
      <c r="A19" s="1505">
        <f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1514"/>
      <c r="C19" s="1514"/>
      <c r="D19" s="1514"/>
      <c r="E19" s="1506"/>
      <c r="F19" s="1505">
        <f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1514"/>
      <c r="H19" s="1514"/>
      <c r="I19" s="1514"/>
      <c r="J19" s="1506"/>
      <c r="K19" s="1515">
        <f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1514"/>
      <c r="M19" s="1514"/>
      <c r="N19" s="1506"/>
      <c r="O19" s="1515">
        <f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1514"/>
      <c r="Q19" s="1506"/>
      <c r="R19" s="1502">
        <f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1503"/>
      <c r="T19" s="1503"/>
      <c r="U19" s="1503"/>
      <c r="V19" s="1504"/>
      <c r="W19" s="1502">
        <f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1503"/>
      <c r="Y19" s="1503"/>
      <c r="Z19" s="1503"/>
      <c r="AA19" s="1504"/>
      <c r="AB19" s="1505">
        <f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1506"/>
      <c r="AD19" s="1505">
        <f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1506"/>
      <c r="AF19" s="1540" t="s">
        <v>140</v>
      </c>
      <c r="AG19" s="1541"/>
      <c r="AH19" s="1541"/>
      <c r="AI19" s="1516" t="s">
        <v>63</v>
      </c>
      <c r="AJ19" s="1517"/>
      <c r="AK19" s="1518"/>
      <c r="AL19" s="1519">
        <v>0</v>
      </c>
      <c r="AM19" s="1520"/>
      <c r="AN19" s="1520"/>
      <c r="AO19" s="1521"/>
      <c r="AP19" s="247">
        <f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spans="1:42" ht="15" customHeight="1">
      <c r="A20" s="1505">
        <f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1514"/>
      <c r="C20" s="1514"/>
      <c r="D20" s="1514"/>
      <c r="E20" s="1506"/>
      <c r="F20" s="1505">
        <f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1514"/>
      <c r="H20" s="1514"/>
      <c r="I20" s="1514"/>
      <c r="J20" s="1506"/>
      <c r="K20" s="1515">
        <f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1514"/>
      <c r="M20" s="1514"/>
      <c r="N20" s="1506"/>
      <c r="O20" s="1515">
        <f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1514"/>
      <c r="Q20" s="1506"/>
      <c r="R20" s="1502">
        <f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1503"/>
      <c r="T20" s="1503"/>
      <c r="U20" s="1503"/>
      <c r="V20" s="1504"/>
      <c r="W20" s="1502">
        <f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1503"/>
      <c r="Y20" s="1503"/>
      <c r="Z20" s="1503"/>
      <c r="AA20" s="1504"/>
      <c r="AB20" s="1505">
        <f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1506"/>
      <c r="AD20" s="1505">
        <f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1506"/>
      <c r="AF20" s="1540" t="s">
        <v>140</v>
      </c>
      <c r="AG20" s="1541"/>
      <c r="AH20" s="1541"/>
      <c r="AI20" s="1516" t="s">
        <v>63</v>
      </c>
      <c r="AJ20" s="1517"/>
      <c r="AK20" s="1518"/>
      <c r="AL20" s="1519">
        <v>0</v>
      </c>
      <c r="AM20" s="1520"/>
      <c r="AN20" s="1520"/>
      <c r="AO20" s="1521"/>
      <c r="AP20" s="247">
        <f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spans="1:42" ht="15" customHeight="1">
      <c r="A21" s="1505">
        <f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1514"/>
      <c r="C21" s="1514"/>
      <c r="D21" s="1514"/>
      <c r="E21" s="1506"/>
      <c r="F21" s="1505">
        <f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1514"/>
      <c r="H21" s="1514"/>
      <c r="I21" s="1514"/>
      <c r="J21" s="1506"/>
      <c r="K21" s="1515">
        <f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1514"/>
      <c r="M21" s="1514"/>
      <c r="N21" s="1506"/>
      <c r="O21" s="1515">
        <f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1514"/>
      <c r="Q21" s="1506"/>
      <c r="R21" s="1502">
        <f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1503"/>
      <c r="T21" s="1503"/>
      <c r="U21" s="1503"/>
      <c r="V21" s="1504"/>
      <c r="W21" s="1502">
        <f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1503"/>
      <c r="Y21" s="1503"/>
      <c r="Z21" s="1503"/>
      <c r="AA21" s="1504"/>
      <c r="AB21" s="1505">
        <f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1506"/>
      <c r="AD21" s="1505">
        <f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1506"/>
      <c r="AF21" s="1540" t="s">
        <v>140</v>
      </c>
      <c r="AG21" s="1541"/>
      <c r="AH21" s="1541"/>
      <c r="AI21" s="1516" t="s">
        <v>63</v>
      </c>
      <c r="AJ21" s="1517"/>
      <c r="AK21" s="1518"/>
      <c r="AL21" s="1519">
        <v>0</v>
      </c>
      <c r="AM21" s="1520"/>
      <c r="AN21" s="1520"/>
      <c r="AO21" s="1521"/>
      <c r="AP21" s="247">
        <f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spans="1:42" ht="15" customHeight="1">
      <c r="A22" s="1505">
        <f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1514"/>
      <c r="C22" s="1514"/>
      <c r="D22" s="1514"/>
      <c r="E22" s="1506"/>
      <c r="F22" s="1505">
        <f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1514"/>
      <c r="H22" s="1514"/>
      <c r="I22" s="1514"/>
      <c r="J22" s="1506"/>
      <c r="K22" s="1515">
        <f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1514"/>
      <c r="M22" s="1514"/>
      <c r="N22" s="1506"/>
      <c r="O22" s="1515">
        <f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1514"/>
      <c r="Q22" s="1506"/>
      <c r="R22" s="1502">
        <f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1503"/>
      <c r="T22" s="1503"/>
      <c r="U22" s="1503"/>
      <c r="V22" s="1504"/>
      <c r="W22" s="1502">
        <f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1503"/>
      <c r="Y22" s="1503"/>
      <c r="Z22" s="1503"/>
      <c r="AA22" s="1504"/>
      <c r="AB22" s="1505">
        <f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1506"/>
      <c r="AD22" s="1505">
        <f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1506"/>
      <c r="AF22" s="1540" t="s">
        <v>140</v>
      </c>
      <c r="AG22" s="1541"/>
      <c r="AH22" s="1541"/>
      <c r="AI22" s="1516" t="s">
        <v>63</v>
      </c>
      <c r="AJ22" s="1517"/>
      <c r="AK22" s="1518"/>
      <c r="AL22" s="1519">
        <v>0</v>
      </c>
      <c r="AM22" s="1520"/>
      <c r="AN22" s="1520"/>
      <c r="AO22" s="1521"/>
      <c r="AP22" s="247">
        <f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spans="1:42" ht="15" customHeight="1">
      <c r="A23" s="1505">
        <f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1514"/>
      <c r="C23" s="1514"/>
      <c r="D23" s="1514"/>
      <c r="E23" s="1506"/>
      <c r="F23" s="1505">
        <f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1514"/>
      <c r="H23" s="1514"/>
      <c r="I23" s="1514"/>
      <c r="J23" s="1506"/>
      <c r="K23" s="1515">
        <f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1514"/>
      <c r="M23" s="1514"/>
      <c r="N23" s="1506"/>
      <c r="O23" s="1515">
        <f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1514"/>
      <c r="Q23" s="1506"/>
      <c r="R23" s="1502">
        <f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1503"/>
      <c r="T23" s="1503"/>
      <c r="U23" s="1503"/>
      <c r="V23" s="1504"/>
      <c r="W23" s="1502">
        <f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1503"/>
      <c r="Y23" s="1503"/>
      <c r="Z23" s="1503"/>
      <c r="AA23" s="1504"/>
      <c r="AB23" s="1505">
        <f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1506"/>
      <c r="AD23" s="1505">
        <f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1506"/>
      <c r="AF23" s="1540" t="s">
        <v>140</v>
      </c>
      <c r="AG23" s="1541"/>
      <c r="AH23" s="1541"/>
      <c r="AI23" s="1516" t="s">
        <v>63</v>
      </c>
      <c r="AJ23" s="1517"/>
      <c r="AK23" s="1518"/>
      <c r="AL23" s="1519">
        <v>0</v>
      </c>
      <c r="AM23" s="1520"/>
      <c r="AN23" s="1520"/>
      <c r="AO23" s="1521"/>
      <c r="AP23" s="247">
        <f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spans="1:42" ht="15" customHeight="1">
      <c r="A24" s="1505">
        <f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0</v>
      </c>
      <c r="B24" s="1514"/>
      <c r="C24" s="1514"/>
      <c r="D24" s="1514"/>
      <c r="E24" s="1506"/>
      <c r="F24" s="1505">
        <f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0</v>
      </c>
      <c r="G24" s="1514"/>
      <c r="H24" s="1514"/>
      <c r="I24" s="1514"/>
      <c r="J24" s="1506"/>
      <c r="K24" s="1515">
        <f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0</v>
      </c>
      <c r="L24" s="1514"/>
      <c r="M24" s="1514"/>
      <c r="N24" s="1506"/>
      <c r="O24" s="1515">
        <f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0</v>
      </c>
      <c r="P24" s="1514"/>
      <c r="Q24" s="1506"/>
      <c r="R24" s="1502">
        <f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0</v>
      </c>
      <c r="S24" s="1503"/>
      <c r="T24" s="1503"/>
      <c r="U24" s="1503"/>
      <c r="V24" s="1504"/>
      <c r="W24" s="1502">
        <f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0</v>
      </c>
      <c r="X24" s="1503"/>
      <c r="Y24" s="1503"/>
      <c r="Z24" s="1503"/>
      <c r="AA24" s="1504"/>
      <c r="AB24" s="1505">
        <f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0</v>
      </c>
      <c r="AC24" s="1506"/>
      <c r="AD24" s="1505">
        <f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0</v>
      </c>
      <c r="AE24" s="1506"/>
      <c r="AF24" s="1540" t="s">
        <v>140</v>
      </c>
      <c r="AG24" s="1541"/>
      <c r="AH24" s="1541"/>
      <c r="AI24" s="1516" t="s">
        <v>63</v>
      </c>
      <c r="AJ24" s="1517"/>
      <c r="AK24" s="1518"/>
      <c r="AL24" s="1519">
        <v>0</v>
      </c>
      <c r="AM24" s="1520"/>
      <c r="AN24" s="1520"/>
      <c r="AO24" s="1521"/>
      <c r="AP24" s="247">
        <f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spans="1:42" ht="15" customHeight="1">
      <c r="A25" s="1505">
        <f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0</v>
      </c>
      <c r="B25" s="1514"/>
      <c r="C25" s="1514"/>
      <c r="D25" s="1514"/>
      <c r="E25" s="1506"/>
      <c r="F25" s="1505">
        <f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0</v>
      </c>
      <c r="G25" s="1514"/>
      <c r="H25" s="1514"/>
      <c r="I25" s="1514"/>
      <c r="J25" s="1506"/>
      <c r="K25" s="1515">
        <f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0</v>
      </c>
      <c r="L25" s="1514"/>
      <c r="M25" s="1514"/>
      <c r="N25" s="1506"/>
      <c r="O25" s="1515">
        <f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0</v>
      </c>
      <c r="P25" s="1514"/>
      <c r="Q25" s="1506"/>
      <c r="R25" s="1502">
        <f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0</v>
      </c>
      <c r="S25" s="1503"/>
      <c r="T25" s="1503"/>
      <c r="U25" s="1503"/>
      <c r="V25" s="1504"/>
      <c r="W25" s="1502">
        <f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0</v>
      </c>
      <c r="X25" s="1503"/>
      <c r="Y25" s="1503"/>
      <c r="Z25" s="1503"/>
      <c r="AA25" s="1504"/>
      <c r="AB25" s="1505">
        <f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0</v>
      </c>
      <c r="AC25" s="1506"/>
      <c r="AD25" s="1505">
        <f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0</v>
      </c>
      <c r="AE25" s="1506"/>
      <c r="AF25" s="1540" t="s">
        <v>140</v>
      </c>
      <c r="AG25" s="1541"/>
      <c r="AH25" s="1541"/>
      <c r="AI25" s="1516" t="s">
        <v>63</v>
      </c>
      <c r="AJ25" s="1517"/>
      <c r="AK25" s="1518"/>
      <c r="AL25" s="1519">
        <v>0</v>
      </c>
      <c r="AM25" s="1520"/>
      <c r="AN25" s="1520"/>
      <c r="AO25" s="1521"/>
      <c r="AP25" s="247">
        <f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spans="1:42" ht="15" customHeight="1">
      <c r="A26" s="1505">
        <f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0</v>
      </c>
      <c r="B26" s="1514"/>
      <c r="C26" s="1514"/>
      <c r="D26" s="1514"/>
      <c r="E26" s="1506"/>
      <c r="F26" s="1505">
        <f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0</v>
      </c>
      <c r="G26" s="1514"/>
      <c r="H26" s="1514"/>
      <c r="I26" s="1514"/>
      <c r="J26" s="1506"/>
      <c r="K26" s="1515">
        <f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0</v>
      </c>
      <c r="L26" s="1514"/>
      <c r="M26" s="1514"/>
      <c r="N26" s="1506"/>
      <c r="O26" s="1515">
        <f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0</v>
      </c>
      <c r="P26" s="1514"/>
      <c r="Q26" s="1506"/>
      <c r="R26" s="1502">
        <f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0</v>
      </c>
      <c r="S26" s="1503"/>
      <c r="T26" s="1503"/>
      <c r="U26" s="1503"/>
      <c r="V26" s="1504"/>
      <c r="W26" s="1502">
        <f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0</v>
      </c>
      <c r="X26" s="1503"/>
      <c r="Y26" s="1503"/>
      <c r="Z26" s="1503"/>
      <c r="AA26" s="1504"/>
      <c r="AB26" s="1505">
        <f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0</v>
      </c>
      <c r="AC26" s="1506"/>
      <c r="AD26" s="1545">
        <f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0</v>
      </c>
      <c r="AE26" s="1549"/>
      <c r="AF26" s="1540" t="s">
        <v>140</v>
      </c>
      <c r="AG26" s="1541"/>
      <c r="AH26" s="1541"/>
      <c r="AI26" s="1516" t="s">
        <v>63</v>
      </c>
      <c r="AJ26" s="1517"/>
      <c r="AK26" s="1518"/>
      <c r="AL26" s="1519">
        <v>0</v>
      </c>
      <c r="AM26" s="1520"/>
      <c r="AN26" s="1520"/>
      <c r="AO26" s="1521"/>
      <c r="AP26" s="247">
        <f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spans="1:42" ht="15" customHeight="1">
      <c r="A27" s="1505">
        <f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0</v>
      </c>
      <c r="B27" s="1514"/>
      <c r="C27" s="1514"/>
      <c r="D27" s="1514"/>
      <c r="E27" s="1506"/>
      <c r="F27" s="1505">
        <f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0</v>
      </c>
      <c r="G27" s="1514"/>
      <c r="H27" s="1514"/>
      <c r="I27" s="1514"/>
      <c r="J27" s="1506"/>
      <c r="K27" s="1515">
        <f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0</v>
      </c>
      <c r="L27" s="1514"/>
      <c r="M27" s="1514"/>
      <c r="N27" s="1506"/>
      <c r="O27" s="1515">
        <f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0</v>
      </c>
      <c r="P27" s="1514"/>
      <c r="Q27" s="1506"/>
      <c r="R27" s="1502">
        <f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0</v>
      </c>
      <c r="S27" s="1503"/>
      <c r="T27" s="1503"/>
      <c r="U27" s="1503"/>
      <c r="V27" s="1542"/>
      <c r="W27" s="1543">
        <f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0</v>
      </c>
      <c r="X27" s="1544"/>
      <c r="Y27" s="1544"/>
      <c r="Z27" s="1544"/>
      <c r="AA27" s="1542"/>
      <c r="AB27" s="1545">
        <f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0</v>
      </c>
      <c r="AC27" s="1546"/>
      <c r="AD27" s="1547">
        <f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0</v>
      </c>
      <c r="AE27" s="1548"/>
      <c r="AF27" s="1540" t="s">
        <v>140</v>
      </c>
      <c r="AG27" s="1541"/>
      <c r="AH27" s="1541"/>
      <c r="AI27" s="1516" t="s">
        <v>63</v>
      </c>
      <c r="AJ27" s="1517"/>
      <c r="AK27" s="1518"/>
      <c r="AL27" s="1519">
        <v>0</v>
      </c>
      <c r="AM27" s="1520"/>
      <c r="AN27" s="1520"/>
      <c r="AO27" s="1521"/>
      <c r="AP27" s="247">
        <f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spans="1:42" ht="15" customHeight="1">
      <c r="A28" s="1571" t="s">
        <v>347</v>
      </c>
      <c r="B28" s="1572"/>
      <c r="C28" s="1572"/>
      <c r="D28" s="1572"/>
      <c r="E28" s="1572"/>
      <c r="F28" s="1572"/>
      <c r="G28" s="1573"/>
      <c r="H28" s="1574"/>
      <c r="I28" s="1574"/>
      <c r="J28" s="1574"/>
      <c r="K28" s="1574"/>
      <c r="L28" s="1576" t="s">
        <v>348</v>
      </c>
      <c r="M28" s="1576"/>
      <c r="N28" s="1576"/>
      <c r="O28" s="1575"/>
      <c r="P28" s="1575"/>
      <c r="Q28" s="1575"/>
      <c r="R28" s="1578" t="s">
        <v>349</v>
      </c>
      <c r="S28" s="1578"/>
      <c r="T28" s="1578"/>
      <c r="U28" s="1579"/>
      <c r="V28" s="1582"/>
      <c r="W28" s="1583"/>
      <c r="X28" s="1583"/>
      <c r="Y28" s="1583"/>
      <c r="Z28" s="1583"/>
      <c r="AA28" s="1583"/>
      <c r="AB28" s="1583"/>
      <c r="AC28" s="1584"/>
      <c r="AD28" s="1550" t="s">
        <v>224</v>
      </c>
      <c r="AE28" s="1551"/>
      <c r="AF28" s="1551"/>
      <c r="AG28" s="1551"/>
      <c r="AH28" s="1551"/>
      <c r="AI28" s="1551"/>
      <c r="AJ28" s="1551"/>
      <c r="AK28" s="1551"/>
      <c r="AL28" s="1551"/>
      <c r="AM28" s="1551"/>
      <c r="AN28" s="1551"/>
      <c r="AO28" s="1552"/>
      <c r="AP28" s="1563"/>
    </row>
    <row r="29" spans="1:42" ht="15" customHeight="1">
      <c r="A29" s="1508" t="s">
        <v>57</v>
      </c>
      <c r="B29" s="1509"/>
      <c r="C29" s="1509"/>
      <c r="D29" s="1509"/>
      <c r="E29" s="1509"/>
      <c r="F29" s="1509"/>
      <c r="G29" s="1510"/>
      <c r="H29" s="1562"/>
      <c r="I29" s="1562"/>
      <c r="J29" s="1562"/>
      <c r="K29" s="1562"/>
      <c r="L29" s="1577" t="s">
        <v>350</v>
      </c>
      <c r="M29" s="1577"/>
      <c r="N29" s="1577"/>
      <c r="O29" s="1577"/>
      <c r="P29" s="1577"/>
      <c r="Q29" s="1577"/>
      <c r="R29" s="1566"/>
      <c r="S29" s="1567"/>
      <c r="T29" s="1567"/>
      <c r="U29" s="1568"/>
      <c r="V29" s="1569" t="s">
        <v>351</v>
      </c>
      <c r="W29" s="1570"/>
      <c r="X29" s="1570"/>
      <c r="Y29" s="1570"/>
      <c r="Z29" s="1570"/>
      <c r="AA29" s="1570"/>
      <c r="AB29" s="1570"/>
      <c r="AC29" s="1580"/>
      <c r="AD29" s="1580"/>
      <c r="AE29" s="1580"/>
      <c r="AF29" s="1580"/>
      <c r="AG29" s="1580"/>
      <c r="AH29" s="1580"/>
      <c r="AI29" s="1580"/>
      <c r="AJ29" s="1580"/>
      <c r="AK29" s="1580"/>
      <c r="AL29" s="1580"/>
      <c r="AM29" s="1580"/>
      <c r="AN29" s="1580"/>
      <c r="AO29" s="1580"/>
      <c r="AP29" s="1564"/>
    </row>
    <row r="30" spans="1:42" ht="15" customHeight="1">
      <c r="A30" s="1508" t="s">
        <v>59</v>
      </c>
      <c r="B30" s="1509"/>
      <c r="C30" s="1509"/>
      <c r="D30" s="1509"/>
      <c r="E30" s="1509"/>
      <c r="F30" s="1509"/>
      <c r="G30" s="1510"/>
      <c r="H30" s="1562"/>
      <c r="I30" s="1562"/>
      <c r="J30" s="1562"/>
      <c r="K30" s="1562"/>
      <c r="L30" s="1577" t="s">
        <v>352</v>
      </c>
      <c r="M30" s="1577"/>
      <c r="N30" s="1577"/>
      <c r="O30" s="1577"/>
      <c r="P30" s="1577"/>
      <c r="Q30" s="1577"/>
      <c r="R30" s="1557"/>
      <c r="S30" s="1558"/>
      <c r="T30" s="1558"/>
      <c r="U30" s="1559"/>
      <c r="V30" s="1560" t="s">
        <v>353</v>
      </c>
      <c r="W30" s="1561"/>
      <c r="X30" s="1561"/>
      <c r="Y30" s="1561"/>
      <c r="Z30" s="1561"/>
      <c r="AA30" s="1561"/>
      <c r="AB30" s="1561"/>
      <c r="AC30" s="1581"/>
      <c r="AD30" s="1581"/>
      <c r="AE30" s="1581"/>
      <c r="AF30" s="1581"/>
      <c r="AG30" s="1581"/>
      <c r="AH30" s="1581"/>
      <c r="AI30" s="1581"/>
      <c r="AJ30" s="1581"/>
      <c r="AK30" s="1581"/>
      <c r="AL30" s="1581"/>
      <c r="AM30" s="1581"/>
      <c r="AN30" s="1581"/>
      <c r="AO30" s="1581"/>
      <c r="AP30" s="1565"/>
    </row>
    <row r="31" spans="1:42" ht="15" customHeight="1">
      <c r="A31" s="1511" t="s">
        <v>354</v>
      </c>
      <c r="B31" s="1511"/>
      <c r="C31" s="1511"/>
      <c r="D31" s="1511"/>
      <c r="E31" s="1511"/>
      <c r="F31" s="1511"/>
      <c r="G31" s="1511"/>
      <c r="H31" s="1512"/>
      <c r="I31" s="1512"/>
      <c r="J31" s="1512"/>
      <c r="K31" s="1512"/>
      <c r="L31" s="1512"/>
      <c r="M31" s="1512"/>
      <c r="N31" s="1512"/>
      <c r="O31" s="1512"/>
      <c r="P31" s="1512"/>
      <c r="Q31" s="1512"/>
      <c r="R31" s="1512"/>
      <c r="S31" s="1512"/>
      <c r="T31" s="1512"/>
      <c r="U31" s="1512"/>
      <c r="V31" s="1512"/>
      <c r="W31" s="1512"/>
      <c r="X31" s="1512"/>
      <c r="Y31" s="1512"/>
      <c r="Z31" s="1512"/>
      <c r="AA31" s="1512"/>
      <c r="AB31" s="1512"/>
      <c r="AC31" s="1512"/>
      <c r="AD31" s="1512"/>
      <c r="AE31" s="1512"/>
      <c r="AF31" s="1512"/>
      <c r="AG31" s="1512"/>
      <c r="AH31" s="1512"/>
      <c r="AI31" s="1512"/>
      <c r="AJ31" s="1512"/>
      <c r="AK31" s="1512"/>
      <c r="AL31" s="1512"/>
      <c r="AM31" s="1512"/>
      <c r="AN31" s="1512"/>
      <c r="AO31" s="1512"/>
      <c r="AP31" s="1513"/>
    </row>
    <row r="32" spans="1:42" ht="15" customHeight="1">
      <c r="A32" s="1555"/>
      <c r="B32" s="1555"/>
      <c r="C32" s="1555"/>
      <c r="D32" s="1555"/>
      <c r="E32" s="1555"/>
      <c r="F32" s="1555"/>
      <c r="G32" s="1555"/>
      <c r="H32" s="1555"/>
      <c r="I32" s="1555"/>
      <c r="J32" s="1555"/>
      <c r="K32" s="1555"/>
      <c r="L32" s="1555"/>
      <c r="M32" s="1555"/>
      <c r="N32" s="1555"/>
      <c r="O32" s="1555"/>
      <c r="P32" s="1555"/>
      <c r="Q32" s="1555"/>
      <c r="R32" s="1555"/>
      <c r="S32" s="1555"/>
      <c r="T32" s="1555"/>
      <c r="U32" s="1555"/>
      <c r="V32" s="1555"/>
      <c r="W32" s="1555"/>
      <c r="X32" s="1555"/>
      <c r="Y32" s="1555"/>
      <c r="Z32" s="1555"/>
      <c r="AA32" s="1555"/>
      <c r="AB32" s="1555"/>
      <c r="AC32" s="1555"/>
      <c r="AD32" s="1555"/>
      <c r="AE32" s="1555"/>
      <c r="AF32" s="1555"/>
      <c r="AG32" s="1555"/>
      <c r="AH32" s="1555"/>
      <c r="AI32" s="1555"/>
      <c r="AJ32" s="1555"/>
      <c r="AK32" s="1555"/>
      <c r="AL32" s="1555"/>
      <c r="AM32" s="1555"/>
      <c r="AN32" s="1555"/>
      <c r="AO32" s="1555"/>
      <c r="AP32" s="1556"/>
    </row>
    <row r="33" spans="1:42" ht="15" customHeight="1">
      <c r="A33" s="890"/>
      <c r="B33" s="890"/>
      <c r="C33" s="890"/>
      <c r="D33" s="891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890"/>
      <c r="Q33" s="890"/>
      <c r="R33" s="890"/>
      <c r="S33" s="890"/>
      <c r="T33" s="890"/>
      <c r="U33" s="890"/>
      <c r="V33" s="890"/>
      <c r="W33" s="890"/>
      <c r="X33" s="890"/>
      <c r="Y33" s="890"/>
      <c r="Z33" s="890"/>
      <c r="AA33" s="890"/>
      <c r="AB33" s="890"/>
      <c r="AC33" s="890"/>
      <c r="AD33" s="890"/>
      <c r="AE33" s="890"/>
      <c r="AF33" s="890"/>
      <c r="AG33" s="890"/>
      <c r="AH33" s="890"/>
      <c r="AI33" s="890"/>
      <c r="AJ33" s="890"/>
      <c r="AK33" s="890"/>
      <c r="AL33" s="890"/>
      <c r="AM33" s="890"/>
      <c r="AN33" s="890"/>
      <c r="AO33" s="890"/>
      <c r="AP33" s="890"/>
    </row>
    <row r="34" spans="1:42" ht="15" customHeight="1">
      <c r="A34" s="1435"/>
      <c r="B34" s="1435"/>
      <c r="C34" s="1435"/>
      <c r="D34" s="891"/>
      <c r="E34" s="890"/>
      <c r="F34" s="890"/>
      <c r="G34" s="892"/>
      <c r="H34" s="892"/>
      <c r="I34" s="893" t="s">
        <v>255</v>
      </c>
      <c r="J34" s="892"/>
      <c r="K34" s="892"/>
      <c r="L34" s="892"/>
      <c r="M34" s="892"/>
      <c r="N34" s="892"/>
      <c r="O34" s="892"/>
      <c r="P34" s="894"/>
      <c r="Q34" s="894"/>
      <c r="R34" s="895"/>
      <c r="S34" s="891"/>
      <c r="T34" s="891"/>
      <c r="U34" s="891"/>
      <c r="V34" s="891"/>
      <c r="W34" s="891"/>
      <c r="X34" s="891"/>
      <c r="Y34" s="891"/>
      <c r="Z34" s="891"/>
      <c r="AA34" s="891"/>
      <c r="AB34" s="891"/>
      <c r="AC34" s="891"/>
      <c r="AD34" s="806"/>
      <c r="AE34" s="82" t="s">
        <v>256</v>
      </c>
      <c r="AF34" s="895"/>
      <c r="AG34" s="895"/>
      <c r="AH34" s="895"/>
      <c r="AI34" s="895"/>
      <c r="AJ34" s="895"/>
      <c r="AK34" s="895"/>
      <c r="AL34" s="895"/>
      <c r="AM34" s="895"/>
      <c r="AN34" s="806"/>
      <c r="AO34" s="806"/>
      <c r="AP34" s="895"/>
    </row>
    <row r="35" spans="1:42" ht="15" customHeight="1">
      <c r="A35" s="1435"/>
      <c r="B35" s="1435"/>
      <c r="C35" s="1435"/>
      <c r="D35" s="891"/>
      <c r="E35" s="895"/>
      <c r="F35" s="895"/>
      <c r="G35" s="894"/>
      <c r="H35" s="894"/>
      <c r="I35" s="893" t="s">
        <v>257</v>
      </c>
      <c r="J35" s="894"/>
      <c r="K35" s="894"/>
      <c r="L35" s="894"/>
      <c r="M35" s="894"/>
      <c r="N35" s="894"/>
      <c r="O35" s="894"/>
      <c r="P35" s="896"/>
      <c r="Q35" s="896"/>
      <c r="R35" s="897"/>
      <c r="S35" s="891"/>
      <c r="T35" s="891"/>
      <c r="U35" s="891"/>
      <c r="V35" s="891"/>
      <c r="W35" s="891"/>
      <c r="X35" s="891"/>
      <c r="Y35" s="891"/>
      <c r="Z35" s="891"/>
      <c r="AA35" s="891"/>
      <c r="AB35" s="891"/>
      <c r="AC35" s="891"/>
      <c r="AD35" s="898"/>
      <c r="AE35" s="83" t="s">
        <v>308</v>
      </c>
      <c r="AF35" s="897"/>
      <c r="AG35" s="897"/>
      <c r="AH35" s="897"/>
      <c r="AI35" s="897"/>
      <c r="AJ35" s="897"/>
      <c r="AK35" s="897"/>
      <c r="AL35" s="897"/>
      <c r="AM35" s="897"/>
      <c r="AN35" s="898"/>
      <c r="AO35" s="898"/>
      <c r="AP35" s="655"/>
    </row>
    <row r="36" spans="1:42" ht="15" customHeight="1">
      <c r="A36" s="897"/>
      <c r="B36" s="897"/>
      <c r="C36" s="897"/>
      <c r="D36" s="897"/>
      <c r="E36" s="897"/>
      <c r="F36" s="897"/>
      <c r="G36" s="897"/>
      <c r="H36" s="897"/>
      <c r="I36" s="897"/>
      <c r="J36" s="897"/>
      <c r="K36" s="897"/>
      <c r="L36" s="897"/>
      <c r="M36" s="897"/>
      <c r="N36" s="897"/>
      <c r="O36" s="897"/>
      <c r="P36" s="897"/>
      <c r="Q36" s="897"/>
      <c r="R36" s="897"/>
      <c r="S36" s="897"/>
      <c r="T36" s="897"/>
      <c r="U36" s="897"/>
      <c r="V36" s="897"/>
      <c r="W36" s="897"/>
      <c r="X36" s="897"/>
      <c r="Y36" s="897"/>
      <c r="Z36" s="897"/>
      <c r="AA36" s="897"/>
      <c r="AB36" s="898"/>
      <c r="AC36" s="898"/>
      <c r="AD36" s="898"/>
      <c r="AE36" s="898"/>
      <c r="AF36" s="897"/>
      <c r="AG36" s="897"/>
      <c r="AH36" s="897"/>
      <c r="AI36" s="897"/>
      <c r="AJ36" s="897"/>
      <c r="AK36" s="897"/>
      <c r="AL36" s="897"/>
      <c r="AM36" s="897"/>
      <c r="AN36" s="897"/>
      <c r="AO36" s="897"/>
      <c r="AP36" s="897"/>
    </row>
    <row r="37" spans="1:42" ht="15" customHeight="1"/>
    <row r="38" spans="1:42" ht="15" customHeight="1"/>
    <row r="39" spans="1:42" ht="15" customHeight="1"/>
    <row r="40" spans="1:42" ht="15" customHeight="1"/>
    <row r="41" spans="1:42" ht="15" customHeight="1"/>
    <row r="42" spans="1:42" ht="15" customHeight="1">
      <c r="K42" s="1553" t="s">
        <v>355</v>
      </c>
      <c r="L42" s="1553"/>
      <c r="M42" s="1553"/>
      <c r="N42" s="1553"/>
      <c r="O42" s="1553"/>
      <c r="P42" s="1553"/>
      <c r="AG42" s="1554" t="s">
        <v>22</v>
      </c>
      <c r="AH42" s="1554"/>
      <c r="AI42" s="1554"/>
      <c r="AJ42" s="1554"/>
      <c r="AK42" s="1554"/>
      <c r="AL42" s="1554"/>
      <c r="AM42" s="1554"/>
    </row>
    <row r="43" spans="1:42" ht="15" customHeight="1"/>
    <row r="44" spans="1:42" ht="15" customHeight="1"/>
    <row r="45" spans="1:42" ht="15" customHeight="1">
      <c r="M45" s="657"/>
    </row>
    <row r="46" spans="1:42" ht="15" customHeight="1"/>
    <row r="47" spans="1:42" ht="15" customHeight="1"/>
    <row r="48" spans="1:42" ht="15" customHeight="1"/>
  </sheetData>
  <mergeCells count="261">
    <mergeCell ref="AD28:AO28"/>
    <mergeCell ref="K42:P42"/>
    <mergeCell ref="AG42:AM42"/>
    <mergeCell ref="A32:AP32"/>
    <mergeCell ref="A34:C35"/>
    <mergeCell ref="R30:U30"/>
    <mergeCell ref="V30:AB30"/>
    <mergeCell ref="H29:K29"/>
    <mergeCell ref="H30:K30"/>
    <mergeCell ref="AP28:AP30"/>
    <mergeCell ref="R29:U29"/>
    <mergeCell ref="V29:AB29"/>
    <mergeCell ref="A28:G28"/>
    <mergeCell ref="H28:K28"/>
    <mergeCell ref="O28:Q28"/>
    <mergeCell ref="L28:N28"/>
    <mergeCell ref="L29:Q29"/>
    <mergeCell ref="L30:Q30"/>
    <mergeCell ref="R28:U28"/>
    <mergeCell ref="AC29:AO29"/>
    <mergeCell ref="AC30:AO30"/>
    <mergeCell ref="V28:AC28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24:E24"/>
    <mergeCell ref="F24:J24"/>
    <mergeCell ref="K24:N24"/>
    <mergeCell ref="O24:Q24"/>
    <mergeCell ref="R24:V24"/>
    <mergeCell ref="W24:AA24"/>
    <mergeCell ref="AI25:AK25"/>
    <mergeCell ref="AF24:AH24"/>
    <mergeCell ref="AB24:AC24"/>
    <mergeCell ref="AD24:AE24"/>
    <mergeCell ref="AI24:AK24"/>
    <mergeCell ref="AL25:AO25"/>
    <mergeCell ref="R23:V23"/>
    <mergeCell ref="W23:AA23"/>
    <mergeCell ref="AB23:AC23"/>
    <mergeCell ref="AF23:AH23"/>
    <mergeCell ref="AI23:AK23"/>
    <mergeCell ref="AL23:AO23"/>
    <mergeCell ref="A22:E22"/>
    <mergeCell ref="F22:J22"/>
    <mergeCell ref="K22:N22"/>
    <mergeCell ref="O22:Q22"/>
    <mergeCell ref="R22:V22"/>
    <mergeCell ref="W22:AA22"/>
    <mergeCell ref="AD23:AE23"/>
    <mergeCell ref="A23:E23"/>
    <mergeCell ref="F23:J23"/>
    <mergeCell ref="K23:N23"/>
    <mergeCell ref="O23:Q23"/>
    <mergeCell ref="AD22:AE22"/>
    <mergeCell ref="AB22:AC22"/>
    <mergeCell ref="AF22:AH22"/>
    <mergeCell ref="AI22:AK22"/>
    <mergeCell ref="AL22:AO22"/>
    <mergeCell ref="R21:V21"/>
    <mergeCell ref="W21:AA21"/>
    <mergeCell ref="AB21:AC21"/>
    <mergeCell ref="AF21:AH21"/>
    <mergeCell ref="AI21:AK21"/>
    <mergeCell ref="AL21:AO21"/>
    <mergeCell ref="A20:E20"/>
    <mergeCell ref="F20:J20"/>
    <mergeCell ref="K20:N20"/>
    <mergeCell ref="O20:Q20"/>
    <mergeCell ref="R20:V20"/>
    <mergeCell ref="W20:AA20"/>
    <mergeCell ref="AD21:AE21"/>
    <mergeCell ref="A21:E21"/>
    <mergeCell ref="F21:J21"/>
    <mergeCell ref="K21:N21"/>
    <mergeCell ref="O21:Q21"/>
    <mergeCell ref="AD20:AE20"/>
    <mergeCell ref="AB20:AC20"/>
    <mergeCell ref="AF20:AH20"/>
    <mergeCell ref="AI20:AK20"/>
    <mergeCell ref="AL20:AO20"/>
    <mergeCell ref="R19:V19"/>
    <mergeCell ref="W19:AA19"/>
    <mergeCell ref="AB19:AC19"/>
    <mergeCell ref="AF19:AH19"/>
    <mergeCell ref="AI19:AK19"/>
    <mergeCell ref="AL19:AO19"/>
    <mergeCell ref="A18:E18"/>
    <mergeCell ref="F18:J18"/>
    <mergeCell ref="K18:N18"/>
    <mergeCell ref="O18:Q18"/>
    <mergeCell ref="R18:V18"/>
    <mergeCell ref="W18:AA18"/>
    <mergeCell ref="AD19:AE19"/>
    <mergeCell ref="A19:E19"/>
    <mergeCell ref="F19:J19"/>
    <mergeCell ref="K19:N19"/>
    <mergeCell ref="O19:Q19"/>
    <mergeCell ref="AD18:AE18"/>
    <mergeCell ref="AB18:AC18"/>
    <mergeCell ref="AF18:AH18"/>
    <mergeCell ref="AI18:AK18"/>
    <mergeCell ref="AL18:AO18"/>
    <mergeCell ref="R17:V17"/>
    <mergeCell ref="W17:AA17"/>
    <mergeCell ref="AB17:AC17"/>
    <mergeCell ref="AF17:AH17"/>
    <mergeCell ref="AI17:AK17"/>
    <mergeCell ref="AL17:AO17"/>
    <mergeCell ref="A16:E16"/>
    <mergeCell ref="F16:J16"/>
    <mergeCell ref="K16:N16"/>
    <mergeCell ref="O16:Q16"/>
    <mergeCell ref="R16:V16"/>
    <mergeCell ref="W16:AA16"/>
    <mergeCell ref="AD17:AE17"/>
    <mergeCell ref="A17:E17"/>
    <mergeCell ref="F17:J17"/>
    <mergeCell ref="K17:N17"/>
    <mergeCell ref="O17:Q17"/>
    <mergeCell ref="AD16:AE16"/>
    <mergeCell ref="AB16:AC16"/>
    <mergeCell ref="AF16:AH16"/>
    <mergeCell ref="AI16:AK16"/>
    <mergeCell ref="AL16:AO16"/>
    <mergeCell ref="R15:V15"/>
    <mergeCell ref="W15:AA15"/>
    <mergeCell ref="AB15:AC15"/>
    <mergeCell ref="AF15:AH15"/>
    <mergeCell ref="AI15:AK15"/>
    <mergeCell ref="AL15:AO15"/>
    <mergeCell ref="A14:E14"/>
    <mergeCell ref="F14:J14"/>
    <mergeCell ref="K14:N14"/>
    <mergeCell ref="O14:Q14"/>
    <mergeCell ref="R14:V14"/>
    <mergeCell ref="W14:AA14"/>
    <mergeCell ref="AD15:AE15"/>
    <mergeCell ref="A15:E15"/>
    <mergeCell ref="F15:J15"/>
    <mergeCell ref="K15:N15"/>
    <mergeCell ref="O15:Q15"/>
    <mergeCell ref="AD14:AE14"/>
    <mergeCell ref="AB14:AC14"/>
    <mergeCell ref="AF14:AH14"/>
    <mergeCell ref="AI14:AK14"/>
    <mergeCell ref="AL14:AO14"/>
    <mergeCell ref="W13:AA13"/>
    <mergeCell ref="AB13:AC13"/>
    <mergeCell ref="AF13:AH13"/>
    <mergeCell ref="AI13:AK13"/>
    <mergeCell ref="AL13:AO13"/>
    <mergeCell ref="A12:E12"/>
    <mergeCell ref="F12:J12"/>
    <mergeCell ref="K12:N12"/>
    <mergeCell ref="O12:Q12"/>
    <mergeCell ref="R12:V12"/>
    <mergeCell ref="W12:AA12"/>
    <mergeCell ref="AD13:AE13"/>
    <mergeCell ref="A13:E13"/>
    <mergeCell ref="F13:J13"/>
    <mergeCell ref="K13:N13"/>
    <mergeCell ref="O13:Q13"/>
    <mergeCell ref="AD12:AE12"/>
    <mergeCell ref="AB12:AC12"/>
    <mergeCell ref="AF12:AH12"/>
    <mergeCell ref="AI12:AK12"/>
    <mergeCell ref="AL12:AO12"/>
    <mergeCell ref="R13:V13"/>
    <mergeCell ref="AP1:AP3"/>
    <mergeCell ref="G1:AO1"/>
    <mergeCell ref="R7:V7"/>
    <mergeCell ref="W7:AA7"/>
    <mergeCell ref="AB7:AC7"/>
    <mergeCell ref="AF7:AK7"/>
    <mergeCell ref="AL7:AO7"/>
    <mergeCell ref="A8:E8"/>
    <mergeCell ref="F8:J8"/>
    <mergeCell ref="K8:N8"/>
    <mergeCell ref="O8:Q8"/>
    <mergeCell ref="A6:AP6"/>
    <mergeCell ref="R8:V8"/>
    <mergeCell ref="W8:AA8"/>
    <mergeCell ref="AB8:AC8"/>
    <mergeCell ref="AF8:AH8"/>
    <mergeCell ref="AI8:AK8"/>
    <mergeCell ref="AL8:AO8"/>
    <mergeCell ref="AD7:AE7"/>
    <mergeCell ref="A7:E7"/>
    <mergeCell ref="F7:J7"/>
    <mergeCell ref="K7:N7"/>
    <mergeCell ref="O7:Q7"/>
    <mergeCell ref="A4:AP4"/>
    <mergeCell ref="AL10:AO10"/>
    <mergeCell ref="R10:V10"/>
    <mergeCell ref="W10:AA10"/>
    <mergeCell ref="A11:E11"/>
    <mergeCell ref="F11:J11"/>
    <mergeCell ref="K11:N11"/>
    <mergeCell ref="O11:Q11"/>
    <mergeCell ref="AD10:AE10"/>
    <mergeCell ref="AB10:AC10"/>
    <mergeCell ref="AF10:AH10"/>
    <mergeCell ref="AI10:AK10"/>
    <mergeCell ref="AD11:AE11"/>
    <mergeCell ref="F10:J10"/>
    <mergeCell ref="K10:N10"/>
    <mergeCell ref="O10:Q10"/>
    <mergeCell ref="R9:V9"/>
    <mergeCell ref="W9:AA9"/>
    <mergeCell ref="AB9:AC9"/>
    <mergeCell ref="A1:F3"/>
    <mergeCell ref="AD9:AE9"/>
    <mergeCell ref="A29:G29"/>
    <mergeCell ref="A30:G30"/>
    <mergeCell ref="A31:G31"/>
    <mergeCell ref="H31:AP31"/>
    <mergeCell ref="A9:E9"/>
    <mergeCell ref="F9:J9"/>
    <mergeCell ref="K9:N9"/>
    <mergeCell ref="O9:Q9"/>
    <mergeCell ref="AD8:AE8"/>
    <mergeCell ref="AI9:AK9"/>
    <mergeCell ref="AL9:AO9"/>
    <mergeCell ref="AF9:AH9"/>
    <mergeCell ref="R11:V11"/>
    <mergeCell ref="W11:AA11"/>
    <mergeCell ref="AB11:AC11"/>
    <mergeCell ref="AF11:AH11"/>
    <mergeCell ref="AI11:AK11"/>
    <mergeCell ref="AL11:AO11"/>
    <mergeCell ref="A10:E10"/>
  </mergeCells>
  <conditionalFormatting sqref="A5:AP5">
    <cfRule type="notContainsBlanks" dxfId="89" priority="2">
      <formula>LEN(TRIM(A5))&gt;0</formula>
    </cfRule>
  </conditionalFormatting>
  <conditionalFormatting sqref="A8:AE27">
    <cfRule type="beginsWith" dxfId="88" priority="1" operator="beginsWith" text="0">
      <formula>LEFT(A8,LEN("0"))="0"</formula>
    </cfRule>
  </conditionalFormatting>
  <hyperlinks>
    <hyperlink ref="AE34" r:id="rId1" xr:uid="{00000000-0004-0000-0A00-000000000000}"/>
    <hyperlink ref="K42:P42" location="'Orçamento Transporte'!A1:AP40" display="SELECIONAR" xr:uid="{9DECA35A-A2D5-4D68-AAF9-C275CF2FB8A3}"/>
  </hyperlinks>
  <printOptions horizontalCentered="1"/>
  <pageMargins left="0.11811023622047245" right="0.11811023622047245" top="0.15748031496062992" bottom="0.15748031496062992" header="0" footer="0"/>
  <pageSetup paperSize="9" scale="78" fitToHeight="0" orientation="portrait" horizontalDpi="4294967295" verticalDpi="4294967295" r:id="rId2"/>
  <headerFooter alignWithMargins="0">
    <oddFooter>&amp;C&amp;P - &amp;N&amp;R&amp;D</oddFooter>
  </headerFooter>
  <ignoredErrors>
    <ignoredError sqref="AF11:AH12 AG8:AH8 AG27:AH27 AG13:AH13 AG14:AH14 AG15:AH15 AG16:AH16 AG17:AH17 AG18:AH18 AG19:AH19 AG20:AH20 AG21:AH21 AG22:AH22 AG23:AH23 AG24:AH24 AG25:AH25 AG26:AH26 AG9:AH9 AG10:AH10" unlockedFormula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A00-000001000000}">
          <x14:formula1>
            <xm:f>DADOS!$G$2:$G$4</xm:f>
          </x14:formula1>
          <xm:sqref>AF8:AH27</xm:sqref>
        </x14:dataValidation>
        <x14:dataValidation type="list" allowBlank="1" xr:uid="{00000000-0002-0000-0A00-000002000000}">
          <x14:formula1>
            <xm:f>DADOS!$E$2:$E$27</xm:f>
          </x14:formula1>
          <xm:sqref>AI8:AK27</xm:sqref>
        </x14:dataValidation>
        <x14:dataValidation type="list" allowBlank="1" showInputMessage="1" showErrorMessage="1" xr:uid="{00000000-0002-0000-0A00-000000000000}">
          <x14:formula1>
            <xm:f>'Transporte Terrestre'!$AI$5:$AI$10</xm:f>
          </x14:formula1>
          <xm:sqref>AR3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Z60"/>
  <sheetViews>
    <sheetView topLeftCell="A37" zoomScale="70" zoomScaleNormal="70" workbookViewId="0">
      <selection activeCell="Z60" sqref="Z60"/>
    </sheetView>
  </sheetViews>
  <sheetFormatPr defaultRowHeight="15.6"/>
  <cols>
    <col min="1" max="1" width="4" customWidth="1"/>
    <col min="2" max="2" width="3.8984375" customWidth="1"/>
    <col min="3" max="3" width="5.09765625" customWidth="1"/>
    <col min="4" max="4" width="6.5" customWidth="1"/>
    <col min="5" max="5" width="9.69921875" customWidth="1"/>
    <col min="6" max="6" width="10.3984375" customWidth="1"/>
    <col min="7" max="7" width="10.19921875" customWidth="1"/>
    <col min="8" max="10" width="8.59765625" customWidth="1"/>
    <col min="11" max="11" width="30" customWidth="1"/>
    <col min="12" max="12" width="8.09765625" style="1" customWidth="1"/>
    <col min="13" max="13" width="5.09765625" customWidth="1"/>
    <col min="14" max="14" width="4.3984375" customWidth="1"/>
    <col min="15" max="15" width="11.69921875" customWidth="1"/>
    <col min="16" max="16" width="7.69921875" customWidth="1"/>
    <col min="17" max="17" width="5.09765625" customWidth="1"/>
    <col min="18" max="18" width="10.5" customWidth="1"/>
    <col min="19" max="19" width="11.59765625" customWidth="1"/>
    <col min="20" max="20" width="12.09765625" customWidth="1"/>
    <col min="21" max="21" width="11.3984375" customWidth="1"/>
    <col min="22" max="22" width="15.5" customWidth="1"/>
    <col min="23" max="23" width="11.5" customWidth="1"/>
    <col min="24" max="24" width="12" customWidth="1"/>
    <col min="25" max="26" width="12.69921875" customWidth="1"/>
  </cols>
  <sheetData>
    <row r="1" spans="1:26" ht="49.95" customHeight="1">
      <c r="A1" s="1594" t="s">
        <v>356</v>
      </c>
      <c r="B1" s="1594"/>
      <c r="C1" s="1594"/>
      <c r="D1" s="1594"/>
      <c r="E1" s="1594"/>
      <c r="F1" s="1594"/>
      <c r="G1" s="1594"/>
      <c r="H1" s="1594"/>
      <c r="I1" s="1594"/>
      <c r="J1" s="1594"/>
      <c r="K1" s="1594"/>
      <c r="L1" s="1594"/>
      <c r="M1" s="1594"/>
      <c r="N1" s="1594"/>
      <c r="O1" s="1594"/>
      <c r="P1" s="1594"/>
      <c r="Q1" s="1594"/>
      <c r="R1" s="1594"/>
      <c r="S1" s="1594"/>
      <c r="T1" s="1594"/>
      <c r="U1" s="1594"/>
      <c r="V1" s="1592" t="s">
        <v>357</v>
      </c>
      <c r="W1" s="1593"/>
      <c r="X1" s="1593"/>
      <c r="Y1" s="1593"/>
      <c r="Z1" s="1593"/>
    </row>
    <row r="2" spans="1:26" ht="21">
      <c r="A2" s="111">
        <v>1</v>
      </c>
      <c r="B2" s="1612" t="s">
        <v>358</v>
      </c>
      <c r="C2" s="1383"/>
      <c r="D2" s="1383"/>
      <c r="E2" s="1613"/>
      <c r="F2" s="1599"/>
      <c r="G2" s="73" t="s">
        <v>359</v>
      </c>
      <c r="H2" s="1606"/>
      <c r="I2" s="1607"/>
      <c r="J2" s="382"/>
      <c r="K2" s="383"/>
      <c r="L2" s="391"/>
      <c r="M2" s="383"/>
      <c r="N2" s="383"/>
      <c r="O2" s="383"/>
      <c r="P2" s="383"/>
      <c r="Q2" s="383"/>
      <c r="R2" s="383"/>
      <c r="S2" s="384"/>
      <c r="T2" s="378" t="s">
        <v>360</v>
      </c>
      <c r="U2" s="385">
        <v>0.06</v>
      </c>
      <c r="V2" s="382"/>
      <c r="W2" s="384"/>
      <c r="X2" s="1660" t="s">
        <v>361</v>
      </c>
      <c r="Y2" s="1661"/>
      <c r="Z2" s="1661"/>
    </row>
    <row r="3" spans="1:26" ht="33.6" customHeight="1">
      <c r="B3" s="1620" t="s">
        <v>362</v>
      </c>
      <c r="C3" s="1621"/>
      <c r="D3" s="71" t="s">
        <v>363</v>
      </c>
      <c r="E3" s="71" t="s">
        <v>364</v>
      </c>
      <c r="F3" s="71" t="s">
        <v>365</v>
      </c>
      <c r="G3" s="71" t="s">
        <v>157</v>
      </c>
      <c r="H3" s="71" t="s">
        <v>366</v>
      </c>
      <c r="I3" s="112" t="s">
        <v>367</v>
      </c>
      <c r="J3" s="387" t="s">
        <v>368</v>
      </c>
      <c r="K3" s="387" t="s">
        <v>369</v>
      </c>
      <c r="L3" s="380" t="s">
        <v>370</v>
      </c>
      <c r="M3" s="1608" t="s">
        <v>371</v>
      </c>
      <c r="N3" s="1609"/>
      <c r="O3" s="381" t="s">
        <v>372</v>
      </c>
      <c r="P3" s="1585" t="s">
        <v>373</v>
      </c>
      <c r="Q3" s="1586"/>
      <c r="R3" s="374" t="s">
        <v>374</v>
      </c>
      <c r="S3" s="374" t="s">
        <v>375</v>
      </c>
      <c r="T3" s="372" t="s">
        <v>376</v>
      </c>
      <c r="U3" s="373" t="s">
        <v>377</v>
      </c>
      <c r="V3" s="386" t="s">
        <v>378</v>
      </c>
      <c r="W3" s="374" t="s">
        <v>50</v>
      </c>
      <c r="X3" s="374" t="s">
        <v>379</v>
      </c>
      <c r="Y3" s="374" t="s">
        <v>380</v>
      </c>
      <c r="Z3" s="374" t="s">
        <v>381</v>
      </c>
    </row>
    <row r="4" spans="1:26">
      <c r="B4" s="1598" t="s">
        <v>382</v>
      </c>
      <c r="C4" s="1599"/>
      <c r="D4" s="120">
        <v>2124</v>
      </c>
      <c r="E4" s="120" t="s">
        <v>383</v>
      </c>
      <c r="F4" s="390">
        <v>44661</v>
      </c>
      <c r="G4" s="120" t="s">
        <v>384</v>
      </c>
      <c r="H4" s="120" t="s">
        <v>385</v>
      </c>
      <c r="I4" s="122">
        <v>0.97916666666666663</v>
      </c>
      <c r="J4" s="388">
        <v>0.40625</v>
      </c>
      <c r="K4" s="370" t="s">
        <v>386</v>
      </c>
      <c r="L4" s="362"/>
      <c r="M4" s="1646">
        <v>1200</v>
      </c>
      <c r="N4" s="1647"/>
      <c r="O4" s="1641">
        <v>0.7</v>
      </c>
      <c r="P4" s="1600">
        <v>100</v>
      </c>
      <c r="Q4" s="1601"/>
      <c r="R4" s="1604">
        <v>10</v>
      </c>
      <c r="S4" s="1604">
        <f>M4+P4+R4</f>
        <v>1310</v>
      </c>
      <c r="T4" s="1643">
        <f>V4-S4</f>
        <v>586.28571428571445</v>
      </c>
      <c r="U4" s="1656">
        <f>M4*$U$2</f>
        <v>72</v>
      </c>
      <c r="V4" s="1638">
        <f>(M4/O4)+P4+R4+U4</f>
        <v>1896.2857142857144</v>
      </c>
      <c r="W4" s="1595" t="s">
        <v>115</v>
      </c>
      <c r="X4" s="1659">
        <v>0</v>
      </c>
      <c r="Y4" s="1659">
        <v>0</v>
      </c>
      <c r="Z4" s="1659">
        <v>0</v>
      </c>
    </row>
    <row r="5" spans="1:26">
      <c r="B5" s="1598"/>
      <c r="C5" s="1599"/>
      <c r="D5" s="120"/>
      <c r="E5" s="120"/>
      <c r="F5" s="390"/>
      <c r="G5" s="120"/>
      <c r="H5" s="120" t="s">
        <v>385</v>
      </c>
      <c r="I5" s="120"/>
      <c r="J5" s="369"/>
      <c r="K5" s="370" t="s">
        <v>387</v>
      </c>
      <c r="L5" s="362"/>
      <c r="M5" s="1648"/>
      <c r="N5" s="1649"/>
      <c r="O5" s="1641"/>
      <c r="P5" s="1600"/>
      <c r="Q5" s="1601"/>
      <c r="R5" s="1604"/>
      <c r="S5" s="1604"/>
      <c r="T5" s="1644"/>
      <c r="U5" s="1657"/>
      <c r="V5" s="1639"/>
      <c r="W5" s="1595"/>
      <c r="X5" s="1659"/>
      <c r="Y5" s="1659"/>
      <c r="Z5" s="1659"/>
    </row>
    <row r="6" spans="1:26">
      <c r="B6" s="1598"/>
      <c r="C6" s="1599"/>
      <c r="D6" s="120"/>
      <c r="E6" s="120"/>
      <c r="F6" s="390"/>
      <c r="G6" s="120"/>
      <c r="H6" s="120" t="s">
        <v>385</v>
      </c>
      <c r="I6" s="120"/>
      <c r="J6" s="369"/>
      <c r="K6" s="370" t="s">
        <v>388</v>
      </c>
      <c r="L6" s="362"/>
      <c r="M6" s="1648"/>
      <c r="N6" s="1649"/>
      <c r="O6" s="1641"/>
      <c r="P6" s="1600"/>
      <c r="Q6" s="1601"/>
      <c r="R6" s="1604"/>
      <c r="S6" s="1604"/>
      <c r="T6" s="1644"/>
      <c r="U6" s="1657"/>
      <c r="V6" s="1639"/>
      <c r="W6" s="1595"/>
      <c r="X6" s="1659"/>
      <c r="Y6" s="1659"/>
      <c r="Z6" s="1659"/>
    </row>
    <row r="7" spans="1:26">
      <c r="B7" s="1598"/>
      <c r="C7" s="1599"/>
      <c r="D7" s="120"/>
      <c r="E7" s="120"/>
      <c r="F7" s="390"/>
      <c r="G7" s="120"/>
      <c r="H7" s="120" t="s">
        <v>385</v>
      </c>
      <c r="I7" s="120"/>
      <c r="J7" s="369"/>
      <c r="K7" s="370"/>
      <c r="L7" s="362"/>
      <c r="M7" s="1648"/>
      <c r="N7" s="1649"/>
      <c r="O7" s="1641"/>
      <c r="P7" s="1600"/>
      <c r="Q7" s="1601"/>
      <c r="R7" s="1604"/>
      <c r="S7" s="1604"/>
      <c r="T7" s="1644"/>
      <c r="U7" s="1657"/>
      <c r="V7" s="1639"/>
      <c r="W7" s="1595"/>
      <c r="X7" s="1659"/>
      <c r="Y7" s="1659"/>
      <c r="Z7" s="1659"/>
    </row>
    <row r="8" spans="1:26">
      <c r="B8" s="1598"/>
      <c r="C8" s="1599"/>
      <c r="D8" s="120"/>
      <c r="E8" s="120"/>
      <c r="F8" s="390"/>
      <c r="G8" s="120"/>
      <c r="H8" s="120" t="s">
        <v>385</v>
      </c>
      <c r="I8" s="120"/>
      <c r="J8" s="369"/>
      <c r="K8" s="370"/>
      <c r="L8" s="362"/>
      <c r="M8" s="1648"/>
      <c r="N8" s="1649"/>
      <c r="O8" s="1641"/>
      <c r="P8" s="1600"/>
      <c r="Q8" s="1601"/>
      <c r="R8" s="1604"/>
      <c r="S8" s="1604"/>
      <c r="T8" s="1644"/>
      <c r="U8" s="1657"/>
      <c r="V8" s="1639"/>
      <c r="W8" s="1595"/>
      <c r="X8" s="1659"/>
      <c r="Y8" s="1659"/>
      <c r="Z8" s="1659"/>
    </row>
    <row r="9" spans="1:26">
      <c r="B9" s="1598"/>
      <c r="C9" s="1599"/>
      <c r="D9" s="120"/>
      <c r="E9" s="120"/>
      <c r="F9" s="390"/>
      <c r="G9" s="120"/>
      <c r="H9" s="120" t="s">
        <v>385</v>
      </c>
      <c r="I9" s="248"/>
      <c r="J9" s="371"/>
      <c r="K9" s="370"/>
      <c r="L9" s="362"/>
      <c r="M9" s="1650"/>
      <c r="N9" s="1651"/>
      <c r="O9" s="1642"/>
      <c r="P9" s="1602"/>
      <c r="Q9" s="1603"/>
      <c r="R9" s="1605"/>
      <c r="S9" s="1605"/>
      <c r="T9" s="1645"/>
      <c r="U9" s="1658"/>
      <c r="V9" s="1640"/>
      <c r="W9" s="1595"/>
      <c r="X9" s="1659"/>
      <c r="Y9" s="1662"/>
      <c r="Z9" s="1662"/>
    </row>
    <row r="10" spans="1:26" ht="31.95" customHeight="1">
      <c r="B10" s="1632" t="s">
        <v>389</v>
      </c>
      <c r="C10" s="1633"/>
      <c r="D10" s="1633"/>
      <c r="E10" s="1633"/>
      <c r="F10" s="1633"/>
      <c r="G10" s="1634"/>
      <c r="H10" s="1626">
        <f>COUNTA(K4:K11)</f>
        <v>3</v>
      </c>
      <c r="I10" s="1627"/>
      <c r="J10" s="1628"/>
      <c r="K10" s="463"/>
      <c r="L10" s="375" t="s">
        <v>50</v>
      </c>
      <c r="M10" s="1610" t="s">
        <v>83</v>
      </c>
      <c r="N10" s="1611"/>
      <c r="O10" s="72" t="s">
        <v>390</v>
      </c>
      <c r="P10" s="1610" t="s">
        <v>46</v>
      </c>
      <c r="Q10" s="1611"/>
      <c r="R10" s="72" t="s">
        <v>391</v>
      </c>
      <c r="S10" s="72" t="s">
        <v>392</v>
      </c>
      <c r="T10" s="72" t="s">
        <v>181</v>
      </c>
      <c r="U10" s="72" t="s">
        <v>393</v>
      </c>
      <c r="V10" s="72" t="s">
        <v>394</v>
      </c>
      <c r="W10" s="129" t="s">
        <v>395</v>
      </c>
      <c r="Y10" s="400" t="s">
        <v>396</v>
      </c>
      <c r="Z10" s="401">
        <f>Z11+Z12</f>
        <v>1896.2857142857144</v>
      </c>
    </row>
    <row r="11" spans="1:26">
      <c r="B11" s="1635"/>
      <c r="C11" s="1636"/>
      <c r="D11" s="1636"/>
      <c r="E11" s="1636"/>
      <c r="F11" s="1636"/>
      <c r="G11" s="1637"/>
      <c r="H11" s="1629"/>
      <c r="I11" s="1630"/>
      <c r="J11" s="1631"/>
      <c r="K11" s="463"/>
      <c r="L11" s="392" t="str">
        <f>W4</f>
        <v>Dólar</v>
      </c>
      <c r="M11" s="1616">
        <f>S4</f>
        <v>1310</v>
      </c>
      <c r="N11" s="1617"/>
      <c r="O11" s="1614">
        <v>5.22</v>
      </c>
      <c r="P11" s="1618">
        <f>V4</f>
        <v>1896.2857142857144</v>
      </c>
      <c r="Q11" s="1619"/>
      <c r="R11" s="376">
        <f>R4</f>
        <v>10</v>
      </c>
      <c r="S11" s="376">
        <f>S4</f>
        <v>1310</v>
      </c>
      <c r="T11" s="376">
        <f>M11*H10</f>
        <v>3930</v>
      </c>
      <c r="U11" s="376">
        <f>U4*H10</f>
        <v>216</v>
      </c>
      <c r="V11" s="376">
        <f>V4*H10</f>
        <v>5688.8571428571431</v>
      </c>
      <c r="W11" s="376">
        <f>V11-T11</f>
        <v>1758.8571428571431</v>
      </c>
      <c r="Y11" s="74" t="s">
        <v>135</v>
      </c>
      <c r="Z11" s="401">
        <f>M4/O4</f>
        <v>1714.2857142857144</v>
      </c>
    </row>
    <row r="12" spans="1:26">
      <c r="B12" s="197" t="s">
        <v>397</v>
      </c>
      <c r="C12" s="1590"/>
      <c r="D12" s="1590"/>
      <c r="E12" s="1590"/>
      <c r="F12" s="1590"/>
      <c r="G12" s="1590"/>
      <c r="H12" s="1590"/>
      <c r="I12" s="1590"/>
      <c r="J12" s="1590"/>
      <c r="K12" s="1590"/>
      <c r="L12" s="393" t="str">
        <f>IF(L11="Reais"," ","Reais")</f>
        <v>Reais</v>
      </c>
      <c r="M12" s="1652">
        <f>IF(L12="Reais",O11*S4," ")</f>
        <v>6838.2</v>
      </c>
      <c r="N12" s="1653"/>
      <c r="O12" s="1615"/>
      <c r="P12" s="1654">
        <f>IF(L12="Reais",P11*O11," ")</f>
        <v>9898.6114285714284</v>
      </c>
      <c r="Q12" s="1655"/>
      <c r="R12" s="377">
        <f>IF(L12="Reais",R11*O11, " ")</f>
        <v>52.199999999999996</v>
      </c>
      <c r="S12" s="377">
        <f>IF(L12="Reais",S11*O11, " ")</f>
        <v>6838.2</v>
      </c>
      <c r="T12" s="377">
        <f>IF(L12="Reais",M12*H10, " ")</f>
        <v>20514.599999999999</v>
      </c>
      <c r="U12" s="377">
        <f>IF(L12="Reais",U11*H10," ")</f>
        <v>648</v>
      </c>
      <c r="V12" s="377">
        <f>IF(L12="Reais",(V11*O11)," ")</f>
        <v>29695.834285714285</v>
      </c>
      <c r="W12" s="377">
        <f>IF(L12="Reais",(V12-T12)," ")</f>
        <v>9181.2342857142867</v>
      </c>
      <c r="Y12" s="74" t="s">
        <v>398</v>
      </c>
      <c r="Z12" s="401">
        <f>P4+R4+U4</f>
        <v>182</v>
      </c>
    </row>
    <row r="13" spans="1:26" ht="14.25" customHeight="1">
      <c r="C13" s="1591"/>
      <c r="D13" s="1591"/>
      <c r="E13" s="1591"/>
      <c r="F13" s="1591"/>
      <c r="G13" s="1591"/>
      <c r="H13" s="1591"/>
      <c r="I13" s="1591"/>
      <c r="J13" s="1591"/>
      <c r="K13" s="1591"/>
    </row>
    <row r="14" spans="1:26" ht="21">
      <c r="A14" s="111">
        <v>2</v>
      </c>
      <c r="B14" s="1612" t="s">
        <v>358</v>
      </c>
      <c r="C14" s="1383"/>
      <c r="D14" s="1383"/>
      <c r="E14" s="1613"/>
      <c r="F14" s="1599"/>
      <c r="G14" s="73" t="s">
        <v>359</v>
      </c>
      <c r="H14" s="1606"/>
      <c r="I14" s="1607"/>
      <c r="J14" s="382"/>
      <c r="K14" s="383"/>
      <c r="L14" s="391"/>
      <c r="M14" s="383"/>
      <c r="N14" s="383"/>
      <c r="O14" s="383"/>
      <c r="P14" s="383"/>
      <c r="Q14" s="383"/>
      <c r="R14" s="383"/>
      <c r="S14" s="384"/>
      <c r="T14" s="378" t="s">
        <v>360</v>
      </c>
      <c r="U14" s="385">
        <v>0.06</v>
      </c>
      <c r="V14" s="382"/>
      <c r="W14" s="384"/>
      <c r="X14" s="1660" t="s">
        <v>361</v>
      </c>
      <c r="Y14" s="1661"/>
      <c r="Z14" s="1661"/>
    </row>
    <row r="15" spans="1:26" ht="28.5" customHeight="1">
      <c r="B15" s="1596" t="s">
        <v>362</v>
      </c>
      <c r="C15" s="1597"/>
      <c r="D15" s="70" t="s">
        <v>363</v>
      </c>
      <c r="E15" s="70" t="s">
        <v>364</v>
      </c>
      <c r="F15" s="70" t="s">
        <v>365</v>
      </c>
      <c r="G15" s="70" t="s">
        <v>157</v>
      </c>
      <c r="H15" s="70" t="s">
        <v>366</v>
      </c>
      <c r="I15" s="113" t="s">
        <v>367</v>
      </c>
      <c r="J15" s="379" t="s">
        <v>368</v>
      </c>
      <c r="K15" s="379" t="s">
        <v>369</v>
      </c>
      <c r="L15" s="380" t="s">
        <v>370</v>
      </c>
      <c r="M15" s="1608" t="s">
        <v>371</v>
      </c>
      <c r="N15" s="1609"/>
      <c r="O15" s="381" t="s">
        <v>372</v>
      </c>
      <c r="P15" s="1585" t="s">
        <v>373</v>
      </c>
      <c r="Q15" s="1586"/>
      <c r="R15" s="374" t="s">
        <v>374</v>
      </c>
      <c r="S15" s="374" t="s">
        <v>375</v>
      </c>
      <c r="T15" s="372" t="s">
        <v>376</v>
      </c>
      <c r="U15" s="373" t="s">
        <v>377</v>
      </c>
      <c r="V15" s="386" t="s">
        <v>378</v>
      </c>
      <c r="W15" s="374" t="s">
        <v>50</v>
      </c>
      <c r="X15" s="374" t="s">
        <v>379</v>
      </c>
      <c r="Y15" s="374" t="s">
        <v>380</v>
      </c>
      <c r="Z15" s="374" t="s">
        <v>381</v>
      </c>
    </row>
    <row r="16" spans="1:26">
      <c r="B16" s="1598" t="s">
        <v>382</v>
      </c>
      <c r="C16" s="1599"/>
      <c r="D16" s="120">
        <v>2124</v>
      </c>
      <c r="E16" s="120" t="s">
        <v>383</v>
      </c>
      <c r="F16" s="390">
        <v>44661</v>
      </c>
      <c r="G16" s="120" t="s">
        <v>384</v>
      </c>
      <c r="H16" s="120" t="s">
        <v>385</v>
      </c>
      <c r="I16" s="122">
        <v>0.97916666666666663</v>
      </c>
      <c r="J16" s="388">
        <v>0.40625</v>
      </c>
      <c r="K16" s="250" t="s">
        <v>17</v>
      </c>
      <c r="L16" s="362"/>
      <c r="M16" s="1646">
        <v>100</v>
      </c>
      <c r="N16" s="1647"/>
      <c r="O16" s="1641">
        <v>0.7</v>
      </c>
      <c r="P16" s="1600">
        <v>0</v>
      </c>
      <c r="Q16" s="1601"/>
      <c r="R16" s="1604">
        <v>10</v>
      </c>
      <c r="S16" s="1604">
        <f>M16+P16+R16</f>
        <v>110</v>
      </c>
      <c r="T16" s="1643">
        <f>V16-S16</f>
        <v>48.857142857142861</v>
      </c>
      <c r="U16" s="1656">
        <f>M16*$U$2</f>
        <v>6</v>
      </c>
      <c r="V16" s="1638">
        <f>(M16/O16)+P16+R16+U16</f>
        <v>158.85714285714286</v>
      </c>
      <c r="W16" s="1595" t="s">
        <v>115</v>
      </c>
      <c r="X16" s="1659">
        <v>0</v>
      </c>
      <c r="Y16" s="1659">
        <v>0</v>
      </c>
      <c r="Z16" s="1659">
        <v>0</v>
      </c>
    </row>
    <row r="17" spans="1:26">
      <c r="B17" s="1598"/>
      <c r="C17" s="1599"/>
      <c r="D17" s="120"/>
      <c r="E17" s="120"/>
      <c r="F17" s="120"/>
      <c r="G17" s="120"/>
      <c r="H17" s="120"/>
      <c r="I17" s="122"/>
      <c r="J17" s="389"/>
      <c r="K17" s="250" t="s">
        <v>399</v>
      </c>
      <c r="L17" s="362"/>
      <c r="M17" s="1648"/>
      <c r="N17" s="1649"/>
      <c r="O17" s="1641"/>
      <c r="P17" s="1600"/>
      <c r="Q17" s="1601"/>
      <c r="R17" s="1604"/>
      <c r="S17" s="1604"/>
      <c r="T17" s="1644"/>
      <c r="U17" s="1657"/>
      <c r="V17" s="1639"/>
      <c r="W17" s="1595"/>
      <c r="X17" s="1659"/>
      <c r="Y17" s="1659"/>
      <c r="Z17" s="1659"/>
    </row>
    <row r="18" spans="1:26">
      <c r="B18" s="1598"/>
      <c r="C18" s="1599"/>
      <c r="D18" s="120"/>
      <c r="E18" s="120"/>
      <c r="F18" s="120"/>
      <c r="G18" s="120"/>
      <c r="H18" s="120"/>
      <c r="I18" s="122"/>
      <c r="J18" s="389"/>
      <c r="K18" s="250" t="s">
        <v>400</v>
      </c>
      <c r="L18" s="362"/>
      <c r="M18" s="1648"/>
      <c r="N18" s="1649"/>
      <c r="O18" s="1641"/>
      <c r="P18" s="1600"/>
      <c r="Q18" s="1601"/>
      <c r="R18" s="1604"/>
      <c r="S18" s="1604"/>
      <c r="T18" s="1644"/>
      <c r="U18" s="1657"/>
      <c r="V18" s="1639"/>
      <c r="W18" s="1595"/>
      <c r="X18" s="1659"/>
      <c r="Y18" s="1659"/>
      <c r="Z18" s="1659"/>
    </row>
    <row r="19" spans="1:26">
      <c r="B19" s="1598"/>
      <c r="C19" s="1599"/>
      <c r="D19" s="120"/>
      <c r="E19" s="120"/>
      <c r="F19" s="120"/>
      <c r="G19" s="120"/>
      <c r="H19" s="120"/>
      <c r="I19" s="122"/>
      <c r="J19" s="389"/>
      <c r="K19" s="250" t="s">
        <v>401</v>
      </c>
      <c r="L19" s="362"/>
      <c r="M19" s="1648"/>
      <c r="N19" s="1649"/>
      <c r="O19" s="1641"/>
      <c r="P19" s="1600"/>
      <c r="Q19" s="1601"/>
      <c r="R19" s="1604"/>
      <c r="S19" s="1604"/>
      <c r="T19" s="1644"/>
      <c r="U19" s="1657"/>
      <c r="V19" s="1639"/>
      <c r="W19" s="1595"/>
      <c r="X19" s="1659"/>
      <c r="Y19" s="1659"/>
      <c r="Z19" s="1659"/>
    </row>
    <row r="20" spans="1:26">
      <c r="B20" s="1598"/>
      <c r="C20" s="1599"/>
      <c r="D20" s="120"/>
      <c r="E20" s="120"/>
      <c r="F20" s="120"/>
      <c r="G20" s="120"/>
      <c r="H20" s="120"/>
      <c r="I20" s="122"/>
      <c r="J20" s="389"/>
      <c r="K20" s="250"/>
      <c r="L20" s="362"/>
      <c r="M20" s="1648"/>
      <c r="N20" s="1649"/>
      <c r="O20" s="1641"/>
      <c r="P20" s="1600"/>
      <c r="Q20" s="1601"/>
      <c r="R20" s="1604"/>
      <c r="S20" s="1604"/>
      <c r="T20" s="1644"/>
      <c r="U20" s="1657"/>
      <c r="V20" s="1639"/>
      <c r="W20" s="1595"/>
      <c r="X20" s="1659"/>
      <c r="Y20" s="1659"/>
      <c r="Z20" s="1659"/>
    </row>
    <row r="21" spans="1:26">
      <c r="B21" s="1598"/>
      <c r="C21" s="1599"/>
      <c r="D21" s="120"/>
      <c r="E21" s="120"/>
      <c r="F21" s="120"/>
      <c r="G21" s="120"/>
      <c r="H21" s="120"/>
      <c r="I21" s="122"/>
      <c r="J21" s="389"/>
      <c r="K21" s="250"/>
      <c r="L21" s="362"/>
      <c r="M21" s="1650"/>
      <c r="N21" s="1651"/>
      <c r="O21" s="1642"/>
      <c r="P21" s="1602"/>
      <c r="Q21" s="1603"/>
      <c r="R21" s="1605"/>
      <c r="S21" s="1605"/>
      <c r="T21" s="1645"/>
      <c r="U21" s="1658"/>
      <c r="V21" s="1640"/>
      <c r="W21" s="1595"/>
      <c r="X21" s="1659"/>
      <c r="Y21" s="1659"/>
      <c r="Z21" s="1659"/>
    </row>
    <row r="22" spans="1:26" ht="30" customHeight="1">
      <c r="B22" s="1632" t="s">
        <v>389</v>
      </c>
      <c r="C22" s="1633"/>
      <c r="D22" s="1633"/>
      <c r="E22" s="1633"/>
      <c r="F22" s="1633"/>
      <c r="G22" s="1634"/>
      <c r="H22" s="1626">
        <f>COUNTA(K16:K23)</f>
        <v>4</v>
      </c>
      <c r="I22" s="1627"/>
      <c r="J22" s="1628"/>
      <c r="K22" s="463"/>
      <c r="L22" s="375" t="s">
        <v>50</v>
      </c>
      <c r="M22" s="1610" t="s">
        <v>83</v>
      </c>
      <c r="N22" s="1611"/>
      <c r="O22" s="72" t="s">
        <v>390</v>
      </c>
      <c r="P22" s="1610" t="s">
        <v>46</v>
      </c>
      <c r="Q22" s="1611"/>
      <c r="R22" s="72" t="s">
        <v>391</v>
      </c>
      <c r="S22" s="72" t="s">
        <v>392</v>
      </c>
      <c r="T22" s="72" t="s">
        <v>181</v>
      </c>
      <c r="U22" s="72" t="s">
        <v>393</v>
      </c>
      <c r="V22" s="72" t="s">
        <v>394</v>
      </c>
      <c r="W22" s="129" t="s">
        <v>395</v>
      </c>
      <c r="Y22" s="400" t="s">
        <v>396</v>
      </c>
      <c r="Z22" s="401">
        <f>Z23+Z24</f>
        <v>158.85714285714286</v>
      </c>
    </row>
    <row r="23" spans="1:26">
      <c r="B23" s="1635"/>
      <c r="C23" s="1636"/>
      <c r="D23" s="1636"/>
      <c r="E23" s="1636"/>
      <c r="F23" s="1636"/>
      <c r="G23" s="1637"/>
      <c r="H23" s="1629"/>
      <c r="I23" s="1630"/>
      <c r="J23" s="1631"/>
      <c r="K23" s="463"/>
      <c r="L23" s="392" t="str">
        <f>W16</f>
        <v>Dólar</v>
      </c>
      <c r="M23" s="1616">
        <f>S16</f>
        <v>110</v>
      </c>
      <c r="N23" s="1617"/>
      <c r="O23" s="1614">
        <v>5.22</v>
      </c>
      <c r="P23" s="1618">
        <f>V16</f>
        <v>158.85714285714286</v>
      </c>
      <c r="Q23" s="1619"/>
      <c r="R23" s="376">
        <f>R16</f>
        <v>10</v>
      </c>
      <c r="S23" s="376">
        <f>S16</f>
        <v>110</v>
      </c>
      <c r="T23" s="376">
        <f>M23*H22</f>
        <v>440</v>
      </c>
      <c r="U23" s="376">
        <f>U16*H22</f>
        <v>24</v>
      </c>
      <c r="V23" s="376">
        <f>V16*H22</f>
        <v>635.42857142857144</v>
      </c>
      <c r="W23" s="376">
        <f>V23-T23</f>
        <v>195.42857142857144</v>
      </c>
      <c r="Y23" s="74" t="s">
        <v>135</v>
      </c>
      <c r="Z23" s="401">
        <f>M16/O16</f>
        <v>142.85714285714286</v>
      </c>
    </row>
    <row r="24" spans="1:26">
      <c r="B24" s="197" t="s">
        <v>397</v>
      </c>
      <c r="C24" s="1587"/>
      <c r="D24" s="1588"/>
      <c r="E24" s="1588"/>
      <c r="F24" s="1588"/>
      <c r="G24" s="1588"/>
      <c r="H24" s="1588"/>
      <c r="I24" s="1588"/>
      <c r="J24" s="1588"/>
      <c r="K24" s="1589"/>
      <c r="L24" s="394" t="str">
        <f>IF(L23="Reais"," ","Reais")</f>
        <v>Reais</v>
      </c>
      <c r="M24" s="1622">
        <f>IF(L24="Reais",O23*S16," ")</f>
        <v>574.19999999999993</v>
      </c>
      <c r="N24" s="1623"/>
      <c r="O24" s="1615"/>
      <c r="P24" s="1624">
        <f>IF(L24="Reais",P23*O23," ")</f>
        <v>829.23428571428565</v>
      </c>
      <c r="Q24" s="1625"/>
      <c r="R24" s="123">
        <f>IF(L24="Reais",R23*O23, " ")</f>
        <v>52.199999999999996</v>
      </c>
      <c r="S24" s="123">
        <f>IF(L24="Reais",S23*O23, " ")</f>
        <v>574.19999999999993</v>
      </c>
      <c r="T24" s="123">
        <f>IF(L24="Reais",M24*H22, " ")</f>
        <v>2296.7999999999997</v>
      </c>
      <c r="U24" s="123">
        <f>IF(L24="Reais",U23*H22," ")</f>
        <v>96</v>
      </c>
      <c r="V24" s="123">
        <f>IF(L24="Reais",(V23*O23)," ")</f>
        <v>3316.9371428571426</v>
      </c>
      <c r="W24" s="123">
        <f>IF(L24="Reais",(V24-T24)," ")</f>
        <v>1020.1371428571429</v>
      </c>
      <c r="Y24" s="74" t="s">
        <v>398</v>
      </c>
      <c r="Z24" s="401">
        <f>P16+R16+U16</f>
        <v>16</v>
      </c>
    </row>
    <row r="26" spans="1:26" ht="21">
      <c r="A26" s="111">
        <v>3</v>
      </c>
      <c r="B26" s="1612" t="s">
        <v>358</v>
      </c>
      <c r="C26" s="1383"/>
      <c r="D26" s="1383"/>
      <c r="E26" s="1613"/>
      <c r="F26" s="1599"/>
      <c r="G26" s="73" t="s">
        <v>359</v>
      </c>
      <c r="H26" s="1606"/>
      <c r="I26" s="1607"/>
      <c r="J26" s="382"/>
      <c r="K26" s="383"/>
      <c r="L26" s="391"/>
      <c r="M26" s="383"/>
      <c r="N26" s="383"/>
      <c r="O26" s="383"/>
      <c r="P26" s="383"/>
      <c r="Q26" s="383"/>
      <c r="R26" s="383"/>
      <c r="S26" s="384"/>
      <c r="T26" s="378" t="s">
        <v>360</v>
      </c>
      <c r="U26" s="385">
        <v>0.06</v>
      </c>
      <c r="V26" s="382"/>
      <c r="W26" s="384"/>
      <c r="X26" s="1660" t="s">
        <v>361</v>
      </c>
      <c r="Y26" s="1661"/>
      <c r="Z26" s="1661"/>
    </row>
    <row r="27" spans="1:26" ht="28.5" customHeight="1">
      <c r="B27" s="1596" t="s">
        <v>362</v>
      </c>
      <c r="C27" s="1597"/>
      <c r="D27" s="70" t="s">
        <v>363</v>
      </c>
      <c r="E27" s="70" t="s">
        <v>364</v>
      </c>
      <c r="F27" s="70" t="s">
        <v>365</v>
      </c>
      <c r="G27" s="70" t="s">
        <v>157</v>
      </c>
      <c r="H27" s="70" t="s">
        <v>366</v>
      </c>
      <c r="I27" s="113" t="s">
        <v>367</v>
      </c>
      <c r="J27" s="379" t="s">
        <v>368</v>
      </c>
      <c r="K27" s="379" t="s">
        <v>369</v>
      </c>
      <c r="L27" s="380" t="s">
        <v>370</v>
      </c>
      <c r="M27" s="1608" t="s">
        <v>371</v>
      </c>
      <c r="N27" s="1609"/>
      <c r="O27" s="381" t="s">
        <v>372</v>
      </c>
      <c r="P27" s="1585" t="s">
        <v>373</v>
      </c>
      <c r="Q27" s="1586"/>
      <c r="R27" s="374" t="s">
        <v>374</v>
      </c>
      <c r="S27" s="374" t="s">
        <v>375</v>
      </c>
      <c r="T27" s="372" t="s">
        <v>376</v>
      </c>
      <c r="U27" s="373" t="s">
        <v>377</v>
      </c>
      <c r="V27" s="386" t="s">
        <v>378</v>
      </c>
      <c r="W27" s="374" t="s">
        <v>50</v>
      </c>
      <c r="X27" s="374" t="s">
        <v>379</v>
      </c>
      <c r="Y27" s="374" t="s">
        <v>380</v>
      </c>
      <c r="Z27" s="374" t="s">
        <v>381</v>
      </c>
    </row>
    <row r="28" spans="1:26">
      <c r="B28" s="1598" t="s">
        <v>382</v>
      </c>
      <c r="C28" s="1599"/>
      <c r="D28" s="120">
        <v>2124</v>
      </c>
      <c r="E28" s="120" t="s">
        <v>383</v>
      </c>
      <c r="F28" s="390">
        <v>44661</v>
      </c>
      <c r="G28" s="120" t="s">
        <v>384</v>
      </c>
      <c r="H28" s="120" t="s">
        <v>385</v>
      </c>
      <c r="I28" s="122">
        <v>0.97916666666666663</v>
      </c>
      <c r="J28" s="388">
        <v>0.40625</v>
      </c>
      <c r="K28" s="250" t="s">
        <v>402</v>
      </c>
      <c r="L28" s="362"/>
      <c r="M28" s="1646">
        <v>100</v>
      </c>
      <c r="N28" s="1647"/>
      <c r="O28" s="1641">
        <v>0.7</v>
      </c>
      <c r="P28" s="1600">
        <v>0</v>
      </c>
      <c r="Q28" s="1601"/>
      <c r="R28" s="1604">
        <v>10</v>
      </c>
      <c r="S28" s="1604">
        <f>M28+P28+R28</f>
        <v>110</v>
      </c>
      <c r="T28" s="1643">
        <f>V28-S28</f>
        <v>48.857142857142861</v>
      </c>
      <c r="U28" s="1656">
        <f>M28*$U$2</f>
        <v>6</v>
      </c>
      <c r="V28" s="1638">
        <f>(M28/O28)+P28+R28+U28</f>
        <v>158.85714285714286</v>
      </c>
      <c r="W28" s="1595" t="s">
        <v>115</v>
      </c>
      <c r="X28" s="1659">
        <v>0</v>
      </c>
      <c r="Y28" s="1659">
        <v>0</v>
      </c>
      <c r="Z28" s="1659">
        <v>0</v>
      </c>
    </row>
    <row r="29" spans="1:26">
      <c r="B29" s="1598"/>
      <c r="C29" s="1599"/>
      <c r="D29" s="120"/>
      <c r="E29" s="120"/>
      <c r="F29" s="120"/>
      <c r="G29" s="120"/>
      <c r="H29" s="120"/>
      <c r="I29" s="120"/>
      <c r="J29" s="131"/>
      <c r="K29" s="250" t="s">
        <v>403</v>
      </c>
      <c r="L29" s="362"/>
      <c r="M29" s="1648"/>
      <c r="N29" s="1649"/>
      <c r="O29" s="1641"/>
      <c r="P29" s="1600"/>
      <c r="Q29" s="1601"/>
      <c r="R29" s="1604"/>
      <c r="S29" s="1604"/>
      <c r="T29" s="1644"/>
      <c r="U29" s="1657"/>
      <c r="V29" s="1639"/>
      <c r="W29" s="1595"/>
      <c r="X29" s="1659"/>
      <c r="Y29" s="1659"/>
      <c r="Z29" s="1659"/>
    </row>
    <row r="30" spans="1:26">
      <c r="B30" s="1598"/>
      <c r="C30" s="1599"/>
      <c r="D30" s="120"/>
      <c r="E30" s="120"/>
      <c r="F30" s="120"/>
      <c r="G30" s="120"/>
      <c r="H30" s="120"/>
      <c r="I30" s="120"/>
      <c r="J30" s="131"/>
      <c r="K30" s="250" t="s">
        <v>404</v>
      </c>
      <c r="L30" s="362"/>
      <c r="M30" s="1648"/>
      <c r="N30" s="1649"/>
      <c r="O30" s="1641"/>
      <c r="P30" s="1600"/>
      <c r="Q30" s="1601"/>
      <c r="R30" s="1604"/>
      <c r="S30" s="1604"/>
      <c r="T30" s="1644"/>
      <c r="U30" s="1657"/>
      <c r="V30" s="1639"/>
      <c r="W30" s="1595"/>
      <c r="X30" s="1659"/>
      <c r="Y30" s="1659"/>
      <c r="Z30" s="1659"/>
    </row>
    <row r="31" spans="1:26">
      <c r="B31" s="1598"/>
      <c r="C31" s="1599"/>
      <c r="D31" s="120"/>
      <c r="E31" s="120"/>
      <c r="F31" s="120"/>
      <c r="G31" s="120"/>
      <c r="H31" s="120"/>
      <c r="I31" s="120"/>
      <c r="J31" s="131"/>
      <c r="K31" s="250" t="s">
        <v>405</v>
      </c>
      <c r="L31" s="362"/>
      <c r="M31" s="1648"/>
      <c r="N31" s="1649"/>
      <c r="O31" s="1641"/>
      <c r="P31" s="1600"/>
      <c r="Q31" s="1601"/>
      <c r="R31" s="1604"/>
      <c r="S31" s="1604"/>
      <c r="T31" s="1644"/>
      <c r="U31" s="1657"/>
      <c r="V31" s="1639"/>
      <c r="W31" s="1595"/>
      <c r="X31" s="1659"/>
      <c r="Y31" s="1659"/>
      <c r="Z31" s="1659"/>
    </row>
    <row r="32" spans="1:26">
      <c r="B32" s="1598"/>
      <c r="C32" s="1599"/>
      <c r="D32" s="120"/>
      <c r="E32" s="120"/>
      <c r="F32" s="120"/>
      <c r="G32" s="120"/>
      <c r="H32" s="120"/>
      <c r="I32" s="120"/>
      <c r="J32" s="131"/>
      <c r="K32" s="250"/>
      <c r="L32" s="362"/>
      <c r="M32" s="1648"/>
      <c r="N32" s="1649"/>
      <c r="O32" s="1641"/>
      <c r="P32" s="1600"/>
      <c r="Q32" s="1601"/>
      <c r="R32" s="1604"/>
      <c r="S32" s="1604"/>
      <c r="T32" s="1644"/>
      <c r="U32" s="1657"/>
      <c r="V32" s="1639"/>
      <c r="W32" s="1595"/>
      <c r="X32" s="1659"/>
      <c r="Y32" s="1659"/>
      <c r="Z32" s="1659"/>
    </row>
    <row r="33" spans="1:26">
      <c r="B33" s="1598"/>
      <c r="C33" s="1599"/>
      <c r="D33" s="120"/>
      <c r="E33" s="120"/>
      <c r="F33" s="120"/>
      <c r="G33" s="120"/>
      <c r="H33" s="248"/>
      <c r="I33" s="248"/>
      <c r="J33" s="249"/>
      <c r="K33" s="250"/>
      <c r="L33" s="362"/>
      <c r="M33" s="1650"/>
      <c r="N33" s="1651"/>
      <c r="O33" s="1642"/>
      <c r="P33" s="1602"/>
      <c r="Q33" s="1603"/>
      <c r="R33" s="1605"/>
      <c r="S33" s="1605"/>
      <c r="T33" s="1645"/>
      <c r="U33" s="1658"/>
      <c r="V33" s="1640"/>
      <c r="W33" s="1595"/>
      <c r="X33" s="1659"/>
      <c r="Y33" s="1659"/>
      <c r="Z33" s="1659"/>
    </row>
    <row r="34" spans="1:26" ht="31.2" customHeight="1">
      <c r="B34" s="1632" t="s">
        <v>389</v>
      </c>
      <c r="C34" s="1633"/>
      <c r="D34" s="1633"/>
      <c r="E34" s="1633"/>
      <c r="F34" s="1633"/>
      <c r="G34" s="1634"/>
      <c r="H34" s="1626">
        <f>COUNTA(L35:M35)</f>
        <v>2</v>
      </c>
      <c r="I34" s="1627"/>
      <c r="J34" s="1628"/>
      <c r="K34" s="463"/>
      <c r="L34" s="375" t="s">
        <v>50</v>
      </c>
      <c r="M34" s="1610" t="s">
        <v>83</v>
      </c>
      <c r="N34" s="1611"/>
      <c r="O34" s="72" t="s">
        <v>390</v>
      </c>
      <c r="P34" s="1610" t="s">
        <v>46</v>
      </c>
      <c r="Q34" s="1611"/>
      <c r="R34" s="72" t="s">
        <v>391</v>
      </c>
      <c r="S34" s="72" t="s">
        <v>392</v>
      </c>
      <c r="T34" s="72" t="s">
        <v>181</v>
      </c>
      <c r="U34" s="72" t="s">
        <v>393</v>
      </c>
      <c r="V34" s="72" t="s">
        <v>394</v>
      </c>
      <c r="W34" s="129" t="s">
        <v>395</v>
      </c>
      <c r="Y34" s="400" t="s">
        <v>396</v>
      </c>
      <c r="Z34" s="401">
        <f>Z35+Z36</f>
        <v>158.85714285714286</v>
      </c>
    </row>
    <row r="35" spans="1:26">
      <c r="B35" s="1635"/>
      <c r="C35" s="1636"/>
      <c r="D35" s="1636"/>
      <c r="E35" s="1636"/>
      <c r="F35" s="1636"/>
      <c r="G35" s="1637"/>
      <c r="H35" s="1629"/>
      <c r="I35" s="1630"/>
      <c r="J35" s="1631"/>
      <c r="K35" s="463"/>
      <c r="L35" s="392" t="str">
        <f>W28</f>
        <v>Dólar</v>
      </c>
      <c r="M35" s="1616">
        <f>S28</f>
        <v>110</v>
      </c>
      <c r="N35" s="1617"/>
      <c r="O35" s="1614">
        <v>5.22</v>
      </c>
      <c r="P35" s="1618">
        <f>V28</f>
        <v>158.85714285714286</v>
      </c>
      <c r="Q35" s="1619"/>
      <c r="R35" s="376">
        <f>R28</f>
        <v>10</v>
      </c>
      <c r="S35" s="376">
        <f>S28</f>
        <v>110</v>
      </c>
      <c r="T35" s="376">
        <f>M35*H34</f>
        <v>220</v>
      </c>
      <c r="U35" s="376">
        <f>U28*H34</f>
        <v>12</v>
      </c>
      <c r="V35" s="376">
        <f>V28*H34</f>
        <v>317.71428571428572</v>
      </c>
      <c r="W35" s="376">
        <f>V35-T35</f>
        <v>97.714285714285722</v>
      </c>
      <c r="Y35" s="74" t="s">
        <v>135</v>
      </c>
      <c r="Z35" s="401">
        <f>M28/O28</f>
        <v>142.85714285714286</v>
      </c>
    </row>
    <row r="36" spans="1:26">
      <c r="B36" s="197" t="s">
        <v>397</v>
      </c>
      <c r="C36" s="1587"/>
      <c r="D36" s="1588"/>
      <c r="E36" s="1588"/>
      <c r="F36" s="1588"/>
      <c r="G36" s="1588"/>
      <c r="H36" s="1588"/>
      <c r="I36" s="1588"/>
      <c r="J36" s="1588"/>
      <c r="K36" s="1589"/>
      <c r="L36" s="394" t="str">
        <f>IF(L35="Reais"," ","Reais")</f>
        <v>Reais</v>
      </c>
      <c r="M36" s="1622">
        <f>IF(L36="Reais",O35*S28," ")</f>
        <v>574.19999999999993</v>
      </c>
      <c r="N36" s="1623"/>
      <c r="O36" s="1615"/>
      <c r="P36" s="1624">
        <f>IF(L36="Reais",P35*O35," ")</f>
        <v>829.23428571428565</v>
      </c>
      <c r="Q36" s="1625"/>
      <c r="R36" s="123">
        <f>IF(L36="Reais",R35*O35, " ")</f>
        <v>52.199999999999996</v>
      </c>
      <c r="S36" s="123">
        <f>IF(L36="Reais",S35*O35, " ")</f>
        <v>574.19999999999993</v>
      </c>
      <c r="T36" s="123">
        <f>IF(L36="Reais",M36*H34, " ")</f>
        <v>1148.3999999999999</v>
      </c>
      <c r="U36" s="123">
        <f>IF(L36="Reais",U35*H34," ")</f>
        <v>24</v>
      </c>
      <c r="V36" s="123">
        <f>IF(L36="Reais",(V35*O35)," ")</f>
        <v>1658.4685714285713</v>
      </c>
      <c r="W36" s="123">
        <f>IF(L36="Reais",(V36-T36)," ")</f>
        <v>510.06857142857143</v>
      </c>
      <c r="Y36" s="74" t="s">
        <v>398</v>
      </c>
      <c r="Z36" s="401">
        <f>P28+R28+U28</f>
        <v>16</v>
      </c>
    </row>
    <row r="38" spans="1:26" ht="21">
      <c r="A38" s="111">
        <v>4</v>
      </c>
      <c r="B38" s="1612" t="s">
        <v>358</v>
      </c>
      <c r="C38" s="1383"/>
      <c r="D38" s="1383"/>
      <c r="E38" s="1613"/>
      <c r="F38" s="1599"/>
      <c r="G38" s="73" t="s">
        <v>359</v>
      </c>
      <c r="H38" s="1606"/>
      <c r="I38" s="1607"/>
      <c r="J38" s="382"/>
      <c r="K38" s="383"/>
      <c r="L38" s="391"/>
      <c r="M38" s="383"/>
      <c r="N38" s="383"/>
      <c r="O38" s="383"/>
      <c r="P38" s="383"/>
      <c r="Q38" s="383"/>
      <c r="R38" s="383"/>
      <c r="S38" s="384"/>
      <c r="T38" s="378" t="s">
        <v>360</v>
      </c>
      <c r="U38" s="385">
        <v>0.06</v>
      </c>
      <c r="V38" s="382"/>
      <c r="W38" s="384"/>
      <c r="X38" s="1660" t="s">
        <v>361</v>
      </c>
      <c r="Y38" s="1661"/>
      <c r="Z38" s="1661"/>
    </row>
    <row r="39" spans="1:26" ht="28.5" customHeight="1">
      <c r="B39" s="1596" t="s">
        <v>362</v>
      </c>
      <c r="C39" s="1597"/>
      <c r="D39" s="70" t="s">
        <v>363</v>
      </c>
      <c r="E39" s="70" t="s">
        <v>364</v>
      </c>
      <c r="F39" s="70" t="s">
        <v>365</v>
      </c>
      <c r="G39" s="70" t="s">
        <v>157</v>
      </c>
      <c r="H39" s="70" t="s">
        <v>366</v>
      </c>
      <c r="I39" s="113" t="s">
        <v>367</v>
      </c>
      <c r="J39" s="379" t="s">
        <v>368</v>
      </c>
      <c r="K39" s="379" t="s">
        <v>369</v>
      </c>
      <c r="L39" s="380" t="s">
        <v>370</v>
      </c>
      <c r="M39" s="1608" t="s">
        <v>371</v>
      </c>
      <c r="N39" s="1609"/>
      <c r="O39" s="381" t="s">
        <v>372</v>
      </c>
      <c r="P39" s="1585" t="s">
        <v>373</v>
      </c>
      <c r="Q39" s="1586"/>
      <c r="R39" s="374" t="s">
        <v>374</v>
      </c>
      <c r="S39" s="374" t="s">
        <v>375</v>
      </c>
      <c r="T39" s="372" t="s">
        <v>376</v>
      </c>
      <c r="U39" s="373" t="s">
        <v>377</v>
      </c>
      <c r="V39" s="386" t="s">
        <v>378</v>
      </c>
      <c r="W39" s="374" t="s">
        <v>50</v>
      </c>
      <c r="X39" s="374" t="s">
        <v>379</v>
      </c>
      <c r="Y39" s="374" t="s">
        <v>380</v>
      </c>
      <c r="Z39" s="374" t="s">
        <v>381</v>
      </c>
    </row>
    <row r="40" spans="1:26">
      <c r="B40" s="1598" t="s">
        <v>406</v>
      </c>
      <c r="C40" s="1599"/>
      <c r="D40" s="120">
        <v>2124</v>
      </c>
      <c r="E40" s="120"/>
      <c r="F40" s="121"/>
      <c r="G40" s="120"/>
      <c r="H40" s="120"/>
      <c r="I40" s="122"/>
      <c r="J40" s="131"/>
      <c r="K40" s="250" t="s">
        <v>407</v>
      </c>
      <c r="L40" s="362"/>
      <c r="M40" s="1646">
        <v>100</v>
      </c>
      <c r="N40" s="1647"/>
      <c r="O40" s="1641">
        <v>0.7</v>
      </c>
      <c r="P40" s="1600">
        <v>0</v>
      </c>
      <c r="Q40" s="1601"/>
      <c r="R40" s="1604">
        <v>10</v>
      </c>
      <c r="S40" s="1604">
        <f>M40+P40+R40</f>
        <v>110</v>
      </c>
      <c r="T40" s="1643">
        <f>V40-S40</f>
        <v>48.857142857142861</v>
      </c>
      <c r="U40" s="1656">
        <f>M40*$U$2</f>
        <v>6</v>
      </c>
      <c r="V40" s="1638">
        <f>(M40/O40)+P40+R40+U40</f>
        <v>158.85714285714286</v>
      </c>
      <c r="W40" s="1595" t="s">
        <v>115</v>
      </c>
      <c r="X40" s="1659">
        <v>0</v>
      </c>
      <c r="Y40" s="1659">
        <v>0</v>
      </c>
      <c r="Z40" s="1659">
        <v>0</v>
      </c>
    </row>
    <row r="41" spans="1:26">
      <c r="B41" s="1598"/>
      <c r="C41" s="1599"/>
      <c r="D41" s="120"/>
      <c r="E41" s="120"/>
      <c r="F41" s="120"/>
      <c r="G41" s="120"/>
      <c r="H41" s="120"/>
      <c r="I41" s="120"/>
      <c r="J41" s="131"/>
      <c r="K41" s="250" t="s">
        <v>407</v>
      </c>
      <c r="L41" s="362"/>
      <c r="M41" s="1648"/>
      <c r="N41" s="1649"/>
      <c r="O41" s="1641"/>
      <c r="P41" s="1600"/>
      <c r="Q41" s="1601"/>
      <c r="R41" s="1604"/>
      <c r="S41" s="1604"/>
      <c r="T41" s="1644"/>
      <c r="U41" s="1657"/>
      <c r="V41" s="1639"/>
      <c r="W41" s="1595"/>
      <c r="X41" s="1659"/>
      <c r="Y41" s="1659"/>
      <c r="Z41" s="1659"/>
    </row>
    <row r="42" spans="1:26">
      <c r="B42" s="1598"/>
      <c r="C42" s="1599"/>
      <c r="D42" s="120"/>
      <c r="E42" s="120"/>
      <c r="F42" s="120"/>
      <c r="G42" s="120"/>
      <c r="H42" s="120"/>
      <c r="I42" s="120"/>
      <c r="J42" s="131"/>
      <c r="K42" s="250" t="s">
        <v>407</v>
      </c>
      <c r="L42" s="362"/>
      <c r="M42" s="1648"/>
      <c r="N42" s="1649"/>
      <c r="O42" s="1641"/>
      <c r="P42" s="1600"/>
      <c r="Q42" s="1601"/>
      <c r="R42" s="1604"/>
      <c r="S42" s="1604"/>
      <c r="T42" s="1644"/>
      <c r="U42" s="1657"/>
      <c r="V42" s="1639"/>
      <c r="W42" s="1595"/>
      <c r="X42" s="1659"/>
      <c r="Y42" s="1659"/>
      <c r="Z42" s="1659"/>
    </row>
    <row r="43" spans="1:26">
      <c r="B43" s="1598"/>
      <c r="C43" s="1599"/>
      <c r="D43" s="120"/>
      <c r="E43" s="120"/>
      <c r="F43" s="120"/>
      <c r="G43" s="120"/>
      <c r="H43" s="120"/>
      <c r="I43" s="120"/>
      <c r="J43" s="131"/>
      <c r="K43" s="250" t="s">
        <v>407</v>
      </c>
      <c r="L43" s="362"/>
      <c r="M43" s="1648"/>
      <c r="N43" s="1649"/>
      <c r="O43" s="1641"/>
      <c r="P43" s="1600"/>
      <c r="Q43" s="1601"/>
      <c r="R43" s="1604"/>
      <c r="S43" s="1604"/>
      <c r="T43" s="1644"/>
      <c r="U43" s="1657"/>
      <c r="V43" s="1639"/>
      <c r="W43" s="1595"/>
      <c r="X43" s="1659"/>
      <c r="Y43" s="1659"/>
      <c r="Z43" s="1659"/>
    </row>
    <row r="44" spans="1:26">
      <c r="B44" s="1598"/>
      <c r="C44" s="1599"/>
      <c r="D44" s="120"/>
      <c r="E44" s="120"/>
      <c r="F44" s="120"/>
      <c r="G44" s="120"/>
      <c r="H44" s="120"/>
      <c r="I44" s="120"/>
      <c r="J44" s="131"/>
      <c r="K44" s="250" t="s">
        <v>407</v>
      </c>
      <c r="L44" s="362"/>
      <c r="M44" s="1648"/>
      <c r="N44" s="1649"/>
      <c r="O44" s="1641"/>
      <c r="P44" s="1600"/>
      <c r="Q44" s="1601"/>
      <c r="R44" s="1604"/>
      <c r="S44" s="1604"/>
      <c r="T44" s="1644"/>
      <c r="U44" s="1657"/>
      <c r="V44" s="1639"/>
      <c r="W44" s="1595"/>
      <c r="X44" s="1659"/>
      <c r="Y44" s="1659"/>
      <c r="Z44" s="1659"/>
    </row>
    <row r="45" spans="1:26">
      <c r="B45" s="1598"/>
      <c r="C45" s="1599"/>
      <c r="D45" s="120"/>
      <c r="E45" s="120"/>
      <c r="F45" s="120"/>
      <c r="G45" s="120"/>
      <c r="H45" s="248"/>
      <c r="I45" s="248"/>
      <c r="J45" s="249"/>
      <c r="K45" s="250" t="s">
        <v>407</v>
      </c>
      <c r="L45" s="362"/>
      <c r="M45" s="1650"/>
      <c r="N45" s="1651"/>
      <c r="O45" s="1642"/>
      <c r="P45" s="1602"/>
      <c r="Q45" s="1603"/>
      <c r="R45" s="1605"/>
      <c r="S45" s="1605"/>
      <c r="T45" s="1645"/>
      <c r="U45" s="1658"/>
      <c r="V45" s="1640"/>
      <c r="W45" s="1595"/>
      <c r="X45" s="1659"/>
      <c r="Y45" s="1659"/>
      <c r="Z45" s="1659"/>
    </row>
    <row r="46" spans="1:26" ht="30" customHeight="1">
      <c r="B46" s="1632" t="s">
        <v>389</v>
      </c>
      <c r="C46" s="1633"/>
      <c r="D46" s="1633"/>
      <c r="E46" s="1633"/>
      <c r="F46" s="1633"/>
      <c r="G46" s="1634"/>
      <c r="H46" s="1626">
        <f>COUNTA(K40:K47)</f>
        <v>6</v>
      </c>
      <c r="I46" s="1627"/>
      <c r="J46" s="1628"/>
      <c r="K46" s="463"/>
      <c r="L46" s="375" t="s">
        <v>50</v>
      </c>
      <c r="M46" s="1610" t="s">
        <v>83</v>
      </c>
      <c r="N46" s="1611"/>
      <c r="O46" s="72" t="s">
        <v>390</v>
      </c>
      <c r="P46" s="1610" t="s">
        <v>46</v>
      </c>
      <c r="Q46" s="1611"/>
      <c r="R46" s="72" t="s">
        <v>391</v>
      </c>
      <c r="S46" s="72" t="s">
        <v>392</v>
      </c>
      <c r="T46" s="72" t="s">
        <v>181</v>
      </c>
      <c r="U46" s="72" t="s">
        <v>393</v>
      </c>
      <c r="V46" s="72" t="s">
        <v>394</v>
      </c>
      <c r="W46" s="129" t="s">
        <v>395</v>
      </c>
      <c r="Y46" s="400" t="s">
        <v>396</v>
      </c>
      <c r="Z46" s="401">
        <f>Z47+Z48</f>
        <v>158.85714285714286</v>
      </c>
    </row>
    <row r="47" spans="1:26">
      <c r="B47" s="1635"/>
      <c r="C47" s="1636"/>
      <c r="D47" s="1636"/>
      <c r="E47" s="1636"/>
      <c r="F47" s="1636"/>
      <c r="G47" s="1637"/>
      <c r="H47" s="1629"/>
      <c r="I47" s="1630"/>
      <c r="J47" s="1631"/>
      <c r="K47" s="463"/>
      <c r="L47" s="392" t="str">
        <f>W40</f>
        <v>Dólar</v>
      </c>
      <c r="M47" s="1616">
        <f>S40</f>
        <v>110</v>
      </c>
      <c r="N47" s="1617"/>
      <c r="O47" s="1614">
        <v>5.22</v>
      </c>
      <c r="P47" s="1618">
        <f>V40</f>
        <v>158.85714285714286</v>
      </c>
      <c r="Q47" s="1619"/>
      <c r="R47" s="376">
        <f>R40</f>
        <v>10</v>
      </c>
      <c r="S47" s="376">
        <f>S40</f>
        <v>110</v>
      </c>
      <c r="T47" s="376">
        <f>M47*H46</f>
        <v>660</v>
      </c>
      <c r="U47" s="376">
        <f>U40*H46</f>
        <v>36</v>
      </c>
      <c r="V47" s="376">
        <f>V40*H46</f>
        <v>953.14285714285711</v>
      </c>
      <c r="W47" s="376">
        <f>V47-T47</f>
        <v>293.14285714285711</v>
      </c>
      <c r="Y47" s="74" t="s">
        <v>135</v>
      </c>
      <c r="Z47" s="401">
        <f>M40/O40</f>
        <v>142.85714285714286</v>
      </c>
    </row>
    <row r="48" spans="1:26">
      <c r="B48" s="197" t="s">
        <v>397</v>
      </c>
      <c r="C48" s="1587"/>
      <c r="D48" s="1588"/>
      <c r="E48" s="1588"/>
      <c r="F48" s="1588"/>
      <c r="G48" s="1588"/>
      <c r="H48" s="1588"/>
      <c r="I48" s="1588"/>
      <c r="J48" s="1588"/>
      <c r="K48" s="1589"/>
      <c r="L48" s="394" t="str">
        <f>IF(L47="Reais"," ","Reais")</f>
        <v>Reais</v>
      </c>
      <c r="M48" s="1622">
        <f>IF(L48="Reais",O47*S40," ")</f>
        <v>574.19999999999993</v>
      </c>
      <c r="N48" s="1623"/>
      <c r="O48" s="1615"/>
      <c r="P48" s="1624">
        <f>IF(L48="Reais",P47*O47," ")</f>
        <v>829.23428571428565</v>
      </c>
      <c r="Q48" s="1625"/>
      <c r="R48" s="123">
        <f>IF(L48="Reais",R47*O47, " ")</f>
        <v>52.199999999999996</v>
      </c>
      <c r="S48" s="123">
        <f>IF(L48="Reais",S47*O47, " ")</f>
        <v>574.19999999999993</v>
      </c>
      <c r="T48" s="123">
        <f>IF(L48="Reais",M48*H46, " ")</f>
        <v>3445.2</v>
      </c>
      <c r="U48" s="123">
        <f>IF(L48="Reais",U47*H46," ")</f>
        <v>216</v>
      </c>
      <c r="V48" s="123">
        <f>IF(L48="Reais",(V47*O47)," ")</f>
        <v>4975.4057142857137</v>
      </c>
      <c r="W48" s="123">
        <f>IF(L48="Reais",(V48-T48)," ")</f>
        <v>1530.2057142857138</v>
      </c>
      <c r="Y48" s="74" t="s">
        <v>398</v>
      </c>
      <c r="Z48" s="401">
        <f>P40+R40+U40</f>
        <v>16</v>
      </c>
    </row>
    <row r="50" spans="1:26" ht="21">
      <c r="A50" s="111">
        <v>5</v>
      </c>
      <c r="B50" s="1612" t="s">
        <v>358</v>
      </c>
      <c r="C50" s="1383"/>
      <c r="D50" s="1383"/>
      <c r="E50" s="1613"/>
      <c r="F50" s="1599"/>
      <c r="G50" s="73" t="s">
        <v>359</v>
      </c>
      <c r="H50" s="1606"/>
      <c r="I50" s="1663"/>
      <c r="J50" s="382"/>
      <c r="K50" s="383"/>
      <c r="L50" s="391"/>
      <c r="M50" s="383"/>
      <c r="N50" s="383"/>
      <c r="O50" s="383"/>
      <c r="P50" s="383"/>
      <c r="Q50" s="383"/>
      <c r="R50" s="383"/>
      <c r="S50" s="384"/>
      <c r="T50" s="69" t="s">
        <v>360</v>
      </c>
      <c r="U50" s="130">
        <v>0.06</v>
      </c>
      <c r="V50" s="382"/>
      <c r="W50" s="384"/>
      <c r="X50" s="1661" t="s">
        <v>361</v>
      </c>
      <c r="Y50" s="1661"/>
      <c r="Z50" s="1661"/>
    </row>
    <row r="51" spans="1:26" ht="28.5" customHeight="1">
      <c r="B51" s="1596" t="s">
        <v>362</v>
      </c>
      <c r="C51" s="1597"/>
      <c r="D51" s="70" t="s">
        <v>363</v>
      </c>
      <c r="E51" s="70" t="s">
        <v>364</v>
      </c>
      <c r="F51" s="70" t="s">
        <v>365</v>
      </c>
      <c r="G51" s="70" t="s">
        <v>157</v>
      </c>
      <c r="H51" s="70" t="s">
        <v>366</v>
      </c>
      <c r="I51" s="113" t="s">
        <v>367</v>
      </c>
      <c r="J51" s="379" t="s">
        <v>368</v>
      </c>
      <c r="K51" s="379" t="s">
        <v>369</v>
      </c>
      <c r="L51" s="380" t="s">
        <v>370</v>
      </c>
      <c r="M51" s="1608" t="s">
        <v>371</v>
      </c>
      <c r="N51" s="1609"/>
      <c r="O51" s="381" t="s">
        <v>372</v>
      </c>
      <c r="P51" s="1585" t="s">
        <v>373</v>
      </c>
      <c r="Q51" s="1586"/>
      <c r="R51" s="374" t="s">
        <v>374</v>
      </c>
      <c r="S51" s="374" t="s">
        <v>375</v>
      </c>
      <c r="T51" s="372" t="s">
        <v>376</v>
      </c>
      <c r="U51" s="373" t="s">
        <v>377</v>
      </c>
      <c r="V51" s="386" t="s">
        <v>378</v>
      </c>
      <c r="W51" s="374" t="s">
        <v>50</v>
      </c>
      <c r="X51" s="374" t="s">
        <v>379</v>
      </c>
      <c r="Y51" s="374" t="s">
        <v>380</v>
      </c>
      <c r="Z51" s="374" t="s">
        <v>381</v>
      </c>
    </row>
    <row r="52" spans="1:26">
      <c r="B52" s="1598" t="s">
        <v>406</v>
      </c>
      <c r="C52" s="1599"/>
      <c r="D52" s="120">
        <v>2124</v>
      </c>
      <c r="E52" s="120"/>
      <c r="F52" s="121"/>
      <c r="G52" s="120"/>
      <c r="H52" s="120"/>
      <c r="I52" s="122"/>
      <c r="J52" s="131"/>
      <c r="K52" s="250" t="s">
        <v>408</v>
      </c>
      <c r="L52" s="362"/>
      <c r="M52" s="1646">
        <v>100</v>
      </c>
      <c r="N52" s="1647"/>
      <c r="O52" s="1641">
        <v>0.7</v>
      </c>
      <c r="P52" s="1600">
        <v>0</v>
      </c>
      <c r="Q52" s="1601"/>
      <c r="R52" s="1604">
        <v>10</v>
      </c>
      <c r="S52" s="1604">
        <f>M52+P52+R52</f>
        <v>110</v>
      </c>
      <c r="T52" s="1643">
        <f>V52-S52</f>
        <v>48.857142857142861</v>
      </c>
      <c r="U52" s="1656">
        <f>M52*$U$2</f>
        <v>6</v>
      </c>
      <c r="V52" s="1638">
        <f>(M52/O52)+P52+R52+U52</f>
        <v>158.85714285714286</v>
      </c>
      <c r="W52" s="1595" t="s">
        <v>115</v>
      </c>
      <c r="X52" s="1659">
        <v>0</v>
      </c>
      <c r="Y52" s="1659">
        <v>0</v>
      </c>
      <c r="Z52" s="1659">
        <v>0</v>
      </c>
    </row>
    <row r="53" spans="1:26">
      <c r="B53" s="1598"/>
      <c r="C53" s="1599"/>
      <c r="D53" s="120"/>
      <c r="E53" s="120"/>
      <c r="F53" s="120"/>
      <c r="G53" s="120"/>
      <c r="H53" s="120"/>
      <c r="I53" s="120"/>
      <c r="J53" s="131"/>
      <c r="K53" s="250" t="s">
        <v>409</v>
      </c>
      <c r="L53" s="362"/>
      <c r="M53" s="1648"/>
      <c r="N53" s="1649"/>
      <c r="O53" s="1641"/>
      <c r="P53" s="1600"/>
      <c r="Q53" s="1601"/>
      <c r="R53" s="1604"/>
      <c r="S53" s="1604"/>
      <c r="T53" s="1644"/>
      <c r="U53" s="1657"/>
      <c r="V53" s="1639"/>
      <c r="W53" s="1595"/>
      <c r="X53" s="1659"/>
      <c r="Y53" s="1659"/>
      <c r="Z53" s="1659"/>
    </row>
    <row r="54" spans="1:26">
      <c r="B54" s="1598"/>
      <c r="C54" s="1599"/>
      <c r="D54" s="120"/>
      <c r="E54" s="120"/>
      <c r="F54" s="120"/>
      <c r="G54" s="120"/>
      <c r="H54" s="120"/>
      <c r="I54" s="120"/>
      <c r="J54" s="131"/>
      <c r="K54" s="250" t="s">
        <v>410</v>
      </c>
      <c r="L54" s="362"/>
      <c r="M54" s="1648"/>
      <c r="N54" s="1649"/>
      <c r="O54" s="1641"/>
      <c r="P54" s="1600"/>
      <c r="Q54" s="1601"/>
      <c r="R54" s="1604"/>
      <c r="S54" s="1604"/>
      <c r="T54" s="1644"/>
      <c r="U54" s="1657"/>
      <c r="V54" s="1639"/>
      <c r="W54" s="1595"/>
      <c r="X54" s="1659"/>
      <c r="Y54" s="1659"/>
      <c r="Z54" s="1659"/>
    </row>
    <row r="55" spans="1:26">
      <c r="B55" s="1598"/>
      <c r="C55" s="1599"/>
      <c r="D55" s="120"/>
      <c r="E55" s="120"/>
      <c r="F55" s="120"/>
      <c r="G55" s="120"/>
      <c r="H55" s="120"/>
      <c r="I55" s="120"/>
      <c r="J55" s="131"/>
      <c r="K55" s="250" t="s">
        <v>411</v>
      </c>
      <c r="L55" s="362"/>
      <c r="M55" s="1648"/>
      <c r="N55" s="1649"/>
      <c r="O55" s="1641"/>
      <c r="P55" s="1600"/>
      <c r="Q55" s="1601"/>
      <c r="R55" s="1604"/>
      <c r="S55" s="1604"/>
      <c r="T55" s="1644"/>
      <c r="U55" s="1657"/>
      <c r="V55" s="1639"/>
      <c r="W55" s="1595"/>
      <c r="X55" s="1659"/>
      <c r="Y55" s="1659"/>
      <c r="Z55" s="1659"/>
    </row>
    <row r="56" spans="1:26">
      <c r="B56" s="1598"/>
      <c r="C56" s="1599"/>
      <c r="D56" s="120"/>
      <c r="E56" s="120"/>
      <c r="F56" s="120"/>
      <c r="G56" s="120"/>
      <c r="H56" s="120"/>
      <c r="I56" s="120"/>
      <c r="J56" s="131"/>
      <c r="K56" s="250" t="s">
        <v>412</v>
      </c>
      <c r="L56" s="362"/>
      <c r="M56" s="1648"/>
      <c r="N56" s="1649"/>
      <c r="O56" s="1641"/>
      <c r="P56" s="1600"/>
      <c r="Q56" s="1601"/>
      <c r="R56" s="1604"/>
      <c r="S56" s="1604"/>
      <c r="T56" s="1644"/>
      <c r="U56" s="1657"/>
      <c r="V56" s="1639"/>
      <c r="W56" s="1595"/>
      <c r="X56" s="1659"/>
      <c r="Y56" s="1659"/>
      <c r="Z56" s="1659"/>
    </row>
    <row r="57" spans="1:26">
      <c r="B57" s="1598"/>
      <c r="C57" s="1599"/>
      <c r="D57" s="120"/>
      <c r="E57" s="120"/>
      <c r="F57" s="120"/>
      <c r="G57" s="120"/>
      <c r="H57" s="248"/>
      <c r="I57" s="248"/>
      <c r="J57" s="249"/>
      <c r="K57" s="250" t="s">
        <v>413</v>
      </c>
      <c r="L57" s="362"/>
      <c r="M57" s="1650"/>
      <c r="N57" s="1651"/>
      <c r="O57" s="1642"/>
      <c r="P57" s="1602"/>
      <c r="Q57" s="1603"/>
      <c r="R57" s="1605"/>
      <c r="S57" s="1605"/>
      <c r="T57" s="1645"/>
      <c r="U57" s="1658"/>
      <c r="V57" s="1640"/>
      <c r="W57" s="1595"/>
      <c r="X57" s="1659"/>
      <c r="Y57" s="1659"/>
      <c r="Z57" s="1659"/>
    </row>
    <row r="58" spans="1:26" ht="31.95" customHeight="1">
      <c r="B58" s="1632" t="s">
        <v>389</v>
      </c>
      <c r="C58" s="1633"/>
      <c r="D58" s="1633"/>
      <c r="E58" s="1633"/>
      <c r="F58" s="1633"/>
      <c r="G58" s="1634"/>
      <c r="H58" s="1626">
        <f>COUNTA(K52:K59)</f>
        <v>6</v>
      </c>
      <c r="I58" s="1627"/>
      <c r="J58" s="1628"/>
      <c r="K58" s="463"/>
      <c r="L58" s="375" t="s">
        <v>50</v>
      </c>
      <c r="M58" s="1610" t="s">
        <v>83</v>
      </c>
      <c r="N58" s="1611"/>
      <c r="O58" s="72" t="s">
        <v>390</v>
      </c>
      <c r="P58" s="1610" t="s">
        <v>46</v>
      </c>
      <c r="Q58" s="1611"/>
      <c r="R58" s="72" t="s">
        <v>391</v>
      </c>
      <c r="S58" s="72" t="s">
        <v>392</v>
      </c>
      <c r="T58" s="72" t="s">
        <v>181</v>
      </c>
      <c r="U58" s="72" t="s">
        <v>393</v>
      </c>
      <c r="V58" s="72" t="s">
        <v>394</v>
      </c>
      <c r="W58" s="129" t="s">
        <v>395</v>
      </c>
      <c r="Y58" s="400" t="s">
        <v>396</v>
      </c>
      <c r="Z58" s="401">
        <f>Z59+Z60</f>
        <v>158.85714285714286</v>
      </c>
    </row>
    <row r="59" spans="1:26">
      <c r="B59" s="1635"/>
      <c r="C59" s="1636"/>
      <c r="D59" s="1636"/>
      <c r="E59" s="1636"/>
      <c r="F59" s="1636"/>
      <c r="G59" s="1637"/>
      <c r="H59" s="1629"/>
      <c r="I59" s="1630"/>
      <c r="J59" s="1631"/>
      <c r="K59" s="463"/>
      <c r="L59" s="392" t="str">
        <f>W52</f>
        <v>Dólar</v>
      </c>
      <c r="M59" s="1616">
        <f>S52</f>
        <v>110</v>
      </c>
      <c r="N59" s="1617"/>
      <c r="O59" s="1614">
        <v>5.22</v>
      </c>
      <c r="P59" s="1618">
        <f>V52</f>
        <v>158.85714285714286</v>
      </c>
      <c r="Q59" s="1619"/>
      <c r="R59" s="376">
        <f>R52</f>
        <v>10</v>
      </c>
      <c r="S59" s="376">
        <f>S52</f>
        <v>110</v>
      </c>
      <c r="T59" s="376">
        <f>M59*H58</f>
        <v>660</v>
      </c>
      <c r="U59" s="376">
        <f>U52*H58</f>
        <v>36</v>
      </c>
      <c r="V59" s="376">
        <f>V52*H58</f>
        <v>953.14285714285711</v>
      </c>
      <c r="W59" s="376">
        <f>V59-T59</f>
        <v>293.14285714285711</v>
      </c>
      <c r="Y59" s="74" t="s">
        <v>135</v>
      </c>
      <c r="Z59" s="401">
        <f>M52/O52</f>
        <v>142.85714285714286</v>
      </c>
    </row>
    <row r="60" spans="1:26">
      <c r="B60" s="197" t="s">
        <v>397</v>
      </c>
      <c r="C60" s="1587"/>
      <c r="D60" s="1588"/>
      <c r="E60" s="1588"/>
      <c r="F60" s="1588"/>
      <c r="G60" s="1588"/>
      <c r="H60" s="1588"/>
      <c r="I60" s="1588"/>
      <c r="J60" s="1588"/>
      <c r="K60" s="1589"/>
      <c r="L60" s="394" t="str">
        <f>IF(L59="Reais"," ","Reais")</f>
        <v>Reais</v>
      </c>
      <c r="M60" s="1622">
        <f>IF(L60="Reais",O59*S52," ")</f>
        <v>574.19999999999993</v>
      </c>
      <c r="N60" s="1623"/>
      <c r="O60" s="1615"/>
      <c r="P60" s="1624">
        <f>IF(L60="Reais",P59*O59," ")</f>
        <v>829.23428571428565</v>
      </c>
      <c r="Q60" s="1625"/>
      <c r="R60" s="123">
        <f>IF(L60="Reais",R59*O59, " ")</f>
        <v>52.199999999999996</v>
      </c>
      <c r="S60" s="123">
        <f>IF(L60="Reais",S59*O59, " ")</f>
        <v>574.19999999999993</v>
      </c>
      <c r="T60" s="123">
        <f>IF(L60="Reais",M60*H58, " ")</f>
        <v>3445.2</v>
      </c>
      <c r="U60" s="123">
        <f>IF(L60="Reais",U59*H58," ")</f>
        <v>216</v>
      </c>
      <c r="V60" s="123">
        <f>IF(L60="Reais",(V59*O59)," ")</f>
        <v>4975.4057142857137</v>
      </c>
      <c r="W60" s="123">
        <f>IF(L60="Reais",(V60-T60)," ")</f>
        <v>1530.2057142857138</v>
      </c>
      <c r="Y60" s="74" t="s">
        <v>398</v>
      </c>
      <c r="Z60" s="401">
        <f>P52+R52+U52</f>
        <v>16</v>
      </c>
    </row>
  </sheetData>
  <mergeCells count="177">
    <mergeCell ref="B50:D50"/>
    <mergeCell ref="E50:F50"/>
    <mergeCell ref="H50:I50"/>
    <mergeCell ref="E26:F26"/>
    <mergeCell ref="H26:I26"/>
    <mergeCell ref="Y52:Y57"/>
    <mergeCell ref="B51:C51"/>
    <mergeCell ref="V40:V45"/>
    <mergeCell ref="B41:C41"/>
    <mergeCell ref="B42:C42"/>
    <mergeCell ref="B43:C43"/>
    <mergeCell ref="B44:C44"/>
    <mergeCell ref="B45:C45"/>
    <mergeCell ref="B40:C40"/>
    <mergeCell ref="M40:N45"/>
    <mergeCell ref="O40:O45"/>
    <mergeCell ref="P40:Q45"/>
    <mergeCell ref="R40:R45"/>
    <mergeCell ref="S40:S45"/>
    <mergeCell ref="T40:T45"/>
    <mergeCell ref="U40:U45"/>
    <mergeCell ref="B34:G35"/>
    <mergeCell ref="H34:J35"/>
    <mergeCell ref="M28:N33"/>
    <mergeCell ref="X2:Z2"/>
    <mergeCell ref="Y4:Y9"/>
    <mergeCell ref="Z4:Z9"/>
    <mergeCell ref="X14:Z14"/>
    <mergeCell ref="X16:X21"/>
    <mergeCell ref="Y16:Y21"/>
    <mergeCell ref="Z16:Z21"/>
    <mergeCell ref="X26:Z26"/>
    <mergeCell ref="X28:X33"/>
    <mergeCell ref="Y28:Y33"/>
    <mergeCell ref="Z28:Z33"/>
    <mergeCell ref="P51:Q51"/>
    <mergeCell ref="M51:N51"/>
    <mergeCell ref="M58:N58"/>
    <mergeCell ref="Z52:Z57"/>
    <mergeCell ref="X4:X9"/>
    <mergeCell ref="X38:Z38"/>
    <mergeCell ref="X40:X45"/>
    <mergeCell ref="Y40:Y45"/>
    <mergeCell ref="Z40:Z45"/>
    <mergeCell ref="X50:Z50"/>
    <mergeCell ref="X52:X57"/>
    <mergeCell ref="U4:U9"/>
    <mergeCell ref="U28:U33"/>
    <mergeCell ref="P36:Q36"/>
    <mergeCell ref="M34:N34"/>
    <mergeCell ref="P34:Q34"/>
    <mergeCell ref="M35:N35"/>
    <mergeCell ref="M36:N36"/>
    <mergeCell ref="P35:Q35"/>
    <mergeCell ref="M27:N27"/>
    <mergeCell ref="T16:T21"/>
    <mergeCell ref="U16:U21"/>
    <mergeCell ref="V16:V21"/>
    <mergeCell ref="P27:Q27"/>
    <mergeCell ref="B58:G59"/>
    <mergeCell ref="H58:J59"/>
    <mergeCell ref="V52:V57"/>
    <mergeCell ref="B53:C53"/>
    <mergeCell ref="B54:C54"/>
    <mergeCell ref="B55:C55"/>
    <mergeCell ref="B56:C56"/>
    <mergeCell ref="B57:C57"/>
    <mergeCell ref="B52:C52"/>
    <mergeCell ref="M52:N57"/>
    <mergeCell ref="O52:O57"/>
    <mergeCell ref="P52:Q57"/>
    <mergeCell ref="R52:R57"/>
    <mergeCell ref="S52:S57"/>
    <mergeCell ref="T52:T57"/>
    <mergeCell ref="U52:U57"/>
    <mergeCell ref="P58:Q58"/>
    <mergeCell ref="M59:N59"/>
    <mergeCell ref="O59:O60"/>
    <mergeCell ref="P59:Q59"/>
    <mergeCell ref="M60:N60"/>
    <mergeCell ref="P60:Q60"/>
    <mergeCell ref="V4:V9"/>
    <mergeCell ref="S4:S9"/>
    <mergeCell ref="T4:T9"/>
    <mergeCell ref="M16:N21"/>
    <mergeCell ref="O16:O21"/>
    <mergeCell ref="M12:N12"/>
    <mergeCell ref="B14:D14"/>
    <mergeCell ref="E14:F14"/>
    <mergeCell ref="O4:O9"/>
    <mergeCell ref="B10:G11"/>
    <mergeCell ref="H10:J11"/>
    <mergeCell ref="S16:S21"/>
    <mergeCell ref="M4:N9"/>
    <mergeCell ref="R4:R9"/>
    <mergeCell ref="P12:Q12"/>
    <mergeCell ref="M39:N39"/>
    <mergeCell ref="B26:D26"/>
    <mergeCell ref="O35:O36"/>
    <mergeCell ref="P39:Q39"/>
    <mergeCell ref="B38:D38"/>
    <mergeCell ref="E38:F38"/>
    <mergeCell ref="H38:I38"/>
    <mergeCell ref="B39:C39"/>
    <mergeCell ref="B17:C17"/>
    <mergeCell ref="B18:C18"/>
    <mergeCell ref="B19:C19"/>
    <mergeCell ref="B20:C20"/>
    <mergeCell ref="P46:Q46"/>
    <mergeCell ref="M47:N47"/>
    <mergeCell ref="O47:O48"/>
    <mergeCell ref="P47:Q47"/>
    <mergeCell ref="M48:N48"/>
    <mergeCell ref="P48:Q48"/>
    <mergeCell ref="M46:N46"/>
    <mergeCell ref="B46:G47"/>
    <mergeCell ref="H46:J47"/>
    <mergeCell ref="V28:V33"/>
    <mergeCell ref="B28:C28"/>
    <mergeCell ref="B29:C29"/>
    <mergeCell ref="B30:C30"/>
    <mergeCell ref="O28:O33"/>
    <mergeCell ref="P28:Q33"/>
    <mergeCell ref="R28:R33"/>
    <mergeCell ref="S28:S33"/>
    <mergeCell ref="T28:T33"/>
    <mergeCell ref="B32:C32"/>
    <mergeCell ref="B33:C33"/>
    <mergeCell ref="B31:C31"/>
    <mergeCell ref="E2:F2"/>
    <mergeCell ref="H2:I2"/>
    <mergeCell ref="O11:O12"/>
    <mergeCell ref="P22:Q22"/>
    <mergeCell ref="M23:N23"/>
    <mergeCell ref="O23:O24"/>
    <mergeCell ref="P23:Q23"/>
    <mergeCell ref="B3:C3"/>
    <mergeCell ref="M3:N3"/>
    <mergeCell ref="P4:Q9"/>
    <mergeCell ref="B5:C5"/>
    <mergeCell ref="B6:C6"/>
    <mergeCell ref="B7:C7"/>
    <mergeCell ref="B9:C9"/>
    <mergeCell ref="B21:C21"/>
    <mergeCell ref="M24:N24"/>
    <mergeCell ref="M22:N22"/>
    <mergeCell ref="P24:Q24"/>
    <mergeCell ref="P11:Q11"/>
    <mergeCell ref="H22:J23"/>
    <mergeCell ref="B4:C4"/>
    <mergeCell ref="M10:N10"/>
    <mergeCell ref="M11:N11"/>
    <mergeCell ref="B22:G23"/>
    <mergeCell ref="P3:Q3"/>
    <mergeCell ref="C48:K48"/>
    <mergeCell ref="C60:K60"/>
    <mergeCell ref="C36:K36"/>
    <mergeCell ref="C24:K24"/>
    <mergeCell ref="C12:K13"/>
    <mergeCell ref="V1:Z1"/>
    <mergeCell ref="A1:U1"/>
    <mergeCell ref="W4:W9"/>
    <mergeCell ref="W16:W21"/>
    <mergeCell ref="W28:W33"/>
    <mergeCell ref="W40:W45"/>
    <mergeCell ref="W52:W57"/>
    <mergeCell ref="B27:C27"/>
    <mergeCell ref="B8:C8"/>
    <mergeCell ref="P16:Q21"/>
    <mergeCell ref="R16:R21"/>
    <mergeCell ref="B15:C15"/>
    <mergeCell ref="B16:C16"/>
    <mergeCell ref="H14:I14"/>
    <mergeCell ref="M15:N15"/>
    <mergeCell ref="P15:Q15"/>
    <mergeCell ref="P10:Q10"/>
    <mergeCell ref="B2:D2"/>
  </mergeCells>
  <phoneticPr fontId="98" type="noConversion"/>
  <conditionalFormatting sqref="K9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0 H22 H46 H58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C00-000000000000}">
          <x14:formula1>
            <xm:f>DADOS!$E$2:$E$27</xm:f>
          </x14:formula1>
          <xm:sqref>U2 U14 U26 U38 U50</xm:sqref>
        </x14:dataValidation>
        <x14:dataValidation type="list" allowBlank="1" showInputMessage="1" showErrorMessage="1" xr:uid="{00000000-0002-0000-0C00-000001000000}">
          <x14:formula1>
            <xm:f>DADOS!$BG$3:$BG$13</xm:f>
          </x14:formula1>
          <xm:sqref>W4:W9 W16:W21 W28:W33 W40:W45 W52:W57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  <pageSetUpPr fitToPage="1"/>
  </sheetPr>
  <dimension ref="B1:P50"/>
  <sheetViews>
    <sheetView topLeftCell="A22" workbookViewId="0">
      <selection activeCell="R37" sqref="R37"/>
    </sheetView>
  </sheetViews>
  <sheetFormatPr defaultRowHeight="15.6"/>
  <cols>
    <col min="2" max="2" width="2.19921875" customWidth="1"/>
    <col min="3" max="5" width="4.09765625" customWidth="1"/>
    <col min="6" max="6" width="6.69921875" customWidth="1"/>
    <col min="7" max="8" width="3.69921875" customWidth="1"/>
    <col min="9" max="10" width="4.8984375" customWidth="1"/>
    <col min="11" max="11" width="4.09765625" customWidth="1"/>
    <col min="12" max="12" width="9" customWidth="1"/>
    <col min="13" max="13" width="6.8984375" customWidth="1"/>
    <col min="14" max="14" width="7.69921875" customWidth="1"/>
    <col min="15" max="15" width="10.69921875" customWidth="1"/>
    <col min="16" max="16" width="19.59765625" customWidth="1"/>
    <col min="17" max="17" width="16.69921875" customWidth="1"/>
  </cols>
  <sheetData>
    <row r="1" spans="2:16">
      <c r="B1" s="126"/>
      <c r="C1" s="1667"/>
      <c r="D1" s="1378"/>
      <c r="E1" s="1668" t="s">
        <v>414</v>
      </c>
      <c r="F1" s="1668"/>
      <c r="G1" s="1668"/>
      <c r="H1" s="1668"/>
      <c r="I1" s="1668"/>
      <c r="J1" s="1668"/>
      <c r="K1" s="1668"/>
      <c r="L1" s="1668"/>
      <c r="M1" s="1668"/>
      <c r="N1" s="1668"/>
      <c r="O1" s="1668"/>
      <c r="P1" s="126"/>
    </row>
    <row r="2" spans="2:16">
      <c r="B2" s="126"/>
      <c r="C2" s="1378"/>
      <c r="D2" s="1378"/>
      <c r="E2" s="1668"/>
      <c r="F2" s="1668"/>
      <c r="G2" s="1668"/>
      <c r="H2" s="1668"/>
      <c r="I2" s="1668"/>
      <c r="J2" s="1668"/>
      <c r="K2" s="1668"/>
      <c r="L2" s="1668"/>
      <c r="M2" s="1668"/>
      <c r="N2" s="1668"/>
      <c r="O2" s="1668"/>
      <c r="P2" s="126"/>
    </row>
    <row r="3" spans="2:16">
      <c r="B3" s="126"/>
      <c r="C3" s="1378"/>
      <c r="D3" s="1378"/>
      <c r="E3" s="1668"/>
      <c r="F3" s="1668"/>
      <c r="G3" s="1668"/>
      <c r="H3" s="1668"/>
      <c r="I3" s="1668"/>
      <c r="J3" s="1668"/>
      <c r="K3" s="1668"/>
      <c r="L3" s="1668"/>
      <c r="M3" s="1668"/>
      <c r="N3" s="1668"/>
      <c r="O3" s="1668"/>
      <c r="P3" s="126"/>
    </row>
    <row r="4" spans="2:16">
      <c r="B4" s="126"/>
      <c r="C4" s="81"/>
      <c r="D4" s="81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363"/>
      <c r="P4" s="126"/>
    </row>
    <row r="5" spans="2:16">
      <c r="B5" s="126"/>
      <c r="C5" s="81"/>
      <c r="D5" s="81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363"/>
      <c r="P5" s="126"/>
    </row>
    <row r="6" spans="2:16" ht="24">
      <c r="B6" s="126"/>
      <c r="C6" s="457" t="s">
        <v>362</v>
      </c>
      <c r="D6" s="457" t="s">
        <v>363</v>
      </c>
      <c r="E6" s="458" t="s">
        <v>415</v>
      </c>
      <c r="F6" s="457" t="s">
        <v>365</v>
      </c>
      <c r="G6" s="457" t="s">
        <v>157</v>
      </c>
      <c r="H6" s="457" t="s">
        <v>366</v>
      </c>
      <c r="I6" s="457" t="s">
        <v>367</v>
      </c>
      <c r="J6" s="457" t="s">
        <v>416</v>
      </c>
      <c r="K6" s="457" t="s">
        <v>417</v>
      </c>
      <c r="L6" s="459" t="s">
        <v>418</v>
      </c>
      <c r="M6" s="457" t="s">
        <v>264</v>
      </c>
      <c r="N6" s="459" t="s">
        <v>419</v>
      </c>
      <c r="O6" s="457" t="s">
        <v>295</v>
      </c>
      <c r="P6" s="456" t="s">
        <v>369</v>
      </c>
    </row>
    <row r="7" spans="2:16">
      <c r="B7" s="126"/>
      <c r="C7" s="460" t="str">
        <f>IF(ISBLANK(Aéreo!B4),"",(Aéreo!B4))</f>
        <v>AF</v>
      </c>
      <c r="D7" s="461">
        <f>IF(ISBLANK(Aéreo!D4),"",(Aéreo!D4))</f>
        <v>2124</v>
      </c>
      <c r="E7" s="460" t="str">
        <f>IF(ISBLANK(Aéreo!E4),"",(Aéreo!E4))</f>
        <v>Y</v>
      </c>
      <c r="F7" s="460">
        <f>IF(ISBLANK(Aéreo!F4),"",(Aéreo!F4))</f>
        <v>44661</v>
      </c>
      <c r="G7" s="460" t="str">
        <f>IF(ISBLANK(Aéreo!G4),"",(Aéreo!G4))</f>
        <v>Gru</v>
      </c>
      <c r="H7" s="460" t="str">
        <f>IF(ISBLANK(Aéreo!H4),"",(Aéreo!H4))</f>
        <v>Par</v>
      </c>
      <c r="I7" s="462">
        <f>IF(ISBLANK(Aéreo!I4),"",(Aéreo!I4))</f>
        <v>0.97916666666666663</v>
      </c>
      <c r="J7" s="462">
        <f>IF(ISBLANK(Aéreo!J4),"",(Aéreo!J4))</f>
        <v>0.40625</v>
      </c>
      <c r="K7" s="1671">
        <f>IF(ISBLANK(Aéreo!H10),"",(Aéreo!H10))</f>
        <v>3</v>
      </c>
      <c r="L7" s="1665">
        <f>IF(ISBLANK(Aéreo!Z11),"",(Aéreo!Z11))</f>
        <v>1714.2857142857144</v>
      </c>
      <c r="M7" s="1665">
        <f>IF(ISBLANK(Aéreo!Z12),"",(Aéreo!Z12))</f>
        <v>182</v>
      </c>
      <c r="N7" s="1669">
        <f>L7+M7</f>
        <v>1896.2857142857144</v>
      </c>
      <c r="O7" s="1666">
        <f>N7*K7</f>
        <v>5688.8571428571431</v>
      </c>
      <c r="P7" s="454" t="str">
        <f>IFERROR(IF(Aéreo!K4=" "," ",Aéreo!K4),"")</f>
        <v>Douglas Presto</v>
      </c>
    </row>
    <row r="8" spans="2:16">
      <c r="B8" s="126"/>
      <c r="C8" s="460" t="str">
        <f>IF(ISBLANK(Aéreo!B5),"",(Aéreo!B5))</f>
        <v/>
      </c>
      <c r="D8" s="461" t="str">
        <f>IF(ISBLANK(Aéreo!D5),"",(Aéreo!D5))</f>
        <v/>
      </c>
      <c r="E8" s="460" t="str">
        <f>IF(ISBLANK(Aéreo!E5),"",(Aéreo!E5))</f>
        <v/>
      </c>
      <c r="F8" s="460" t="str">
        <f>IF(ISBLANK(Aéreo!F5),"",(Aéreo!F5))</f>
        <v/>
      </c>
      <c r="G8" s="460" t="str">
        <f>IF(ISBLANK(Aéreo!G5),"",(Aéreo!G5))</f>
        <v/>
      </c>
      <c r="H8" s="460" t="str">
        <f>IF(ISBLANK(Aéreo!H5),"",(Aéreo!H5))</f>
        <v>Par</v>
      </c>
      <c r="I8" s="462" t="str">
        <f>IF(ISBLANK(Aéreo!I5),"",(Aéreo!I5))</f>
        <v/>
      </c>
      <c r="J8" s="462" t="str">
        <f>IF(ISBLANK(Aéreo!J5),"",(Aéreo!J5))</f>
        <v/>
      </c>
      <c r="K8" s="1671"/>
      <c r="L8" s="1665"/>
      <c r="M8" s="1665"/>
      <c r="N8" s="1670"/>
      <c r="O8" s="1666"/>
      <c r="P8" s="454" t="str">
        <f>Aéreo!K5</f>
        <v>Adir Malagueta</v>
      </c>
    </row>
    <row r="9" spans="2:16">
      <c r="B9" s="126"/>
      <c r="C9" s="460" t="str">
        <f>IF(ISBLANK(Aéreo!B6),"",(Aéreo!B6))</f>
        <v/>
      </c>
      <c r="D9" s="461" t="str">
        <f>IF(ISBLANK(Aéreo!D6),"",(Aéreo!D6))</f>
        <v/>
      </c>
      <c r="E9" s="460" t="str">
        <f>IF(ISBLANK(Aéreo!E6),"",(Aéreo!E6))</f>
        <v/>
      </c>
      <c r="F9" s="460" t="str">
        <f>IF(ISBLANK(Aéreo!F6),"",(Aéreo!F6))</f>
        <v/>
      </c>
      <c r="G9" s="460" t="str">
        <f>IF(ISBLANK(Aéreo!G6),"",(Aéreo!G6))</f>
        <v/>
      </c>
      <c r="H9" s="460" t="str">
        <f>IF(ISBLANK(Aéreo!H6),"",(Aéreo!H6))</f>
        <v>Par</v>
      </c>
      <c r="I9" s="462" t="str">
        <f>IF(ISBLANK(Aéreo!I6),"",(Aéreo!I6))</f>
        <v/>
      </c>
      <c r="J9" s="462" t="str">
        <f>IF(ISBLANK(Aéreo!J6),"",(Aéreo!J6))</f>
        <v/>
      </c>
      <c r="K9" s="1671"/>
      <c r="L9" s="1665"/>
      <c r="M9" s="1665"/>
      <c r="N9" s="1670"/>
      <c r="O9" s="1666"/>
      <c r="P9" s="454" t="str">
        <f>Aéreo!K6</f>
        <v>Thiago Bouça</v>
      </c>
    </row>
    <row r="10" spans="2:16">
      <c r="B10" s="126"/>
      <c r="C10" s="460" t="str">
        <f>IF(ISBLANK(Aéreo!B7),"",(Aéreo!B7))</f>
        <v/>
      </c>
      <c r="D10" s="461" t="str">
        <f>IF(ISBLANK(Aéreo!D7),"",(Aéreo!D7))</f>
        <v/>
      </c>
      <c r="E10" s="460" t="str">
        <f>IF(ISBLANK(Aéreo!E7),"",(Aéreo!E7))</f>
        <v/>
      </c>
      <c r="F10" s="460" t="str">
        <f>IF(ISBLANK(Aéreo!F7),"",(Aéreo!F7))</f>
        <v/>
      </c>
      <c r="G10" s="460" t="str">
        <f>IF(ISBLANK(Aéreo!G7),"",(Aéreo!G7))</f>
        <v/>
      </c>
      <c r="H10" s="460" t="str">
        <f>IF(ISBLANK(Aéreo!H7),"",(Aéreo!H7))</f>
        <v>Par</v>
      </c>
      <c r="I10" s="462" t="str">
        <f>IF(ISBLANK(Aéreo!I7),"",(Aéreo!I7))</f>
        <v/>
      </c>
      <c r="J10" s="462" t="str">
        <f>IF(ISBLANK(Aéreo!J7),"",(Aéreo!J7))</f>
        <v/>
      </c>
      <c r="K10" s="1671"/>
      <c r="L10" s="1665"/>
      <c r="M10" s="1665"/>
      <c r="N10" s="1670"/>
      <c r="O10" s="1666"/>
      <c r="P10" s="454">
        <f>Aéreo!K7</f>
        <v>0</v>
      </c>
    </row>
    <row r="11" spans="2:16">
      <c r="B11" s="126"/>
      <c r="C11" s="460" t="str">
        <f>IF(ISBLANK(Aéreo!B8),"",(Aéreo!B8))</f>
        <v/>
      </c>
      <c r="D11" s="461" t="str">
        <f>IF(ISBLANK(Aéreo!D8),"",(Aéreo!D8))</f>
        <v/>
      </c>
      <c r="E11" s="460" t="str">
        <f>IF(ISBLANK(Aéreo!E8),"",(Aéreo!E8))</f>
        <v/>
      </c>
      <c r="F11" s="460" t="str">
        <f>IF(ISBLANK(Aéreo!F8),"",(Aéreo!F8))</f>
        <v/>
      </c>
      <c r="G11" s="460" t="str">
        <f>IF(ISBLANK(Aéreo!G8),"",(Aéreo!G8))</f>
        <v/>
      </c>
      <c r="H11" s="460" t="str">
        <f>IF(ISBLANK(Aéreo!H8),"",(Aéreo!H8))</f>
        <v>Par</v>
      </c>
      <c r="I11" s="462" t="str">
        <f>IF(ISBLANK(Aéreo!I8),"",(Aéreo!I8))</f>
        <v/>
      </c>
      <c r="J11" s="462" t="str">
        <f>IF(ISBLANK(Aéreo!J8),"",(Aéreo!J8))</f>
        <v/>
      </c>
      <c r="K11" s="1671"/>
      <c r="L11" s="1665"/>
      <c r="M11" s="1665"/>
      <c r="N11" s="1670"/>
      <c r="O11" s="1666"/>
      <c r="P11" s="454">
        <f>Aéreo!K8</f>
        <v>0</v>
      </c>
    </row>
    <row r="12" spans="2:16">
      <c r="B12" s="126"/>
      <c r="C12" s="460" t="str">
        <f>IF(ISBLANK(Aéreo!B9),"",(Aéreo!B9))</f>
        <v/>
      </c>
      <c r="D12" s="461" t="str">
        <f>IF(ISBLANK(Aéreo!D9),"",(Aéreo!D9))</f>
        <v/>
      </c>
      <c r="E12" s="460" t="str">
        <f>IF(ISBLANK(Aéreo!E9),"",(Aéreo!E9))</f>
        <v/>
      </c>
      <c r="F12" s="460" t="str">
        <f>IF(ISBLANK(Aéreo!F9),"",(Aéreo!F9))</f>
        <v/>
      </c>
      <c r="G12" s="460" t="str">
        <f>IF(ISBLANK(Aéreo!G9),"",(Aéreo!G9))</f>
        <v/>
      </c>
      <c r="H12" s="460" t="str">
        <f>IF(ISBLANK(Aéreo!H9),"",(Aéreo!H9))</f>
        <v>Par</v>
      </c>
      <c r="I12" s="462" t="str">
        <f>IF(ISBLANK(Aéreo!I9),"",(Aéreo!I9))</f>
        <v/>
      </c>
      <c r="J12" s="462" t="str">
        <f>IF(ISBLANK(Aéreo!J9),"",(Aéreo!J9))</f>
        <v/>
      </c>
      <c r="K12" s="1671"/>
      <c r="L12" s="1665"/>
      <c r="M12" s="1665"/>
      <c r="N12" s="1670"/>
      <c r="O12" s="1666"/>
      <c r="P12" s="454">
        <f>Aéreo!K9</f>
        <v>0</v>
      </c>
    </row>
    <row r="13" spans="2:16"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</row>
    <row r="14" spans="2:16" ht="24">
      <c r="B14" s="126"/>
      <c r="C14" s="457" t="s">
        <v>362</v>
      </c>
      <c r="D14" s="457" t="s">
        <v>363</v>
      </c>
      <c r="E14" s="457" t="s">
        <v>364</v>
      </c>
      <c r="F14" s="457" t="s">
        <v>365</v>
      </c>
      <c r="G14" s="457" t="s">
        <v>157</v>
      </c>
      <c r="H14" s="457" t="s">
        <v>366</v>
      </c>
      <c r="I14" s="457" t="s">
        <v>367</v>
      </c>
      <c r="J14" s="457" t="s">
        <v>416</v>
      </c>
      <c r="K14" s="457" t="s">
        <v>417</v>
      </c>
      <c r="L14" s="459" t="s">
        <v>418</v>
      </c>
      <c r="M14" s="457" t="s">
        <v>264</v>
      </c>
      <c r="N14" s="459" t="s">
        <v>420</v>
      </c>
      <c r="O14" s="457" t="s">
        <v>295</v>
      </c>
      <c r="P14" s="456" t="s">
        <v>369</v>
      </c>
    </row>
    <row r="15" spans="2:16">
      <c r="B15" s="126"/>
      <c r="C15" s="460" t="str">
        <f>IF(ISBLANK(Aéreo!B16),"",(Aéreo!B16))</f>
        <v>AF</v>
      </c>
      <c r="D15" s="461">
        <f>IF(ISBLANK(Aéreo!D16),"",(Aéreo!D16))</f>
        <v>2124</v>
      </c>
      <c r="E15" s="460" t="str">
        <f>IF(ISBLANK(Aéreo!E16),"",(Aéreo!E16))</f>
        <v>Y</v>
      </c>
      <c r="F15" s="460">
        <f>IF(ISBLANK(Aéreo!F16),"",(Aéreo!F16))</f>
        <v>44661</v>
      </c>
      <c r="G15" s="460" t="str">
        <f>IF(ISBLANK(Aéreo!G16),"",(Aéreo!G16))</f>
        <v>Gru</v>
      </c>
      <c r="H15" s="460" t="str">
        <f>IF(ISBLANK(Aéreo!H16),"",(Aéreo!H16))</f>
        <v>Par</v>
      </c>
      <c r="I15" s="462">
        <f>IF(ISBLANK(Aéreo!I16),"",(Aéreo!I16))</f>
        <v>0.97916666666666663</v>
      </c>
      <c r="J15" s="462">
        <f>IF(ISBLANK(Aéreo!J16),"",(Aéreo!J16))</f>
        <v>0.40625</v>
      </c>
      <c r="K15" s="1671">
        <f>IF(ISBLANK(Aéreo!H22),"",(Aéreo!H22))</f>
        <v>4</v>
      </c>
      <c r="L15" s="1665">
        <f>IF(ISBLANK(Aéreo!Z23),"",(Aéreo!Z23))</f>
        <v>142.85714285714286</v>
      </c>
      <c r="M15" s="1665">
        <f>IF(ISBLANK(Aéreo!Z24),"",(Aéreo!Z24))</f>
        <v>16</v>
      </c>
      <c r="N15" s="1669">
        <f>L15+M15</f>
        <v>158.85714285714286</v>
      </c>
      <c r="O15" s="1664">
        <f>N15*K15</f>
        <v>635.42857142857144</v>
      </c>
      <c r="P15" s="454" t="str">
        <f>IFERROR(IF(Aéreo!K16=" "," ",Aéreo!K16),"")</f>
        <v>Consuelo Burgos</v>
      </c>
    </row>
    <row r="16" spans="2:16">
      <c r="B16" s="126"/>
      <c r="C16" s="460" t="str">
        <f>IF(ISBLANK(Aéreo!B17),"",(Aéreo!B17))</f>
        <v/>
      </c>
      <c r="D16" s="461" t="str">
        <f>IF(ISBLANK(Aéreo!D17),"",(Aéreo!D17))</f>
        <v/>
      </c>
      <c r="E16" s="460" t="str">
        <f>IF(ISBLANK(Aéreo!E17),"",(Aéreo!E17))</f>
        <v/>
      </c>
      <c r="F16" s="460" t="str">
        <f>IF(ISBLANK(Aéreo!F17),"",(Aéreo!F17))</f>
        <v/>
      </c>
      <c r="G16" s="460" t="str">
        <f>IF(ISBLANK(Aéreo!G17),"",(Aéreo!G17))</f>
        <v/>
      </c>
      <c r="H16" s="460" t="str">
        <f>IF(ISBLANK(Aéreo!H17),"",(Aéreo!H17))</f>
        <v/>
      </c>
      <c r="I16" s="462" t="str">
        <f>IF(ISBLANK(Aéreo!I17),"",(Aéreo!I17))</f>
        <v/>
      </c>
      <c r="J16" s="462" t="str">
        <f>IF(ISBLANK(Aéreo!J17),"",(Aéreo!J17))</f>
        <v/>
      </c>
      <c r="K16" s="1671"/>
      <c r="L16" s="1665"/>
      <c r="M16" s="1665"/>
      <c r="N16" s="1670"/>
      <c r="O16" s="1664"/>
      <c r="P16" s="454" t="str">
        <f>IFERROR(IF(Aéreo!K17=" "," ",Aéreo!K17),"")</f>
        <v>Cristiane Burlamaqui</v>
      </c>
    </row>
    <row r="17" spans="2:16">
      <c r="B17" s="126"/>
      <c r="C17" s="460" t="str">
        <f>IF(ISBLANK(Aéreo!B18),"",(Aéreo!B18))</f>
        <v/>
      </c>
      <c r="D17" s="461" t="str">
        <f>IF(ISBLANK(Aéreo!D18),"",(Aéreo!D18))</f>
        <v/>
      </c>
      <c r="E17" s="460" t="str">
        <f>IF(ISBLANK(Aéreo!E18),"",(Aéreo!E18))</f>
        <v/>
      </c>
      <c r="F17" s="460" t="str">
        <f>IF(ISBLANK(Aéreo!F18),"",(Aéreo!F18))</f>
        <v/>
      </c>
      <c r="G17" s="460" t="str">
        <f>IF(ISBLANK(Aéreo!G18),"",(Aéreo!G18))</f>
        <v/>
      </c>
      <c r="H17" s="460" t="str">
        <f>IF(ISBLANK(Aéreo!H18),"",(Aéreo!H18))</f>
        <v/>
      </c>
      <c r="I17" s="462" t="str">
        <f>IF(ISBLANK(Aéreo!I18),"",(Aéreo!I18))</f>
        <v/>
      </c>
      <c r="J17" s="462" t="str">
        <f>IF(ISBLANK(Aéreo!J18),"",(Aéreo!J18))</f>
        <v/>
      </c>
      <c r="K17" s="1671"/>
      <c r="L17" s="1665"/>
      <c r="M17" s="1665"/>
      <c r="N17" s="1670"/>
      <c r="O17" s="1664"/>
      <c r="P17" s="454" t="str">
        <f>IFERROR(IF(Aéreo!K18=" "," ",Aéreo!K18),"")</f>
        <v>Wallace Camargo</v>
      </c>
    </row>
    <row r="18" spans="2:16">
      <c r="B18" s="126"/>
      <c r="C18" s="460" t="str">
        <f>IF(ISBLANK(Aéreo!B19),"",(Aéreo!B19))</f>
        <v/>
      </c>
      <c r="D18" s="461" t="str">
        <f>IF(ISBLANK(Aéreo!D19),"",(Aéreo!D19))</f>
        <v/>
      </c>
      <c r="E18" s="460" t="str">
        <f>IF(ISBLANK(Aéreo!E19),"",(Aéreo!E19))</f>
        <v/>
      </c>
      <c r="F18" s="460" t="str">
        <f>IF(ISBLANK(Aéreo!F19),"",(Aéreo!F19))</f>
        <v/>
      </c>
      <c r="G18" s="460" t="str">
        <f>IF(ISBLANK(Aéreo!G19),"",(Aéreo!G19))</f>
        <v/>
      </c>
      <c r="H18" s="460" t="str">
        <f>IF(ISBLANK(Aéreo!H19),"",(Aéreo!H19))</f>
        <v/>
      </c>
      <c r="I18" s="462" t="str">
        <f>IF(ISBLANK(Aéreo!I19),"",(Aéreo!I19))</f>
        <v/>
      </c>
      <c r="J18" s="462" t="str">
        <f>IF(ISBLANK(Aéreo!J19),"",(Aéreo!J19))</f>
        <v/>
      </c>
      <c r="K18" s="1671"/>
      <c r="L18" s="1665"/>
      <c r="M18" s="1665"/>
      <c r="N18" s="1670"/>
      <c r="O18" s="1664"/>
      <c r="P18" s="454" t="str">
        <f>IFERROR(IF(Aéreo!K19=" "," ",Aéreo!K19),"")</f>
        <v>Amir Lopes</v>
      </c>
    </row>
    <row r="19" spans="2:16">
      <c r="B19" s="126"/>
      <c r="C19" s="460" t="str">
        <f>IF(ISBLANK(Aéreo!B20),"",(Aéreo!B20))</f>
        <v/>
      </c>
      <c r="D19" s="461" t="str">
        <f>IF(ISBLANK(Aéreo!D20),"",(Aéreo!D20))</f>
        <v/>
      </c>
      <c r="E19" s="460" t="str">
        <f>IF(ISBLANK(Aéreo!E20),"",(Aéreo!E20))</f>
        <v/>
      </c>
      <c r="F19" s="460" t="str">
        <f>IF(ISBLANK(Aéreo!F20),"",(Aéreo!F20))</f>
        <v/>
      </c>
      <c r="G19" s="460" t="str">
        <f>IF(ISBLANK(Aéreo!G20),"",(Aéreo!G20))</f>
        <v/>
      </c>
      <c r="H19" s="460" t="str">
        <f>IF(ISBLANK(Aéreo!H20),"",(Aéreo!H20))</f>
        <v/>
      </c>
      <c r="I19" s="462" t="str">
        <f>IF(ISBLANK(Aéreo!I20),"",(Aéreo!I20))</f>
        <v/>
      </c>
      <c r="J19" s="462" t="str">
        <f>IF(ISBLANK(Aéreo!J20),"",(Aéreo!J20))</f>
        <v/>
      </c>
      <c r="K19" s="1671"/>
      <c r="L19" s="1665"/>
      <c r="M19" s="1665"/>
      <c r="N19" s="1670"/>
      <c r="O19" s="1664"/>
      <c r="P19" s="454">
        <f>IFERROR(IF(Aéreo!K20=" "," ",Aéreo!K20),"")</f>
        <v>0</v>
      </c>
    </row>
    <row r="20" spans="2:16">
      <c r="B20" s="126"/>
      <c r="C20" s="460" t="str">
        <f>IF(ISBLANK(Aéreo!B21),"",(Aéreo!B21))</f>
        <v/>
      </c>
      <c r="D20" s="461" t="str">
        <f>IF(ISBLANK(Aéreo!D21),"",(Aéreo!D21))</f>
        <v/>
      </c>
      <c r="E20" s="460" t="str">
        <f>IF(ISBLANK(Aéreo!E21),"",(Aéreo!E21))</f>
        <v/>
      </c>
      <c r="F20" s="460" t="str">
        <f>IF(ISBLANK(Aéreo!F21),"",(Aéreo!F21))</f>
        <v/>
      </c>
      <c r="G20" s="460" t="str">
        <f>IF(ISBLANK(Aéreo!G21),"",(Aéreo!G21))</f>
        <v/>
      </c>
      <c r="H20" s="460" t="str">
        <f>IF(ISBLANK(Aéreo!H21),"",(Aéreo!H21))</f>
        <v/>
      </c>
      <c r="I20" s="462" t="str">
        <f>IF(ISBLANK(Aéreo!I21),"",(Aéreo!I21))</f>
        <v/>
      </c>
      <c r="J20" s="462" t="str">
        <f>IF(ISBLANK(Aéreo!J21),"",(Aéreo!J21))</f>
        <v/>
      </c>
      <c r="K20" s="1671"/>
      <c r="L20" s="1665"/>
      <c r="M20" s="1665"/>
      <c r="N20" s="1670"/>
      <c r="O20" s="1664"/>
      <c r="P20" s="454">
        <f>IFERROR(IF(Aéreo!K21=" "," ",Aéreo!K21),"")</f>
        <v>0</v>
      </c>
    </row>
    <row r="21" spans="2:16"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</row>
    <row r="22" spans="2:16" ht="24">
      <c r="B22" s="126"/>
      <c r="C22" s="457" t="s">
        <v>362</v>
      </c>
      <c r="D22" s="457" t="s">
        <v>363</v>
      </c>
      <c r="E22" s="457" t="s">
        <v>364</v>
      </c>
      <c r="F22" s="457" t="s">
        <v>365</v>
      </c>
      <c r="G22" s="457" t="s">
        <v>157</v>
      </c>
      <c r="H22" s="457" t="s">
        <v>366</v>
      </c>
      <c r="I22" s="457" t="s">
        <v>367</v>
      </c>
      <c r="J22" s="457" t="s">
        <v>416</v>
      </c>
      <c r="K22" s="457" t="s">
        <v>417</v>
      </c>
      <c r="L22" s="459" t="s">
        <v>418</v>
      </c>
      <c r="M22" s="457" t="s">
        <v>264</v>
      </c>
      <c r="N22" s="459" t="s">
        <v>420</v>
      </c>
      <c r="O22" s="457" t="s">
        <v>295</v>
      </c>
      <c r="P22" s="456" t="s">
        <v>369</v>
      </c>
    </row>
    <row r="23" spans="2:16">
      <c r="B23" s="126"/>
      <c r="C23" s="460" t="str">
        <f>IF(ISBLANK(Aéreo!B28),"",(Aéreo!B28))</f>
        <v>AF</v>
      </c>
      <c r="D23" s="461">
        <f>IF(ISBLANK(Aéreo!D28),"",(Aéreo!D28))</f>
        <v>2124</v>
      </c>
      <c r="E23" s="460" t="str">
        <f>IF(ISBLANK(Aéreo!E28),"",(Aéreo!E28))</f>
        <v>Y</v>
      </c>
      <c r="F23" s="460">
        <f>IF(ISBLANK(Aéreo!F28),"",(Aéreo!F28))</f>
        <v>44661</v>
      </c>
      <c r="G23" s="460" t="str">
        <f>IF(ISBLANK(Aéreo!G28),"",(Aéreo!G28))</f>
        <v>Gru</v>
      </c>
      <c r="H23" s="460" t="str">
        <f>IF(ISBLANK(Aéreo!H28),"",(Aéreo!H28))</f>
        <v>Par</v>
      </c>
      <c r="I23" s="462">
        <f>IF(ISBLANK(Aéreo!I28),"",(Aéreo!I28))</f>
        <v>0.97916666666666663</v>
      </c>
      <c r="J23" s="462">
        <f>IF(ISBLANK(Aéreo!J28),"",(Aéreo!J28))</f>
        <v>0.40625</v>
      </c>
      <c r="K23" s="1671">
        <f>IF(ISBLANK(Aéreo!H34),"",(Aéreo!H34))</f>
        <v>2</v>
      </c>
      <c r="L23" s="1665">
        <f>IF(ISBLANK(Aéreo!Z35),"",(Aéreo!Z35))</f>
        <v>142.85714285714286</v>
      </c>
      <c r="M23" s="1665">
        <f>IF(ISBLANK(Aéreo!Z36),"",(Aéreo!Z36))</f>
        <v>16</v>
      </c>
      <c r="N23" s="1669">
        <f>L23+M23</f>
        <v>158.85714285714286</v>
      </c>
      <c r="O23" s="1664">
        <f>N23*K23</f>
        <v>317.71428571428572</v>
      </c>
      <c r="P23" s="454" t="str">
        <f>IFERROR(IF(Aéreo!K28=" "," ",Aéreo!K28),"")</f>
        <v>Deborah Tavares</v>
      </c>
    </row>
    <row r="24" spans="2:16">
      <c r="B24" s="126"/>
      <c r="C24" s="460" t="str">
        <f>IF(ISBLANK(Aéreo!B29),"",(Aéreo!B29))</f>
        <v/>
      </c>
      <c r="D24" s="461" t="str">
        <f>IF(ISBLANK(Aéreo!D29),"",(Aéreo!D29))</f>
        <v/>
      </c>
      <c r="E24" s="460" t="str">
        <f>IF(ISBLANK(Aéreo!E29),"",(Aéreo!E29))</f>
        <v/>
      </c>
      <c r="F24" s="460" t="str">
        <f>IF(ISBLANK(Aéreo!F29),"",(Aéreo!F29))</f>
        <v/>
      </c>
      <c r="G24" s="460" t="str">
        <f>IF(ISBLANK(Aéreo!G29),"",(Aéreo!G29))</f>
        <v/>
      </c>
      <c r="H24" s="460" t="str">
        <f>IF(ISBLANK(Aéreo!H29),"",(Aéreo!H29))</f>
        <v/>
      </c>
      <c r="I24" s="462" t="str">
        <f>IF(ISBLANK(Aéreo!I29),"",(Aéreo!I29))</f>
        <v/>
      </c>
      <c r="J24" s="462" t="str">
        <f>IF(ISBLANK(Aéreo!J29),"",(Aéreo!J29))</f>
        <v/>
      </c>
      <c r="K24" s="1671"/>
      <c r="L24" s="1665"/>
      <c r="M24" s="1665"/>
      <c r="N24" s="1670"/>
      <c r="O24" s="1664"/>
      <c r="P24" s="454" t="str">
        <f>IFERROR(IF(Aéreo!K29=" "," ",Aéreo!K29),"")</f>
        <v>Nathalia Baptista</v>
      </c>
    </row>
    <row r="25" spans="2:16">
      <c r="B25" s="126"/>
      <c r="C25" s="460" t="str">
        <f>IF(ISBLANK(Aéreo!B30),"",(Aéreo!B30))</f>
        <v/>
      </c>
      <c r="D25" s="461" t="str">
        <f>IF(ISBLANK(Aéreo!D30),"",(Aéreo!D30))</f>
        <v/>
      </c>
      <c r="E25" s="460" t="str">
        <f>IF(ISBLANK(Aéreo!E30),"",(Aéreo!E30))</f>
        <v/>
      </c>
      <c r="F25" s="460" t="str">
        <f>IF(ISBLANK(Aéreo!F30),"",(Aéreo!F30))</f>
        <v/>
      </c>
      <c r="G25" s="460" t="str">
        <f>IF(ISBLANK(Aéreo!G30),"",(Aéreo!G30))</f>
        <v/>
      </c>
      <c r="H25" s="460" t="str">
        <f>IF(ISBLANK(Aéreo!H30),"",(Aéreo!H30))</f>
        <v/>
      </c>
      <c r="I25" s="462" t="str">
        <f>IF(ISBLANK(Aéreo!I30),"",(Aéreo!I30))</f>
        <v/>
      </c>
      <c r="J25" s="462" t="str">
        <f>IF(ISBLANK(Aéreo!J30),"",(Aéreo!J30))</f>
        <v/>
      </c>
      <c r="K25" s="1671"/>
      <c r="L25" s="1665"/>
      <c r="M25" s="1665"/>
      <c r="N25" s="1670"/>
      <c r="O25" s="1664"/>
      <c r="P25" s="454" t="str">
        <f>IFERROR(IF(Aéreo!K30=" "," ",Aéreo!K30),"")</f>
        <v>Marianna Dias</v>
      </c>
    </row>
    <row r="26" spans="2:16">
      <c r="B26" s="126"/>
      <c r="C26" s="460" t="str">
        <f>IF(ISBLANK(Aéreo!B31),"",(Aéreo!B31))</f>
        <v/>
      </c>
      <c r="D26" s="461" t="str">
        <f>IF(ISBLANK(Aéreo!D31),"",(Aéreo!D31))</f>
        <v/>
      </c>
      <c r="E26" s="460" t="str">
        <f>IF(ISBLANK(Aéreo!E31),"",(Aéreo!E31))</f>
        <v/>
      </c>
      <c r="F26" s="460" t="str">
        <f>IF(ISBLANK(Aéreo!F31),"",(Aéreo!F31))</f>
        <v/>
      </c>
      <c r="G26" s="460" t="str">
        <f>IF(ISBLANK(Aéreo!G31),"",(Aéreo!G31))</f>
        <v/>
      </c>
      <c r="H26" s="460" t="str">
        <f>IF(ISBLANK(Aéreo!H31),"",(Aéreo!H31))</f>
        <v/>
      </c>
      <c r="I26" s="462" t="str">
        <f>IF(ISBLANK(Aéreo!I31),"",(Aéreo!I31))</f>
        <v/>
      </c>
      <c r="J26" s="462" t="str">
        <f>IF(ISBLANK(Aéreo!J31),"",(Aéreo!J31))</f>
        <v/>
      </c>
      <c r="K26" s="1671"/>
      <c r="L26" s="1665"/>
      <c r="M26" s="1665"/>
      <c r="N26" s="1670"/>
      <c r="O26" s="1664"/>
      <c r="P26" s="454" t="str">
        <f>IFERROR(IF(Aéreo!K31=" "," ",Aéreo!K31),"")</f>
        <v>Jorge Odemir</v>
      </c>
    </row>
    <row r="27" spans="2:16">
      <c r="B27" s="126"/>
      <c r="C27" s="460" t="str">
        <f>IF(ISBLANK(Aéreo!B32),"",(Aéreo!B32))</f>
        <v/>
      </c>
      <c r="D27" s="461" t="str">
        <f>IF(ISBLANK(Aéreo!D32),"",(Aéreo!D32))</f>
        <v/>
      </c>
      <c r="E27" s="460" t="str">
        <f>IF(ISBLANK(Aéreo!E32),"",(Aéreo!E32))</f>
        <v/>
      </c>
      <c r="F27" s="460" t="str">
        <f>IF(ISBLANK(Aéreo!F32),"",(Aéreo!F32))</f>
        <v/>
      </c>
      <c r="G27" s="460" t="str">
        <f>IF(ISBLANK(Aéreo!G32),"",(Aéreo!G32))</f>
        <v/>
      </c>
      <c r="H27" s="460" t="str">
        <f>IF(ISBLANK(Aéreo!H32),"",(Aéreo!H32))</f>
        <v/>
      </c>
      <c r="I27" s="462" t="str">
        <f>IF(ISBLANK(Aéreo!I32),"",(Aéreo!I32))</f>
        <v/>
      </c>
      <c r="J27" s="462" t="str">
        <f>IF(ISBLANK(Aéreo!J32),"",(Aéreo!J32))</f>
        <v/>
      </c>
      <c r="K27" s="1671"/>
      <c r="L27" s="1665"/>
      <c r="M27" s="1665"/>
      <c r="N27" s="1670"/>
      <c r="O27" s="1664"/>
      <c r="P27" s="454">
        <f>IFERROR(IF(Aéreo!K32=" "," ",Aéreo!K32),"")</f>
        <v>0</v>
      </c>
    </row>
    <row r="28" spans="2:16">
      <c r="B28" s="126"/>
      <c r="C28" s="460" t="str">
        <f>IF(ISBLANK(Aéreo!B33),"",(Aéreo!B33))</f>
        <v/>
      </c>
      <c r="D28" s="461" t="str">
        <f>IF(ISBLANK(Aéreo!D33),"",(Aéreo!D33))</f>
        <v/>
      </c>
      <c r="E28" s="460" t="str">
        <f>IF(ISBLANK(Aéreo!E33),"",(Aéreo!E33))</f>
        <v/>
      </c>
      <c r="F28" s="460" t="str">
        <f>IF(ISBLANK(Aéreo!F33),"",(Aéreo!F33))</f>
        <v/>
      </c>
      <c r="G28" s="460" t="str">
        <f>IF(ISBLANK(Aéreo!G33),"",(Aéreo!G33))</f>
        <v/>
      </c>
      <c r="H28" s="460" t="str">
        <f>IF(ISBLANK(Aéreo!H33),"",(Aéreo!H33))</f>
        <v/>
      </c>
      <c r="I28" s="462" t="str">
        <f>IF(ISBLANK(Aéreo!I33),"",(Aéreo!I33))</f>
        <v/>
      </c>
      <c r="J28" s="462" t="str">
        <f>IF(ISBLANK(Aéreo!J33),"",(Aéreo!J33))</f>
        <v/>
      </c>
      <c r="K28" s="1671"/>
      <c r="L28" s="1665"/>
      <c r="M28" s="1665"/>
      <c r="N28" s="1670"/>
      <c r="O28" s="1664"/>
      <c r="P28" s="454">
        <f>IFERROR(IF(Aéreo!K33=" "," ",Aéreo!K33),"")</f>
        <v>0</v>
      </c>
    </row>
    <row r="29" spans="2:16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</row>
    <row r="30" spans="2:16" ht="24">
      <c r="B30" s="126"/>
      <c r="C30" s="457" t="s">
        <v>362</v>
      </c>
      <c r="D30" s="457" t="s">
        <v>363</v>
      </c>
      <c r="E30" s="457" t="s">
        <v>364</v>
      </c>
      <c r="F30" s="457" t="s">
        <v>365</v>
      </c>
      <c r="G30" s="457" t="s">
        <v>157</v>
      </c>
      <c r="H30" s="457" t="s">
        <v>366</v>
      </c>
      <c r="I30" s="457" t="s">
        <v>367</v>
      </c>
      <c r="J30" s="457" t="s">
        <v>416</v>
      </c>
      <c r="K30" s="457" t="s">
        <v>417</v>
      </c>
      <c r="L30" s="459" t="s">
        <v>418</v>
      </c>
      <c r="M30" s="457" t="s">
        <v>264</v>
      </c>
      <c r="N30" s="459" t="s">
        <v>420</v>
      </c>
      <c r="O30" s="457" t="s">
        <v>295</v>
      </c>
      <c r="P30" s="456" t="s">
        <v>369</v>
      </c>
    </row>
    <row r="31" spans="2:16">
      <c r="B31" s="126"/>
      <c r="C31" s="460" t="str">
        <f>IF(ISBLANK(Aéreo!B40),"",(Aéreo!B40))</f>
        <v>af</v>
      </c>
      <c r="D31" s="461">
        <f>IF(ISBLANK(Aéreo!D40),"",(Aéreo!D40))</f>
        <v>2124</v>
      </c>
      <c r="E31" s="460" t="str">
        <f>IF(ISBLANK(Aéreo!E40),"",(Aéreo!E40))</f>
        <v/>
      </c>
      <c r="F31" s="460" t="str">
        <f>IF(ISBLANK(Aéreo!F40),"",(Aéreo!F40))</f>
        <v/>
      </c>
      <c r="G31" s="460" t="str">
        <f>IF(ISBLANK(Aéreo!G40),"",(Aéreo!G40))</f>
        <v/>
      </c>
      <c r="H31" s="460" t="str">
        <f>IF(ISBLANK(Aéreo!H40),"",(Aéreo!H40))</f>
        <v/>
      </c>
      <c r="I31" s="462" t="str">
        <f>IF(ISBLANK(Aéreo!I40),"",(Aéreo!I40))</f>
        <v/>
      </c>
      <c r="J31" s="462" t="str">
        <f>IF(ISBLANK(Aéreo!J40),"",(Aéreo!J40))</f>
        <v/>
      </c>
      <c r="K31" s="1671">
        <f>IF(ISBLANK(Aéreo!H46),"",(Aéreo!H46))</f>
        <v>6</v>
      </c>
      <c r="L31" s="1665">
        <f>IF(ISBLANK(Aéreo!Z47),"",(Aéreo!Z47))</f>
        <v>142.85714285714286</v>
      </c>
      <c r="M31" s="1665">
        <f>IF(ISBLANK(Aéreo!Z48),"",(Aéreo!Z48))</f>
        <v>16</v>
      </c>
      <c r="N31" s="1669">
        <f>L31+M31</f>
        <v>158.85714285714286</v>
      </c>
      <c r="O31" s="1664">
        <f>N31*K31</f>
        <v>953.14285714285711</v>
      </c>
      <c r="P31" s="454" t="str">
        <f>IFERROR(IF(Aéreo!K40=" "," ",Aéreo!K40),"")</f>
        <v>TBA</v>
      </c>
    </row>
    <row r="32" spans="2:16">
      <c r="B32" s="126"/>
      <c r="C32" s="460" t="str">
        <f>IF(ISBLANK(Aéreo!B41),"",(Aéreo!B41))</f>
        <v/>
      </c>
      <c r="D32" s="461" t="str">
        <f>IF(ISBLANK(Aéreo!D41),"",(Aéreo!D41))</f>
        <v/>
      </c>
      <c r="E32" s="460" t="str">
        <f>IF(ISBLANK(Aéreo!E41),"",(Aéreo!E41))</f>
        <v/>
      </c>
      <c r="F32" s="460" t="str">
        <f>IF(ISBLANK(Aéreo!F41),"",(Aéreo!F41))</f>
        <v/>
      </c>
      <c r="G32" s="460" t="str">
        <f>IF(ISBLANK(Aéreo!G41),"",(Aéreo!G41))</f>
        <v/>
      </c>
      <c r="H32" s="460" t="str">
        <f>IF(ISBLANK(Aéreo!H41),"",(Aéreo!H41))</f>
        <v/>
      </c>
      <c r="I32" s="462" t="str">
        <f>IF(ISBLANK(Aéreo!I41),"",(Aéreo!I41))</f>
        <v/>
      </c>
      <c r="J32" s="462" t="str">
        <f>IF(ISBLANK(Aéreo!J41),"",(Aéreo!J41))</f>
        <v/>
      </c>
      <c r="K32" s="1671"/>
      <c r="L32" s="1665"/>
      <c r="M32" s="1665"/>
      <c r="N32" s="1670"/>
      <c r="O32" s="1664"/>
      <c r="P32" s="454" t="str">
        <f>IFERROR(IF(Aéreo!K41=" "," ",Aéreo!K41),"")</f>
        <v>TBA</v>
      </c>
    </row>
    <row r="33" spans="2:16">
      <c r="B33" s="126"/>
      <c r="C33" s="460" t="str">
        <f>IF(ISBLANK(Aéreo!B42),"",(Aéreo!B42))</f>
        <v/>
      </c>
      <c r="D33" s="461" t="str">
        <f>IF(ISBLANK(Aéreo!D42),"",(Aéreo!D42))</f>
        <v/>
      </c>
      <c r="E33" s="460" t="str">
        <f>IF(ISBLANK(Aéreo!E42),"",(Aéreo!E42))</f>
        <v/>
      </c>
      <c r="F33" s="460" t="str">
        <f>IF(ISBLANK(Aéreo!F42),"",(Aéreo!F42))</f>
        <v/>
      </c>
      <c r="G33" s="460" t="str">
        <f>IF(ISBLANK(Aéreo!G42),"",(Aéreo!G42))</f>
        <v/>
      </c>
      <c r="H33" s="460" t="str">
        <f>IF(ISBLANK(Aéreo!H42),"",(Aéreo!H42))</f>
        <v/>
      </c>
      <c r="I33" s="462" t="str">
        <f>IF(ISBLANK(Aéreo!I42),"",(Aéreo!I42))</f>
        <v/>
      </c>
      <c r="J33" s="462" t="str">
        <f>IF(ISBLANK(Aéreo!J42),"",(Aéreo!J42))</f>
        <v/>
      </c>
      <c r="K33" s="1671"/>
      <c r="L33" s="1665"/>
      <c r="M33" s="1665"/>
      <c r="N33" s="1670"/>
      <c r="O33" s="1664"/>
      <c r="P33" s="454" t="str">
        <f>IFERROR(IF(Aéreo!K42=" "," ",Aéreo!K42),"")</f>
        <v>TBA</v>
      </c>
    </row>
    <row r="34" spans="2:16">
      <c r="B34" s="126"/>
      <c r="C34" s="460" t="str">
        <f>IF(ISBLANK(Aéreo!B43),"",(Aéreo!B43))</f>
        <v/>
      </c>
      <c r="D34" s="461" t="str">
        <f>IF(ISBLANK(Aéreo!D43),"",(Aéreo!D43))</f>
        <v/>
      </c>
      <c r="E34" s="460" t="str">
        <f>IF(ISBLANK(Aéreo!E43),"",(Aéreo!E43))</f>
        <v/>
      </c>
      <c r="F34" s="460" t="str">
        <f>IF(ISBLANK(Aéreo!F43),"",(Aéreo!F43))</f>
        <v/>
      </c>
      <c r="G34" s="460" t="str">
        <f>IF(ISBLANK(Aéreo!G43),"",(Aéreo!G43))</f>
        <v/>
      </c>
      <c r="H34" s="460" t="str">
        <f>IF(ISBLANK(Aéreo!H43),"",(Aéreo!H43))</f>
        <v/>
      </c>
      <c r="I34" s="462" t="str">
        <f>IF(ISBLANK(Aéreo!I43),"",(Aéreo!I43))</f>
        <v/>
      </c>
      <c r="J34" s="462" t="str">
        <f>IF(ISBLANK(Aéreo!J43),"",(Aéreo!J43))</f>
        <v/>
      </c>
      <c r="K34" s="1671"/>
      <c r="L34" s="1665"/>
      <c r="M34" s="1665"/>
      <c r="N34" s="1670"/>
      <c r="O34" s="1664"/>
      <c r="P34" s="454" t="str">
        <f>IFERROR(IF(Aéreo!K43=" "," ",Aéreo!K43),"")</f>
        <v>TBA</v>
      </c>
    </row>
    <row r="35" spans="2:16">
      <c r="B35" s="126"/>
      <c r="C35" s="460" t="str">
        <f>IF(ISBLANK(Aéreo!B44),"",(Aéreo!B44))</f>
        <v/>
      </c>
      <c r="D35" s="461" t="str">
        <f>IF(ISBLANK(Aéreo!D44),"",(Aéreo!D44))</f>
        <v/>
      </c>
      <c r="E35" s="460" t="str">
        <f>IF(ISBLANK(Aéreo!E44),"",(Aéreo!E44))</f>
        <v/>
      </c>
      <c r="F35" s="460" t="str">
        <f>IF(ISBLANK(Aéreo!F44),"",(Aéreo!F44))</f>
        <v/>
      </c>
      <c r="G35" s="460" t="str">
        <f>IF(ISBLANK(Aéreo!G44),"",(Aéreo!G44))</f>
        <v/>
      </c>
      <c r="H35" s="460" t="str">
        <f>IF(ISBLANK(Aéreo!H44),"",(Aéreo!H44))</f>
        <v/>
      </c>
      <c r="I35" s="462" t="str">
        <f>IF(ISBLANK(Aéreo!I44),"",(Aéreo!I44))</f>
        <v/>
      </c>
      <c r="J35" s="462" t="str">
        <f>IF(ISBLANK(Aéreo!J44),"",(Aéreo!J44))</f>
        <v/>
      </c>
      <c r="K35" s="1671"/>
      <c r="L35" s="1665"/>
      <c r="M35" s="1665"/>
      <c r="N35" s="1670"/>
      <c r="O35" s="1664"/>
      <c r="P35" s="454" t="str">
        <f>IFERROR(IF(Aéreo!K44=" "," ",Aéreo!K44),"")</f>
        <v>TBA</v>
      </c>
    </row>
    <row r="36" spans="2:16">
      <c r="B36" s="126"/>
      <c r="C36" s="460" t="str">
        <f>IF(ISBLANK(Aéreo!B45),"",(Aéreo!B45))</f>
        <v/>
      </c>
      <c r="D36" s="461" t="str">
        <f>IF(ISBLANK(Aéreo!D45),"",(Aéreo!D45))</f>
        <v/>
      </c>
      <c r="E36" s="460" t="str">
        <f>IF(ISBLANK(Aéreo!E45),"",(Aéreo!E45))</f>
        <v/>
      </c>
      <c r="F36" s="460" t="str">
        <f>IF(ISBLANK(Aéreo!F45),"",(Aéreo!F45))</f>
        <v/>
      </c>
      <c r="G36" s="460" t="str">
        <f>IF(ISBLANK(Aéreo!G45),"",(Aéreo!G45))</f>
        <v/>
      </c>
      <c r="H36" s="460" t="str">
        <f>IF(ISBLANK(Aéreo!H45),"",(Aéreo!H45))</f>
        <v/>
      </c>
      <c r="I36" s="462" t="str">
        <f>IF(ISBLANK(Aéreo!I45),"",(Aéreo!I45))</f>
        <v/>
      </c>
      <c r="J36" s="462" t="str">
        <f>IF(ISBLANK(Aéreo!J45),"",(Aéreo!J45))</f>
        <v/>
      </c>
      <c r="K36" s="1671"/>
      <c r="L36" s="1665"/>
      <c r="M36" s="1665"/>
      <c r="N36" s="1670"/>
      <c r="O36" s="1664"/>
      <c r="P36" s="454" t="str">
        <f>IFERROR(IF(Aéreo!K45=" "," ",Aéreo!K45),"")</f>
        <v>TBA</v>
      </c>
    </row>
    <row r="37" spans="2:16"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</row>
    <row r="38" spans="2:16" ht="24">
      <c r="B38" s="126"/>
      <c r="C38" s="395" t="s">
        <v>362</v>
      </c>
      <c r="D38" s="396" t="s">
        <v>363</v>
      </c>
      <c r="E38" s="396" t="s">
        <v>364</v>
      </c>
      <c r="F38" s="396" t="s">
        <v>365</v>
      </c>
      <c r="G38" s="396" t="s">
        <v>157</v>
      </c>
      <c r="H38" s="396" t="s">
        <v>366</v>
      </c>
      <c r="I38" s="396" t="s">
        <v>367</v>
      </c>
      <c r="J38" s="395" t="s">
        <v>416</v>
      </c>
      <c r="K38" s="395" t="s">
        <v>417</v>
      </c>
      <c r="L38" s="402" t="s">
        <v>418</v>
      </c>
      <c r="M38" s="403" t="s">
        <v>264</v>
      </c>
      <c r="N38" s="404" t="s">
        <v>420</v>
      </c>
      <c r="O38" s="396" t="s">
        <v>295</v>
      </c>
      <c r="P38" s="456" t="s">
        <v>369</v>
      </c>
    </row>
    <row r="39" spans="2:16">
      <c r="B39" s="126"/>
      <c r="C39" s="397" t="str">
        <f>IF(ISBLANK(Aéreo!B52),"",(Aéreo!B52))</f>
        <v>af</v>
      </c>
      <c r="D39" s="398">
        <f>IF(ISBLANK(Aéreo!D52),"",(Aéreo!D52))</f>
        <v>2124</v>
      </c>
      <c r="E39" s="397" t="str">
        <f>IF(ISBLANK(Aéreo!E52),"",(Aéreo!E52))</f>
        <v/>
      </c>
      <c r="F39" s="397" t="str">
        <f>IF(ISBLANK(Aéreo!F52),"",(Aéreo!F52))</f>
        <v/>
      </c>
      <c r="G39" s="397" t="str">
        <f>IF(ISBLANK(Aéreo!G52),"",(Aéreo!G52))</f>
        <v/>
      </c>
      <c r="H39" s="397" t="str">
        <f>IF(ISBLANK(Aéreo!H52),"",(Aéreo!H52))</f>
        <v/>
      </c>
      <c r="I39" s="399" t="str">
        <f>IF(ISBLANK(Aéreo!I52),"",(Aéreo!I52))</f>
        <v/>
      </c>
      <c r="J39" s="399" t="str">
        <f>IF(ISBLANK(Aéreo!J52),"",(Aéreo!J52))</f>
        <v/>
      </c>
      <c r="K39" s="1673">
        <f>IF(ISBLANK(Aéreo!H58),"",(Aéreo!H58))</f>
        <v>6</v>
      </c>
      <c r="L39" s="1676">
        <f>IF(ISBLANK(Aéreo!Z59),"",(Aéreo!Z59))</f>
        <v>142.85714285714286</v>
      </c>
      <c r="M39" s="1679">
        <f>IF(ISBLANK(Aéreo!Z60),"",(Aéreo!Z60))</f>
        <v>16</v>
      </c>
      <c r="N39" s="1680">
        <f>L39+M39</f>
        <v>158.85714285714286</v>
      </c>
      <c r="O39" s="1683">
        <f>N39*K39</f>
        <v>953.14285714285711</v>
      </c>
      <c r="P39" s="454" t="str">
        <f>IFERROR(IF(Aéreo!K52=" "," ",Aéreo!K52),"")</f>
        <v>tba2</v>
      </c>
    </row>
    <row r="40" spans="2:16">
      <c r="B40" s="126"/>
      <c r="C40" s="397" t="str">
        <f>IF(ISBLANK(Aéreo!B53),"",(Aéreo!B53))</f>
        <v/>
      </c>
      <c r="D40" s="398" t="str">
        <f>IF(ISBLANK(Aéreo!D53),"",(Aéreo!D53))</f>
        <v/>
      </c>
      <c r="E40" s="397" t="str">
        <f>IF(ISBLANK(Aéreo!E53),"",(Aéreo!E53))</f>
        <v/>
      </c>
      <c r="F40" s="397" t="str">
        <f>IF(ISBLANK(Aéreo!F53),"",(Aéreo!F53))</f>
        <v/>
      </c>
      <c r="G40" s="397" t="str">
        <f>IF(ISBLANK(Aéreo!G53),"",(Aéreo!G53))</f>
        <v/>
      </c>
      <c r="H40" s="397" t="str">
        <f>IF(ISBLANK(Aéreo!H53),"",(Aéreo!H53))</f>
        <v/>
      </c>
      <c r="I40" s="399" t="str">
        <f>IF(ISBLANK(Aéreo!I53),"",(Aéreo!I53))</f>
        <v/>
      </c>
      <c r="J40" s="399" t="str">
        <f>IF(ISBLANK(Aéreo!J53),"",(Aéreo!J53))</f>
        <v/>
      </c>
      <c r="K40" s="1674"/>
      <c r="L40" s="1677"/>
      <c r="M40" s="1679"/>
      <c r="N40" s="1681"/>
      <c r="O40" s="1684"/>
      <c r="P40" s="454" t="str">
        <f>IFERROR(IF(Aéreo!K53=" "," ",Aéreo!K53),"")</f>
        <v>tba3</v>
      </c>
    </row>
    <row r="41" spans="2:16">
      <c r="B41" s="126"/>
      <c r="C41" s="397" t="str">
        <f>IF(ISBLANK(Aéreo!B54),"",(Aéreo!B54))</f>
        <v/>
      </c>
      <c r="D41" s="398" t="str">
        <f>IF(ISBLANK(Aéreo!D54),"",(Aéreo!D54))</f>
        <v/>
      </c>
      <c r="E41" s="397" t="str">
        <f>IF(ISBLANK(Aéreo!E54),"",(Aéreo!E54))</f>
        <v/>
      </c>
      <c r="F41" s="397" t="str">
        <f>IF(ISBLANK(Aéreo!F54),"",(Aéreo!F54))</f>
        <v/>
      </c>
      <c r="G41" s="397" t="str">
        <f>IF(ISBLANK(Aéreo!G54),"",(Aéreo!G54))</f>
        <v/>
      </c>
      <c r="H41" s="397" t="str">
        <f>IF(ISBLANK(Aéreo!H54),"",(Aéreo!H54))</f>
        <v/>
      </c>
      <c r="I41" s="399" t="str">
        <f>IF(ISBLANK(Aéreo!I54),"",(Aéreo!I54))</f>
        <v/>
      </c>
      <c r="J41" s="399" t="str">
        <f>IF(ISBLANK(Aéreo!J54),"",(Aéreo!J54))</f>
        <v/>
      </c>
      <c r="K41" s="1674"/>
      <c r="L41" s="1677"/>
      <c r="M41" s="1679"/>
      <c r="N41" s="1681"/>
      <c r="O41" s="1684"/>
      <c r="P41" s="454" t="str">
        <f>IFERROR(IF(Aéreo!K54=" "," ",Aéreo!K54),"")</f>
        <v>tba4</v>
      </c>
    </row>
    <row r="42" spans="2:16">
      <c r="B42" s="126"/>
      <c r="C42" s="397" t="str">
        <f>IF(ISBLANK(Aéreo!B55),"",(Aéreo!B55))</f>
        <v/>
      </c>
      <c r="D42" s="398" t="str">
        <f>IF(ISBLANK(Aéreo!D55),"",(Aéreo!D55))</f>
        <v/>
      </c>
      <c r="E42" s="397" t="str">
        <f>IF(ISBLANK(Aéreo!E55),"",(Aéreo!E55))</f>
        <v/>
      </c>
      <c r="F42" s="397" t="str">
        <f>IF(ISBLANK(Aéreo!F55),"",(Aéreo!F55))</f>
        <v/>
      </c>
      <c r="G42" s="397" t="str">
        <f>IF(ISBLANK(Aéreo!G55),"",(Aéreo!G55))</f>
        <v/>
      </c>
      <c r="H42" s="397" t="str">
        <f>IF(ISBLANK(Aéreo!H55),"",(Aéreo!H55))</f>
        <v/>
      </c>
      <c r="I42" s="399" t="str">
        <f>IF(ISBLANK(Aéreo!I55),"",(Aéreo!I55))</f>
        <v/>
      </c>
      <c r="J42" s="399" t="str">
        <f>IF(ISBLANK(Aéreo!J55),"",(Aéreo!J55))</f>
        <v/>
      </c>
      <c r="K42" s="1674"/>
      <c r="L42" s="1677"/>
      <c r="M42" s="1679"/>
      <c r="N42" s="1681"/>
      <c r="O42" s="1684"/>
      <c r="P42" s="454" t="str">
        <f>IFERROR(IF(Aéreo!K55=" "," ",Aéreo!K55),"")</f>
        <v>tba5</v>
      </c>
    </row>
    <row r="43" spans="2:16">
      <c r="B43" s="126"/>
      <c r="C43" s="397" t="str">
        <f>IF(ISBLANK(Aéreo!B56),"",(Aéreo!B56))</f>
        <v/>
      </c>
      <c r="D43" s="398" t="str">
        <f>IF(ISBLANK(Aéreo!D56),"",(Aéreo!D56))</f>
        <v/>
      </c>
      <c r="E43" s="397" t="str">
        <f>IF(ISBLANK(Aéreo!E56),"",(Aéreo!E56))</f>
        <v/>
      </c>
      <c r="F43" s="397" t="str">
        <f>IF(ISBLANK(Aéreo!F56),"",(Aéreo!F56))</f>
        <v/>
      </c>
      <c r="G43" s="397" t="str">
        <f>IF(ISBLANK(Aéreo!G56),"",(Aéreo!G56))</f>
        <v/>
      </c>
      <c r="H43" s="397" t="str">
        <f>IF(ISBLANK(Aéreo!H56),"",(Aéreo!H56))</f>
        <v/>
      </c>
      <c r="I43" s="399" t="str">
        <f>IF(ISBLANK(Aéreo!I56),"",(Aéreo!I56))</f>
        <v/>
      </c>
      <c r="J43" s="399" t="str">
        <f>IF(ISBLANK(Aéreo!J56),"",(Aéreo!J56))</f>
        <v/>
      </c>
      <c r="K43" s="1674"/>
      <c r="L43" s="1677"/>
      <c r="M43" s="1679"/>
      <c r="N43" s="1681"/>
      <c r="O43" s="1684"/>
      <c r="P43" s="454" t="str">
        <f>IFERROR(IF(Aéreo!K56=" "," ",Aéreo!K56),"")</f>
        <v>tba6</v>
      </c>
    </row>
    <row r="44" spans="2:16">
      <c r="B44" s="126"/>
      <c r="C44" s="397" t="str">
        <f>IF(ISBLANK(Aéreo!B57),"",(Aéreo!B57))</f>
        <v/>
      </c>
      <c r="D44" s="398" t="str">
        <f>IF(ISBLANK(Aéreo!D57),"",(Aéreo!D57))</f>
        <v/>
      </c>
      <c r="E44" s="397" t="str">
        <f>IF(ISBLANK(Aéreo!E57),"",(Aéreo!E57))</f>
        <v/>
      </c>
      <c r="F44" s="397" t="str">
        <f>IF(ISBLANK(Aéreo!F57),"",(Aéreo!F57))</f>
        <v/>
      </c>
      <c r="G44" s="397" t="str">
        <f>IF(ISBLANK(Aéreo!G57),"",(Aéreo!G57))</f>
        <v/>
      </c>
      <c r="H44" s="397" t="str">
        <f>IF(ISBLANK(Aéreo!H57),"",(Aéreo!H57))</f>
        <v/>
      </c>
      <c r="I44" s="399" t="str">
        <f>IF(ISBLANK(Aéreo!I57),"",(Aéreo!I57))</f>
        <v/>
      </c>
      <c r="J44" s="399" t="str">
        <f>IF(ISBLANK(Aéreo!J57),"",(Aéreo!J57))</f>
        <v/>
      </c>
      <c r="K44" s="1675"/>
      <c r="L44" s="1678"/>
      <c r="M44" s="1679"/>
      <c r="N44" s="1682"/>
      <c r="O44" s="1685"/>
      <c r="P44" s="454" t="str">
        <f>IFERROR(IF(Aéreo!K57=" "," ",Aéreo!K57),"")</f>
        <v>tba7</v>
      </c>
    </row>
    <row r="45" spans="2:16"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</row>
    <row r="46" spans="2:16"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</row>
    <row r="47" spans="2:16" ht="18">
      <c r="B47" s="126"/>
      <c r="C47" s="126"/>
      <c r="D47" s="126"/>
      <c r="E47" s="160"/>
      <c r="F47" s="161"/>
      <c r="G47" s="161"/>
      <c r="H47" s="161"/>
      <c r="I47" s="161"/>
      <c r="J47" s="162"/>
      <c r="K47" s="162"/>
      <c r="L47" s="162"/>
      <c r="M47" s="163"/>
      <c r="N47" s="163"/>
      <c r="O47" s="163"/>
      <c r="P47" s="126"/>
    </row>
    <row r="48" spans="2:16">
      <c r="B48" s="126"/>
      <c r="C48" s="126"/>
      <c r="D48" s="126"/>
      <c r="E48" s="1672"/>
      <c r="F48" s="84" t="s">
        <v>255</v>
      </c>
      <c r="G48" s="164"/>
      <c r="H48" s="164"/>
      <c r="I48" s="164"/>
      <c r="J48" s="92"/>
      <c r="K48" s="92"/>
      <c r="L48" s="82" t="s">
        <v>256</v>
      </c>
      <c r="M48" s="165"/>
      <c r="N48" s="165"/>
      <c r="O48" s="93"/>
      <c r="P48" s="126"/>
    </row>
    <row r="49" spans="2:16">
      <c r="B49" s="126"/>
      <c r="C49" s="126"/>
      <c r="D49" s="126"/>
      <c r="E49" s="1378"/>
      <c r="F49" s="84" t="s">
        <v>257</v>
      </c>
      <c r="G49" s="166"/>
      <c r="H49" s="166"/>
      <c r="I49" s="166"/>
      <c r="J49" s="94"/>
      <c r="K49" s="94"/>
      <c r="L49" s="83" t="s">
        <v>302</v>
      </c>
      <c r="M49" s="95"/>
      <c r="N49" s="95"/>
      <c r="O49" s="81"/>
      <c r="P49" s="126"/>
    </row>
    <row r="50" spans="2:16">
      <c r="B50" s="126"/>
      <c r="C50" s="126"/>
      <c r="D50" s="126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26"/>
    </row>
  </sheetData>
  <mergeCells count="28">
    <mergeCell ref="O31:O36"/>
    <mergeCell ref="L39:L44"/>
    <mergeCell ref="M39:M44"/>
    <mergeCell ref="N39:N44"/>
    <mergeCell ref="O39:O44"/>
    <mergeCell ref="E48:E49"/>
    <mergeCell ref="L31:L36"/>
    <mergeCell ref="M31:M36"/>
    <mergeCell ref="N31:N36"/>
    <mergeCell ref="K15:K20"/>
    <mergeCell ref="K23:K28"/>
    <mergeCell ref="K31:K36"/>
    <mergeCell ref="K39:K44"/>
    <mergeCell ref="L23:L28"/>
    <mergeCell ref="M23:M28"/>
    <mergeCell ref="N23:N28"/>
    <mergeCell ref="O23:O28"/>
    <mergeCell ref="L7:L12"/>
    <mergeCell ref="O7:O12"/>
    <mergeCell ref="C1:D3"/>
    <mergeCell ref="E1:O3"/>
    <mergeCell ref="L15:L20"/>
    <mergeCell ref="M15:M20"/>
    <mergeCell ref="N15:N20"/>
    <mergeCell ref="O15:O20"/>
    <mergeCell ref="K7:K12"/>
    <mergeCell ref="M7:M12"/>
    <mergeCell ref="N7:N12"/>
  </mergeCells>
  <conditionalFormatting sqref="P7:P12">
    <cfRule type="cellIs" dxfId="87" priority="13" operator="equal">
      <formula>0</formula>
    </cfRule>
    <cfRule type="cellIs" dxfId="86" priority="14" operator="equal">
      <formula>0</formula>
    </cfRule>
    <cfRule type="cellIs" dxfId="85" priority="15" operator="equal">
      <formula>0</formula>
    </cfRule>
  </conditionalFormatting>
  <conditionalFormatting sqref="P15:P20">
    <cfRule type="cellIs" dxfId="84" priority="10" operator="equal">
      <formula>0</formula>
    </cfRule>
    <cfRule type="cellIs" dxfId="83" priority="11" operator="equal">
      <formula>0</formula>
    </cfRule>
    <cfRule type="cellIs" dxfId="82" priority="12" operator="equal">
      <formula>0</formula>
    </cfRule>
  </conditionalFormatting>
  <conditionalFormatting sqref="P23:P28">
    <cfRule type="cellIs" dxfId="81" priority="7" operator="equal">
      <formula>0</formula>
    </cfRule>
    <cfRule type="cellIs" dxfId="80" priority="8" operator="equal">
      <formula>0</formula>
    </cfRule>
    <cfRule type="cellIs" dxfId="79" priority="9" operator="equal">
      <formula>0</formula>
    </cfRule>
  </conditionalFormatting>
  <conditionalFormatting sqref="P31:P36">
    <cfRule type="cellIs" dxfId="78" priority="4" operator="equal">
      <formula>0</formula>
    </cfRule>
    <cfRule type="cellIs" dxfId="77" priority="5" operator="equal">
      <formula>0</formula>
    </cfRule>
    <cfRule type="cellIs" dxfId="76" priority="6" operator="equal">
      <formula>0</formula>
    </cfRule>
  </conditionalFormatting>
  <conditionalFormatting sqref="P39:P44">
    <cfRule type="cellIs" dxfId="75" priority="1" operator="equal">
      <formula>0</formula>
    </cfRule>
    <cfRule type="cellIs" dxfId="74" priority="2" operator="equal">
      <formula>0</formula>
    </cfRule>
    <cfRule type="cellIs" dxfId="73" priority="3" operator="equal">
      <formula>0</formula>
    </cfRule>
  </conditionalFormatting>
  <hyperlinks>
    <hyperlink ref="L48" r:id="rId1" xr:uid="{00000000-0004-0000-0D00-000000000000}"/>
  </hyperlinks>
  <pageMargins left="0.511811024" right="0.511811024" top="0.78740157499999996" bottom="0.78740157499999996" header="0.31496062000000002" footer="0.31496062000000002"/>
  <pageSetup paperSize="9" scale="80" fitToHeight="0" orientation="portrait" r:id="rId2"/>
  <ignoredErrors>
    <ignoredError xmlns:x16r3="http://schemas.microsoft.com/office/spreadsheetml/2018/08/main" sqref="F13" x16r3:misleadingFormat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DADOS!$BU$4:$BU$5</xm:f>
          </x14:formula1>
          <xm:sqref>O4:O5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39997558519241921"/>
    <pageSetUpPr fitToPage="1"/>
  </sheetPr>
  <dimension ref="B1:U46"/>
  <sheetViews>
    <sheetView topLeftCell="A23" workbookViewId="0">
      <selection activeCell="M39" sqref="M39:N39"/>
    </sheetView>
  </sheetViews>
  <sheetFormatPr defaultRowHeight="15.75" customHeight="1"/>
  <cols>
    <col min="1" max="1" width="1.5" customWidth="1"/>
    <col min="2" max="2" width="12.8984375" customWidth="1"/>
    <col min="3" max="5" width="15" customWidth="1"/>
    <col min="6" max="6" width="10.8984375" customWidth="1"/>
    <col min="7" max="7" width="10.69921875" customWidth="1"/>
    <col min="8" max="8" width="11.19921875" customWidth="1"/>
    <col min="9" max="9" width="6.3984375" customWidth="1"/>
    <col min="10" max="10" width="7.3984375" customWidth="1"/>
    <col min="11" max="11" width="14.09765625" customWidth="1"/>
    <col min="12" max="12" width="10.3984375" customWidth="1"/>
    <col min="13" max="13" width="13.09765625" customWidth="1"/>
    <col min="14" max="14" width="11.09765625" customWidth="1"/>
    <col min="15" max="15" width="7.5" customWidth="1"/>
    <col min="21" max="21" width="18.19921875" customWidth="1"/>
  </cols>
  <sheetData>
    <row r="1" spans="2:21" ht="18">
      <c r="B1" s="961"/>
      <c r="C1" s="961"/>
      <c r="D1" s="81"/>
      <c r="E1" s="81"/>
      <c r="F1" s="81"/>
      <c r="G1" s="81"/>
      <c r="H1" s="81"/>
      <c r="I1" s="81"/>
      <c r="J1" s="81"/>
      <c r="K1" s="788"/>
      <c r="L1" s="962"/>
      <c r="M1" s="705"/>
      <c r="N1" s="705"/>
    </row>
    <row r="2" spans="2:21" ht="19.5" customHeight="1">
      <c r="B2" s="81"/>
      <c r="C2" s="81"/>
      <c r="D2" s="1702">
        <f>'Cadastro Inicial'!D4</f>
        <v>0</v>
      </c>
      <c r="E2" s="1702"/>
      <c r="F2" s="1702"/>
      <c r="G2" s="1702"/>
      <c r="H2" s="1702"/>
      <c r="I2" s="1702"/>
      <c r="J2" s="1702"/>
      <c r="K2" s="1702"/>
      <c r="L2" s="1702"/>
      <c r="M2" s="81"/>
      <c r="N2" s="81"/>
    </row>
    <row r="3" spans="2:21" ht="19.5" customHeight="1">
      <c r="B3" s="81"/>
      <c r="C3" s="81"/>
      <c r="D3" s="963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2:21" ht="19.5" customHeight="1">
      <c r="B4" s="1705">
        <f>P7</f>
        <v>0</v>
      </c>
      <c r="C4" s="1705"/>
      <c r="D4" s="1705"/>
      <c r="E4" s="1705"/>
      <c r="F4" s="1705"/>
      <c r="G4" s="1705"/>
      <c r="H4" s="1705"/>
      <c r="I4" s="1705"/>
      <c r="J4" s="1705"/>
      <c r="K4" s="1705"/>
      <c r="L4" s="1705"/>
      <c r="M4" s="1705"/>
      <c r="N4" s="1705"/>
    </row>
    <row r="5" spans="2:21" ht="19.5" customHeight="1">
      <c r="B5" s="1709"/>
      <c r="C5" s="1709"/>
      <c r="D5" s="1709"/>
      <c r="E5" s="1709"/>
      <c r="F5" s="1709"/>
      <c r="G5" s="1709"/>
      <c r="H5" s="1709"/>
      <c r="I5" s="1709"/>
      <c r="J5" s="1709"/>
      <c r="K5" s="1709"/>
      <c r="L5" s="1709"/>
      <c r="M5" s="1709"/>
      <c r="N5" s="1709"/>
    </row>
    <row r="6" spans="2:21" ht="15.75" customHeight="1">
      <c r="B6" s="1705" t="s">
        <v>421</v>
      </c>
      <c r="C6" s="1705"/>
      <c r="D6" s="1705"/>
      <c r="E6" s="1705"/>
      <c r="F6" s="1705"/>
      <c r="G6" s="1705"/>
      <c r="H6" s="1705"/>
      <c r="I6" s="1705"/>
      <c r="J6" s="1705"/>
      <c r="K6" s="1705"/>
      <c r="L6" s="1705"/>
      <c r="M6" s="1705"/>
      <c r="N6" s="1705"/>
      <c r="P6" s="1686" t="s">
        <v>422</v>
      </c>
      <c r="Q6" s="1686"/>
      <c r="R6" s="1686"/>
      <c r="U6" s="683">
        <f>'Transporte Terrestre'!B3</f>
        <v>0</v>
      </c>
    </row>
    <row r="7" spans="2:21" ht="15.6">
      <c r="B7" s="158" t="s">
        <v>343</v>
      </c>
      <c r="C7" s="158" t="s">
        <v>423</v>
      </c>
      <c r="D7" s="158" t="s">
        <v>344</v>
      </c>
      <c r="E7" s="158" t="s">
        <v>424</v>
      </c>
      <c r="F7" s="158" t="s">
        <v>84</v>
      </c>
      <c r="G7" s="158" t="s">
        <v>157</v>
      </c>
      <c r="H7" s="158" t="s">
        <v>175</v>
      </c>
      <c r="I7" s="158" t="s">
        <v>262</v>
      </c>
      <c r="J7" s="158" t="s">
        <v>263</v>
      </c>
      <c r="K7" s="158" t="s">
        <v>240</v>
      </c>
      <c r="L7" s="158" t="s">
        <v>264</v>
      </c>
      <c r="M7" s="158" t="s">
        <v>265</v>
      </c>
      <c r="N7" s="158" t="s">
        <v>61</v>
      </c>
      <c r="P7" s="1687">
        <v>0</v>
      </c>
      <c r="Q7" s="1687"/>
      <c r="R7" s="1687"/>
      <c r="U7" s="683">
        <f>'Transporte Terrestre'!B4</f>
        <v>0</v>
      </c>
    </row>
    <row r="8" spans="2:21" ht="24.75" customHeight="1">
      <c r="B8" s="772">
        <f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772">
        <f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772">
        <f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772">
        <f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772">
        <f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773">
        <f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773">
        <f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772">
        <f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772">
        <f>IF(I8=0,0,(H8-G8)+1)</f>
        <v>0</v>
      </c>
      <c r="K8" s="774">
        <f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775">
        <f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775">
        <f>K8+L8</f>
        <v>0</v>
      </c>
      <c r="N8" s="775">
        <f>M8*I8*J8</f>
        <v>0</v>
      </c>
      <c r="U8" s="683">
        <f>'Transporte Terrestre'!L2</f>
        <v>0</v>
      </c>
    </row>
    <row r="9" spans="2:21" ht="24.75" customHeight="1">
      <c r="B9" s="772">
        <f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772">
        <f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772">
        <f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772">
        <f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772">
        <f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773">
        <f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773">
        <f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772">
        <f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772">
        <f t="shared" ref="J9:J27" si="0">IF(I9=0,0,(H9-G9)+1)</f>
        <v>0</v>
      </c>
      <c r="K9" s="774">
        <f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775">
        <f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775">
        <f t="shared" ref="M9:M27" si="1">K9+L9</f>
        <v>0</v>
      </c>
      <c r="N9" s="775">
        <f t="shared" ref="N9:N27" si="2">M9*I9*J9</f>
        <v>0</v>
      </c>
      <c r="U9" s="683">
        <f>'Transporte Terrestre'!L3</f>
        <v>0</v>
      </c>
    </row>
    <row r="10" spans="2:21" ht="24.75" customHeight="1">
      <c r="B10" s="772">
        <f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772">
        <f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772">
        <f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772">
        <f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772">
        <f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773">
        <f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773">
        <f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772">
        <f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772">
        <f t="shared" si="0"/>
        <v>0</v>
      </c>
      <c r="K10" s="774">
        <f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775">
        <f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775">
        <f t="shared" si="1"/>
        <v>0</v>
      </c>
      <c r="N10" s="775">
        <f t="shared" si="2"/>
        <v>0</v>
      </c>
      <c r="U10" s="683">
        <f>'Transporte Terrestre'!L4</f>
        <v>0</v>
      </c>
    </row>
    <row r="11" spans="2:21" ht="24.75" customHeight="1">
      <c r="B11" s="772">
        <f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772">
        <f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772">
        <f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772">
        <f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772">
        <f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773">
        <f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773">
        <f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772">
        <f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772">
        <f t="shared" si="0"/>
        <v>0</v>
      </c>
      <c r="K11" s="774">
        <f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775">
        <f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775">
        <f t="shared" si="1"/>
        <v>0</v>
      </c>
      <c r="N11" s="775">
        <f t="shared" si="2"/>
        <v>0</v>
      </c>
    </row>
    <row r="12" spans="2:21" ht="24.75" customHeight="1">
      <c r="B12" s="772">
        <f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772">
        <f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772">
        <f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772">
        <f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772">
        <f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773">
        <f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773">
        <f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772">
        <f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772">
        <f t="shared" si="0"/>
        <v>0</v>
      </c>
      <c r="K12" s="774">
        <f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775">
        <f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775">
        <f t="shared" si="1"/>
        <v>0</v>
      </c>
      <c r="N12" s="775">
        <f t="shared" si="2"/>
        <v>0</v>
      </c>
    </row>
    <row r="13" spans="2:21" ht="24.75" customHeight="1">
      <c r="B13" s="772">
        <f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772">
        <f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772">
        <f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772">
        <f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772">
        <f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773">
        <f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773">
        <f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772">
        <f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772">
        <f t="shared" si="0"/>
        <v>0</v>
      </c>
      <c r="K13" s="774">
        <f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775">
        <f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775">
        <f t="shared" si="1"/>
        <v>0</v>
      </c>
      <c r="N13" s="775">
        <f t="shared" si="2"/>
        <v>0</v>
      </c>
    </row>
    <row r="14" spans="2:21" ht="24.75" customHeight="1">
      <c r="B14" s="772">
        <f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772">
        <f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772">
        <f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772">
        <f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772">
        <f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773">
        <f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773">
        <f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772">
        <f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772">
        <f t="shared" si="0"/>
        <v>0</v>
      </c>
      <c r="K14" s="774">
        <f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775">
        <f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775">
        <f t="shared" si="1"/>
        <v>0</v>
      </c>
      <c r="N14" s="775">
        <f t="shared" si="2"/>
        <v>0</v>
      </c>
    </row>
    <row r="15" spans="2:21" ht="24.75" customHeight="1">
      <c r="B15" s="772">
        <f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772">
        <f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772">
        <f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772">
        <f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772">
        <f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773">
        <f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773">
        <f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772">
        <f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772">
        <f t="shared" si="0"/>
        <v>0</v>
      </c>
      <c r="K15" s="774">
        <f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775">
        <f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775">
        <f t="shared" si="1"/>
        <v>0</v>
      </c>
      <c r="N15" s="775">
        <f t="shared" si="2"/>
        <v>0</v>
      </c>
    </row>
    <row r="16" spans="2:21" ht="24.75" customHeight="1">
      <c r="B16" s="772">
        <f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772">
        <f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772">
        <f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772">
        <f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772">
        <f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773">
        <f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773">
        <f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772">
        <f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772">
        <f t="shared" si="0"/>
        <v>0</v>
      </c>
      <c r="K16" s="774">
        <f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775">
        <f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775">
        <f t="shared" si="1"/>
        <v>0</v>
      </c>
      <c r="N16" s="775">
        <f t="shared" si="2"/>
        <v>0</v>
      </c>
    </row>
    <row r="17" spans="2:14" ht="24.75" customHeight="1">
      <c r="B17" s="772">
        <f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772">
        <f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772">
        <f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772">
        <f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772">
        <f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773">
        <f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773">
        <f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772">
        <f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772">
        <f t="shared" si="0"/>
        <v>0</v>
      </c>
      <c r="K17" s="774">
        <f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775">
        <f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775">
        <f t="shared" si="1"/>
        <v>0</v>
      </c>
      <c r="N17" s="775">
        <f t="shared" si="2"/>
        <v>0</v>
      </c>
    </row>
    <row r="18" spans="2:14" ht="24.75" customHeight="1">
      <c r="B18" s="772">
        <f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772">
        <f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772">
        <f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772">
        <f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772">
        <f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773">
        <f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773">
        <f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772">
        <f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772">
        <f t="shared" si="0"/>
        <v>0</v>
      </c>
      <c r="K18" s="774">
        <f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775">
        <f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775">
        <f t="shared" si="1"/>
        <v>0</v>
      </c>
      <c r="N18" s="775">
        <f t="shared" si="2"/>
        <v>0</v>
      </c>
    </row>
    <row r="19" spans="2:14" ht="24.75" customHeight="1">
      <c r="B19" s="772">
        <f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772">
        <f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772">
        <f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772">
        <f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772">
        <f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773">
        <f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773">
        <f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772">
        <f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772">
        <f t="shared" si="0"/>
        <v>0</v>
      </c>
      <c r="K19" s="774">
        <f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775">
        <f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775">
        <f t="shared" si="1"/>
        <v>0</v>
      </c>
      <c r="N19" s="775">
        <f t="shared" si="2"/>
        <v>0</v>
      </c>
    </row>
    <row r="20" spans="2:14" ht="24.75" customHeight="1">
      <c r="B20" s="772">
        <f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772">
        <f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772">
        <f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772">
        <f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772">
        <f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773">
        <f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773">
        <f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772">
        <f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772">
        <f t="shared" si="0"/>
        <v>0</v>
      </c>
      <c r="K20" s="774">
        <f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775">
        <f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775">
        <f t="shared" si="1"/>
        <v>0</v>
      </c>
      <c r="N20" s="775">
        <f t="shared" si="2"/>
        <v>0</v>
      </c>
    </row>
    <row r="21" spans="2:14" ht="24.75" customHeight="1">
      <c r="B21" s="772">
        <f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772">
        <f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772">
        <f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772">
        <f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772">
        <f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773">
        <f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773">
        <f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772">
        <f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772">
        <f t="shared" si="0"/>
        <v>0</v>
      </c>
      <c r="K21" s="774">
        <f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775">
        <f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775">
        <f t="shared" si="1"/>
        <v>0</v>
      </c>
      <c r="N21" s="775">
        <f t="shared" si="2"/>
        <v>0</v>
      </c>
    </row>
    <row r="22" spans="2:14" ht="24.75" customHeight="1">
      <c r="B22" s="772">
        <f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772">
        <f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772">
        <f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772">
        <f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772">
        <f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773">
        <f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773">
        <f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772">
        <f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772">
        <f t="shared" si="0"/>
        <v>0</v>
      </c>
      <c r="K22" s="774">
        <f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775">
        <f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775">
        <f t="shared" si="1"/>
        <v>0</v>
      </c>
      <c r="N22" s="775">
        <f t="shared" si="2"/>
        <v>0</v>
      </c>
    </row>
    <row r="23" spans="2:14" ht="24.75" customHeight="1">
      <c r="B23" s="772">
        <f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772">
        <f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772">
        <f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772">
        <f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772">
        <f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773">
        <f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773">
        <f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772">
        <f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772">
        <f t="shared" si="0"/>
        <v>0</v>
      </c>
      <c r="K23" s="774">
        <f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775">
        <f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775">
        <f t="shared" si="1"/>
        <v>0</v>
      </c>
      <c r="N23" s="775">
        <f t="shared" si="2"/>
        <v>0</v>
      </c>
    </row>
    <row r="24" spans="2:14" ht="24.75" customHeight="1">
      <c r="B24" s="772">
        <f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0</v>
      </c>
      <c r="C24" s="772">
        <f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0</v>
      </c>
      <c r="D24" s="772">
        <f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772">
        <f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772">
        <f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0</v>
      </c>
      <c r="G24" s="773">
        <f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0</v>
      </c>
      <c r="H24" s="773">
        <f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0</v>
      </c>
      <c r="I24" s="772">
        <f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0</v>
      </c>
      <c r="J24" s="772">
        <f t="shared" si="0"/>
        <v>0</v>
      </c>
      <c r="K24" s="774">
        <f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0</v>
      </c>
      <c r="L24" s="775">
        <f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0</v>
      </c>
      <c r="M24" s="775">
        <f t="shared" si="1"/>
        <v>0</v>
      </c>
      <c r="N24" s="775">
        <f t="shared" si="2"/>
        <v>0</v>
      </c>
    </row>
    <row r="25" spans="2:14" ht="24.75" customHeight="1">
      <c r="B25" s="772">
        <f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0</v>
      </c>
      <c r="C25" s="772">
        <f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0</v>
      </c>
      <c r="D25" s="772">
        <f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772">
        <f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772">
        <f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0</v>
      </c>
      <c r="G25" s="773">
        <f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0</v>
      </c>
      <c r="H25" s="773">
        <f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0</v>
      </c>
      <c r="I25" s="772">
        <f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0</v>
      </c>
      <c r="J25" s="772">
        <f t="shared" si="0"/>
        <v>0</v>
      </c>
      <c r="K25" s="774">
        <f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0</v>
      </c>
      <c r="L25" s="775">
        <f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0</v>
      </c>
      <c r="M25" s="775">
        <f t="shared" si="1"/>
        <v>0</v>
      </c>
      <c r="N25" s="775">
        <f t="shared" si="2"/>
        <v>0</v>
      </c>
    </row>
    <row r="26" spans="2:14" ht="24.75" customHeight="1">
      <c r="B26" s="772">
        <f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0</v>
      </c>
      <c r="C26" s="772">
        <f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0</v>
      </c>
      <c r="D26" s="772">
        <f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772">
        <f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772">
        <f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0</v>
      </c>
      <c r="G26" s="773">
        <f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0</v>
      </c>
      <c r="H26" s="773">
        <f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0</v>
      </c>
      <c r="I26" s="772">
        <f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0</v>
      </c>
      <c r="J26" s="772">
        <f t="shared" si="0"/>
        <v>0</v>
      </c>
      <c r="K26" s="774">
        <f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0</v>
      </c>
      <c r="L26" s="775">
        <f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0</v>
      </c>
      <c r="M26" s="775">
        <f t="shared" si="1"/>
        <v>0</v>
      </c>
      <c r="N26" s="775">
        <f t="shared" si="2"/>
        <v>0</v>
      </c>
    </row>
    <row r="27" spans="2:14" ht="24.75" customHeight="1">
      <c r="B27" s="772">
        <f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0</v>
      </c>
      <c r="C27" s="772">
        <f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0</v>
      </c>
      <c r="D27" s="772">
        <f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772">
        <f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772">
        <f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0</v>
      </c>
      <c r="G27" s="773">
        <f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0</v>
      </c>
      <c r="H27" s="773">
        <f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0</v>
      </c>
      <c r="I27" s="772">
        <f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0</v>
      </c>
      <c r="J27" s="772">
        <f t="shared" si="0"/>
        <v>0</v>
      </c>
      <c r="K27" s="774">
        <f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0</v>
      </c>
      <c r="L27" s="775">
        <f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0</v>
      </c>
      <c r="M27" s="775">
        <f t="shared" si="1"/>
        <v>0</v>
      </c>
      <c r="N27" s="775">
        <f t="shared" si="2"/>
        <v>0</v>
      </c>
    </row>
    <row r="28" spans="2:14" ht="15.6">
      <c r="B28" s="159"/>
      <c r="C28" s="159"/>
      <c r="D28" s="159"/>
      <c r="E28" s="159"/>
      <c r="F28" s="124"/>
      <c r="G28" s="87"/>
      <c r="H28" s="87"/>
      <c r="I28" s="87"/>
      <c r="J28" s="87"/>
      <c r="K28" s="125">
        <f>SUM(K8:K27)</f>
        <v>0</v>
      </c>
      <c r="L28" s="125">
        <f>SUM(L8:L27)</f>
        <v>0</v>
      </c>
      <c r="M28" s="125">
        <f>SUM(M8:M27)</f>
        <v>0</v>
      </c>
      <c r="N28" s="168">
        <f>SUM(N8:N27)</f>
        <v>0</v>
      </c>
    </row>
    <row r="29" spans="2:14" ht="30.6" customHeight="1">
      <c r="B29" s="966" t="s">
        <v>305</v>
      </c>
      <c r="C29" s="1706" t="str">
        <f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testando</v>
      </c>
      <c r="D29" s="1706"/>
      <c r="E29" s="1706"/>
      <c r="F29" s="1706"/>
      <c r="G29" s="1706"/>
      <c r="H29" s="1706"/>
      <c r="I29" s="1706"/>
      <c r="J29" s="1706"/>
      <c r="K29" s="1706"/>
      <c r="L29" s="1706"/>
      <c r="M29" s="1706"/>
      <c r="N29" s="1706"/>
    </row>
    <row r="30" spans="2:14" ht="15.6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 spans="2:14" ht="15.6">
      <c r="B31" s="745"/>
      <c r="C31" s="745"/>
      <c r="D31" s="745"/>
      <c r="E31" s="745"/>
      <c r="F31" s="745"/>
      <c r="G31" s="745"/>
      <c r="H31" s="745"/>
      <c r="I31" s="745"/>
      <c r="J31" s="745"/>
      <c r="K31" s="745"/>
      <c r="L31" s="745"/>
      <c r="M31" s="745"/>
      <c r="N31" s="745"/>
    </row>
    <row r="32" spans="2:14" ht="15.6">
      <c r="B32" s="728"/>
      <c r="C32" s="752"/>
      <c r="D32" s="752"/>
      <c r="E32" s="752"/>
      <c r="F32" s="174"/>
      <c r="G32" s="174"/>
      <c r="H32" s="174"/>
      <c r="I32" s="729"/>
      <c r="J32" s="753"/>
      <c r="K32" s="728"/>
      <c r="L32" s="728"/>
      <c r="M32" s="728"/>
      <c r="N32" s="745"/>
    </row>
    <row r="33" spans="2:14" ht="15.6">
      <c r="B33" s="1384" t="s">
        <v>283</v>
      </c>
      <c r="C33" s="1385"/>
      <c r="D33" s="949"/>
      <c r="E33" s="949"/>
      <c r="F33" s="9"/>
      <c r="G33" s="9"/>
      <c r="H33" s="9"/>
      <c r="I33" s="9"/>
      <c r="J33" s="9"/>
      <c r="K33" s="9"/>
      <c r="L33" s="927"/>
      <c r="M33" s="754" t="s">
        <v>284</v>
      </c>
      <c r="N33" s="755" t="s">
        <v>138</v>
      </c>
    </row>
    <row r="34" spans="2:14" ht="15.6">
      <c r="B34" s="1688" t="s">
        <v>285</v>
      </c>
      <c r="C34" s="1689"/>
      <c r="D34" s="1689"/>
      <c r="E34" s="1689"/>
      <c r="F34" s="1689"/>
      <c r="G34" s="779" t="s">
        <v>263</v>
      </c>
      <c r="H34" s="1690" t="s">
        <v>425</v>
      </c>
      <c r="I34" s="1691"/>
      <c r="J34" s="1692" t="s">
        <v>426</v>
      </c>
      <c r="K34" s="1689"/>
      <c r="L34" s="1692" t="s">
        <v>287</v>
      </c>
      <c r="M34" s="1692"/>
      <c r="N34" s="1692"/>
    </row>
    <row r="35" spans="2:14" ht="15.6">
      <c r="B35" s="1693" t="s">
        <v>427</v>
      </c>
      <c r="C35" s="1694"/>
      <c r="D35" s="1694"/>
      <c r="E35" s="1694"/>
      <c r="F35" s="1694"/>
      <c r="G35" s="780">
        <f>SUM(J8:J27)</f>
        <v>0</v>
      </c>
      <c r="H35" s="1695">
        <f>SUM(L8:L27)</f>
        <v>0</v>
      </c>
      <c r="I35" s="1696"/>
      <c r="J35" s="1700">
        <f>IF(N9=0,0,AVERAGEIF(N8:N27,"&lt;&gt;0"))</f>
        <v>0</v>
      </c>
      <c r="K35" s="1700"/>
      <c r="L35" s="1700">
        <f>IF(N9=0,0,SUM(N8:N27))</f>
        <v>0</v>
      </c>
      <c r="M35" s="1700"/>
      <c r="N35" s="1700"/>
    </row>
    <row r="36" spans="2:14" ht="15.6">
      <c r="B36" s="779" t="s">
        <v>292</v>
      </c>
      <c r="C36" s="781">
        <v>7.0000000000000007E-2</v>
      </c>
      <c r="D36" s="1707"/>
      <c r="E36" s="1708"/>
      <c r="F36" s="1701" t="s">
        <v>293</v>
      </c>
      <c r="G36" s="1689"/>
      <c r="H36" s="1689"/>
      <c r="I36" s="782">
        <v>0.1</v>
      </c>
      <c r="J36" s="1701" t="s">
        <v>294</v>
      </c>
      <c r="K36" s="1689"/>
      <c r="L36" s="1701" t="s">
        <v>295</v>
      </c>
      <c r="M36" s="1701"/>
      <c r="N36" s="1701"/>
    </row>
    <row r="37" spans="2:14" ht="15.6">
      <c r="B37" s="1703">
        <f>L35*C36</f>
        <v>0</v>
      </c>
      <c r="C37" s="1704"/>
      <c r="D37" s="1698"/>
      <c r="E37" s="1699"/>
      <c r="F37" s="1703">
        <f>L35+B37*I36</f>
        <v>0</v>
      </c>
      <c r="G37" s="1704"/>
      <c r="H37" s="1704"/>
      <c r="I37" s="1704"/>
      <c r="J37" s="1703">
        <v>2</v>
      </c>
      <c r="K37" s="1704"/>
      <c r="L37" s="1703">
        <f>(L35+F37+B37)*J37</f>
        <v>0</v>
      </c>
      <c r="M37" s="1703"/>
      <c r="N37" s="1703"/>
    </row>
    <row r="38" spans="2:14" ht="15.6">
      <c r="B38" s="784"/>
      <c r="C38" s="785"/>
      <c r="D38" s="785"/>
      <c r="E38" s="785"/>
      <c r="F38" s="784"/>
      <c r="G38" s="785"/>
      <c r="H38" s="785"/>
      <c r="I38" s="785"/>
      <c r="J38" s="784"/>
      <c r="K38" s="785"/>
      <c r="L38" s="784"/>
      <c r="M38" s="784"/>
      <c r="N38" s="784"/>
    </row>
    <row r="39" spans="2:14" ht="15.6">
      <c r="B39" s="784"/>
      <c r="C39" s="787"/>
      <c r="D39" s="787"/>
      <c r="E39" s="787"/>
      <c r="F39" s="787"/>
      <c r="G39" s="787"/>
      <c r="H39" s="787"/>
      <c r="I39" s="788"/>
      <c r="J39" s="788"/>
      <c r="K39" s="788"/>
      <c r="L39" s="964" t="s">
        <v>307</v>
      </c>
      <c r="M39" s="965"/>
      <c r="N39" s="958"/>
    </row>
    <row r="40" spans="2:14" ht="33.75" customHeight="1">
      <c r="B40" s="784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</row>
    <row r="41" spans="2:14" ht="15.6">
      <c r="B41" s="784"/>
      <c r="C41" s="788" t="s">
        <v>296</v>
      </c>
      <c r="D41" s="788"/>
      <c r="E41" s="788"/>
      <c r="F41" s="788"/>
      <c r="G41" s="788"/>
      <c r="H41" s="788"/>
      <c r="I41" s="788"/>
      <c r="J41" s="788"/>
      <c r="K41" s="788"/>
      <c r="L41" s="788" t="s">
        <v>297</v>
      </c>
      <c r="M41" s="788"/>
      <c r="N41" s="788"/>
    </row>
    <row r="42" spans="2:14" ht="15.75" customHeight="1">
      <c r="B42" s="786"/>
      <c r="C42" s="1697" t="s">
        <v>428</v>
      </c>
      <c r="D42" s="1697"/>
      <c r="E42" s="1697"/>
      <c r="F42" s="1697"/>
      <c r="G42" s="1697"/>
      <c r="H42" s="1697"/>
      <c r="I42" s="1697"/>
      <c r="J42" s="81"/>
      <c r="K42" s="357"/>
      <c r="L42" s="1451" t="s">
        <v>299</v>
      </c>
      <c r="M42" s="1435"/>
      <c r="N42" s="1435"/>
    </row>
    <row r="43" spans="2:14" ht="18">
      <c r="B43" s="160"/>
      <c r="C43" s="160"/>
      <c r="D43" s="160"/>
      <c r="E43" s="160"/>
      <c r="F43" s="161"/>
      <c r="G43" s="126"/>
      <c r="H43" s="126"/>
      <c r="I43" s="126"/>
      <c r="J43" s="162"/>
      <c r="K43" s="162"/>
      <c r="L43" s="163"/>
      <c r="M43" s="163"/>
      <c r="N43" s="163"/>
    </row>
    <row r="44" spans="2:14" ht="15.6">
      <c r="B44" s="1672"/>
      <c r="C44" s="160"/>
      <c r="D44" s="160"/>
      <c r="E44" s="938"/>
      <c r="F44" s="943" t="s">
        <v>255</v>
      </c>
      <c r="G44" s="927"/>
      <c r="H44" s="944"/>
      <c r="I44" s="944"/>
      <c r="J44" s="945"/>
      <c r="K44" s="946" t="s">
        <v>256</v>
      </c>
      <c r="L44" s="947"/>
      <c r="M44" s="947"/>
      <c r="N44" s="948"/>
    </row>
    <row r="45" spans="2:14" ht="15.6">
      <c r="B45" s="1378"/>
      <c r="C45" s="81"/>
      <c r="D45" s="81"/>
      <c r="E45" s="949"/>
      <c r="F45" s="943" t="s">
        <v>257</v>
      </c>
      <c r="G45" s="927"/>
      <c r="H45" s="950"/>
      <c r="I45" s="950"/>
      <c r="J45" s="951"/>
      <c r="K45" s="952" t="s">
        <v>258</v>
      </c>
      <c r="L45" s="948"/>
      <c r="M45" s="948"/>
      <c r="N45" s="949"/>
    </row>
    <row r="46" spans="2:14" ht="15.6">
      <c r="B46" s="167"/>
      <c r="C46" s="167"/>
      <c r="D46" s="167"/>
      <c r="E46" s="167"/>
      <c r="F46" s="167"/>
      <c r="G46" s="126"/>
      <c r="H46" s="126"/>
      <c r="I46" s="126"/>
      <c r="J46" s="167"/>
      <c r="K46" s="167"/>
      <c r="L46" s="167"/>
      <c r="M46" s="167"/>
      <c r="N46" s="167"/>
    </row>
  </sheetData>
  <mergeCells count="28">
    <mergeCell ref="J36:K36"/>
    <mergeCell ref="L36:N36"/>
    <mergeCell ref="D2:L2"/>
    <mergeCell ref="B37:C37"/>
    <mergeCell ref="F37:I37"/>
    <mergeCell ref="J37:K37"/>
    <mergeCell ref="L37:N37"/>
    <mergeCell ref="B6:N6"/>
    <mergeCell ref="C29:N29"/>
    <mergeCell ref="D36:E36"/>
    <mergeCell ref="B4:N4"/>
    <mergeCell ref="B5:N5"/>
    <mergeCell ref="B44:B45"/>
    <mergeCell ref="P6:R6"/>
    <mergeCell ref="P7:R7"/>
    <mergeCell ref="B33:C33"/>
    <mergeCell ref="B34:F34"/>
    <mergeCell ref="H34:I34"/>
    <mergeCell ref="J34:K34"/>
    <mergeCell ref="L34:N34"/>
    <mergeCell ref="B35:F35"/>
    <mergeCell ref="H35:I35"/>
    <mergeCell ref="C42:I42"/>
    <mergeCell ref="L42:N42"/>
    <mergeCell ref="D37:E37"/>
    <mergeCell ref="J35:K35"/>
    <mergeCell ref="L35:N35"/>
    <mergeCell ref="F36:H36"/>
  </mergeCells>
  <conditionalFormatting sqref="B8:N27">
    <cfRule type="beginsWith" dxfId="72" priority="6" operator="beginsWith" text="0">
      <formula>LEFT(B8,LEN("0"))="0"</formula>
    </cfRule>
  </conditionalFormatting>
  <conditionalFormatting sqref="C29">
    <cfRule type="cellIs" dxfId="71" priority="5" operator="equal">
      <formula>0</formula>
    </cfRule>
  </conditionalFormatting>
  <conditionalFormatting sqref="D3:K4 D2">
    <cfRule type="cellIs" dxfId="70" priority="4" operator="equal">
      <formula>0</formula>
    </cfRule>
  </conditionalFormatting>
  <conditionalFormatting sqref="B4">
    <cfRule type="cellIs" dxfId="69" priority="3" operator="equal">
      <formula>0</formula>
    </cfRule>
  </conditionalFormatting>
  <conditionalFormatting sqref="D6:K6">
    <cfRule type="cellIs" dxfId="68" priority="2" operator="equal">
      <formula>0</formula>
    </cfRule>
  </conditionalFormatting>
  <conditionalFormatting sqref="B6">
    <cfRule type="cellIs" dxfId="67" priority="1" operator="equal">
      <formula>0</formula>
    </cfRule>
  </conditionalFormatting>
  <dataValidations count="1">
    <dataValidation type="list" allowBlank="1" showInputMessage="1" showErrorMessage="1" sqref="P7:R7" xr:uid="{00000000-0002-0000-0B00-000000000000}">
      <formula1>$U$6:$U$10</formula1>
    </dataValidation>
  </dataValidations>
  <hyperlinks>
    <hyperlink ref="K44" r:id="rId1" xr:uid="{00000000-0004-0000-0B00-000000000000}"/>
  </hyperlinks>
  <printOptions horizontalCentered="1"/>
  <pageMargins left="0.11811023622047245" right="0.11811023622047245" top="0.19685039370078741" bottom="0.19685039370078741" header="0" footer="0.11811023622047245"/>
  <pageSetup paperSize="9" scale="50" orientation="portrait" horizontalDpi="4294967295" verticalDpi="4294967295" r:id="rId2"/>
  <headerFooter>
    <oddFooter>&amp;C&amp;P - &amp;N&amp;R&amp;D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191FD4-1958-409F-A3D4-D5304FBD1656}">
          <x14:formula1>
            <xm:f>DADOS!$F$2:$F$3</xm:f>
          </x14:formula1>
          <xm:sqref>C36</xm:sqref>
        </x14:dataValidation>
        <x14:dataValidation type="list" allowBlank="1" showInputMessage="1" showErrorMessage="1" xr:uid="{48A5EE86-6B30-4627-AE23-E96F528EA7B9}">
          <x14:formula1>
            <xm:f>DADOS!$BG$3:$BG$11</xm:f>
          </x14:formula1>
          <xm:sqref>N33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BE920"/>
  <sheetViews>
    <sheetView topLeftCell="A81" zoomScale="85" zoomScaleNormal="85" workbookViewId="0">
      <selection activeCell="AF155" sqref="AF155"/>
    </sheetView>
  </sheetViews>
  <sheetFormatPr defaultColWidth="12.59765625" defaultRowHeight="15" customHeight="1"/>
  <cols>
    <col min="1" max="1" width="2.19921875" style="12" customWidth="1"/>
    <col min="2" max="2" width="4.09765625" style="12" customWidth="1"/>
    <col min="3" max="3" width="2.59765625" style="12" customWidth="1"/>
    <col min="4" max="4" width="5.3984375" style="12" customWidth="1"/>
    <col min="5" max="5" width="5.5" style="12" customWidth="1"/>
    <col min="6" max="6" width="3.5" style="12" customWidth="1"/>
    <col min="7" max="7" width="5" style="12" customWidth="1"/>
    <col min="8" max="8" width="14.5" style="12" customWidth="1"/>
    <col min="9" max="9" width="2.59765625" style="12" customWidth="1"/>
    <col min="10" max="10" width="11.3984375" style="12" customWidth="1"/>
    <col min="11" max="11" width="4.09765625" style="12" customWidth="1"/>
    <col min="12" max="12" width="2.5" style="12" customWidth="1"/>
    <col min="13" max="13" width="6.09765625" style="12" customWidth="1"/>
    <col min="14" max="14" width="3.09765625" style="12" customWidth="1"/>
    <col min="15" max="15" width="3.5" style="12" customWidth="1"/>
    <col min="16" max="17" width="2.69921875" style="12" customWidth="1"/>
    <col min="18" max="20" width="3.09765625" style="12" customWidth="1"/>
    <col min="21" max="23" width="3.19921875" style="12" customWidth="1"/>
    <col min="24" max="24" width="5.8984375" style="12" customWidth="1"/>
    <col min="25" max="25" width="5.59765625" style="12" customWidth="1"/>
    <col min="26" max="26" width="1.69921875" style="12" customWidth="1"/>
    <col min="27" max="27" width="3.3984375" style="12" customWidth="1"/>
    <col min="28" max="28" width="2.5" style="12" customWidth="1"/>
    <col min="29" max="29" width="1.3984375" style="12" customWidth="1"/>
    <col min="30" max="30" width="5.19921875" style="12" customWidth="1"/>
    <col min="31" max="31" width="8.69921875" style="12" customWidth="1"/>
    <col min="32" max="32" width="8.59765625" style="12" customWidth="1"/>
    <col min="33" max="35" width="2.69921875" style="12" customWidth="1"/>
    <col min="36" max="38" width="3.09765625" style="12" customWidth="1"/>
    <col min="39" max="39" width="5.09765625" style="12" customWidth="1"/>
    <col min="40" max="40" width="4.09765625" style="12" customWidth="1"/>
    <col min="41" max="41" width="3.59765625" style="12" customWidth="1"/>
    <col min="42" max="42" width="3.8984375" style="12" customWidth="1"/>
    <col min="43" max="43" width="5.59765625" style="12" customWidth="1"/>
    <col min="44" max="44" width="10.59765625" style="12" customWidth="1"/>
    <col min="45" max="45" width="6" style="12" customWidth="1"/>
    <col min="46" max="46" width="29.8984375" style="12" customWidth="1"/>
    <col min="47" max="47" width="5.5" style="12" customWidth="1"/>
    <col min="48" max="48" width="4.19921875" style="12" customWidth="1"/>
    <col min="49" max="49" width="9.69921875" style="12" customWidth="1"/>
    <col min="50" max="50" width="9.765625E-2" style="12" customWidth="1"/>
    <col min="51" max="51" width="9.3984375" style="12" customWidth="1"/>
    <col min="52" max="52" width="7.8984375" style="12" customWidth="1"/>
    <col min="53" max="53" width="4.5" style="12" customWidth="1"/>
    <col min="54" max="16384" width="12.59765625" style="12"/>
  </cols>
  <sheetData>
    <row r="1" spans="1:46" ht="15.6">
      <c r="A1" s="1782"/>
      <c r="B1" s="1778" t="s">
        <v>429</v>
      </c>
      <c r="C1" s="1773"/>
      <c r="D1" s="1773"/>
      <c r="E1" s="1784">
        <f>'Cadastro Inicial'!D4</f>
        <v>0</v>
      </c>
      <c r="F1" s="1785"/>
      <c r="G1" s="1785"/>
      <c r="H1" s="1785"/>
      <c r="I1" s="1785"/>
      <c r="J1" s="1785"/>
      <c r="K1" s="1785"/>
      <c r="L1" s="1785"/>
      <c r="M1" s="1785"/>
      <c r="N1" s="1785"/>
      <c r="O1" s="1785"/>
      <c r="P1" s="1785"/>
      <c r="Q1" s="1785"/>
      <c r="R1" s="1785"/>
      <c r="S1" s="1785"/>
      <c r="T1" s="1785"/>
      <c r="U1" s="1785"/>
      <c r="V1" s="1785"/>
      <c r="W1" s="1785"/>
      <c r="X1" s="1786" t="s">
        <v>50</v>
      </c>
      <c r="Y1" s="1773"/>
      <c r="Z1" s="1773"/>
      <c r="AA1" s="1773"/>
      <c r="AB1" s="1773"/>
      <c r="AC1" s="1788" t="s">
        <v>138</v>
      </c>
      <c r="AD1" s="1789"/>
      <c r="AE1" s="1789"/>
      <c r="AF1" s="1789"/>
      <c r="AG1" s="1789"/>
      <c r="AH1" s="85"/>
      <c r="AI1" s="1790" t="s">
        <v>430</v>
      </c>
      <c r="AJ1" s="1777"/>
      <c r="AK1" s="1777"/>
      <c r="AL1" s="1777"/>
      <c r="AM1" s="1777"/>
      <c r="AN1" s="1887">
        <f ca="1">TODAY()</f>
        <v>44895</v>
      </c>
      <c r="AO1" s="1888"/>
      <c r="AP1" s="1888"/>
      <c r="AQ1" s="1888"/>
      <c r="AR1" s="1888"/>
    </row>
    <row r="2" spans="1:46" ht="15.6">
      <c r="A2" s="1783"/>
      <c r="B2" s="1772" t="s">
        <v>431</v>
      </c>
      <c r="C2" s="1773"/>
      <c r="D2" s="1773"/>
      <c r="E2" s="1795">
        <f>'Cadastro Inicial'!G7</f>
        <v>0</v>
      </c>
      <c r="F2" s="1780"/>
      <c r="G2" s="1780"/>
      <c r="H2" s="1780"/>
      <c r="I2" s="1780"/>
      <c r="J2" s="1780"/>
      <c r="K2" s="1780"/>
      <c r="L2" s="1780"/>
      <c r="M2" s="1780"/>
      <c r="N2" s="1796"/>
      <c r="O2" s="1797"/>
      <c r="P2" s="1797"/>
      <c r="Q2" s="1797"/>
      <c r="R2" s="1797"/>
      <c r="S2" s="1797"/>
      <c r="T2" s="1797"/>
      <c r="U2" s="1797"/>
      <c r="V2" s="1797"/>
      <c r="W2" s="1797"/>
      <c r="X2" s="1772" t="s">
        <v>432</v>
      </c>
      <c r="Y2" s="1773"/>
      <c r="Z2" s="1773"/>
      <c r="AA2" s="1773"/>
      <c r="AB2" s="1773"/>
      <c r="AC2" s="1774">
        <f>'Cadastro Inicial'!C10</f>
        <v>0</v>
      </c>
      <c r="AD2" s="1775"/>
      <c r="AE2" s="1775"/>
      <c r="AF2" s="1775"/>
      <c r="AG2" s="1775"/>
      <c r="AH2" s="85"/>
      <c r="AI2" s="1776" t="s">
        <v>433</v>
      </c>
      <c r="AJ2" s="1777"/>
      <c r="AK2" s="1777"/>
      <c r="AL2" s="1777"/>
      <c r="AM2" s="1777"/>
      <c r="AN2" s="1889"/>
      <c r="AO2" s="1889"/>
      <c r="AP2" s="1889"/>
      <c r="AQ2" s="1889"/>
      <c r="AR2" s="1889"/>
    </row>
    <row r="3" spans="1:46" ht="15.6">
      <c r="A3" s="1783"/>
      <c r="B3" s="1778" t="s">
        <v>7</v>
      </c>
      <c r="C3" s="1773"/>
      <c r="D3" s="1773"/>
      <c r="E3" s="1779">
        <f>'Cadastro Inicial'!G8</f>
        <v>0</v>
      </c>
      <c r="F3" s="1780"/>
      <c r="G3" s="1780"/>
      <c r="H3" s="1780"/>
      <c r="I3" s="1780"/>
      <c r="J3" s="1780"/>
      <c r="K3" s="1780"/>
      <c r="L3" s="1780"/>
      <c r="M3" s="1780"/>
      <c r="N3" s="1797"/>
      <c r="O3" s="1798"/>
      <c r="P3" s="1798"/>
      <c r="Q3" s="1798"/>
      <c r="R3" s="1798"/>
      <c r="S3" s="1798"/>
      <c r="T3" s="1798"/>
      <c r="U3" s="1798"/>
      <c r="V3" s="1798"/>
      <c r="W3" s="1797"/>
      <c r="X3" s="1786" t="s">
        <v>434</v>
      </c>
      <c r="Y3" s="1773"/>
      <c r="Z3" s="1773"/>
      <c r="AA3" s="1773"/>
      <c r="AB3" s="1773"/>
      <c r="AC3" s="1788"/>
      <c r="AD3" s="1789"/>
      <c r="AE3" s="1789"/>
      <c r="AF3" s="1789"/>
      <c r="AG3" s="1789"/>
      <c r="AH3" s="85"/>
      <c r="AI3" s="1791"/>
      <c r="AJ3" s="1777"/>
      <c r="AK3" s="1777"/>
      <c r="AL3" s="1777"/>
      <c r="AM3" s="1777"/>
      <c r="AN3" s="1888"/>
      <c r="AO3" s="1888"/>
      <c r="AP3" s="1888"/>
      <c r="AQ3" s="1888"/>
      <c r="AR3" s="1888"/>
    </row>
    <row r="4" spans="1:46" ht="15.6">
      <c r="A4" s="1783"/>
      <c r="B4" s="1772" t="s">
        <v>435</v>
      </c>
      <c r="C4" s="1773"/>
      <c r="D4" s="1773"/>
      <c r="E4" s="1799">
        <f>'Cadastro Inicial'!C9</f>
        <v>0</v>
      </c>
      <c r="F4" s="1780"/>
      <c r="G4" s="1780"/>
      <c r="H4" s="1780"/>
      <c r="I4" s="1780"/>
      <c r="J4" s="1780"/>
      <c r="K4" s="1780"/>
      <c r="L4" s="1780"/>
      <c r="M4" s="1780"/>
      <c r="N4" s="1797"/>
      <c r="O4" s="1798"/>
      <c r="P4" s="1798"/>
      <c r="Q4" s="1798"/>
      <c r="R4" s="1798"/>
      <c r="S4" s="1798"/>
      <c r="T4" s="1798"/>
      <c r="U4" s="1798"/>
      <c r="V4" s="1798"/>
      <c r="W4" s="1797"/>
      <c r="X4" s="1800" t="s">
        <v>436</v>
      </c>
      <c r="Y4" s="1773"/>
      <c r="Z4" s="1773"/>
      <c r="AA4" s="1773"/>
      <c r="AB4" s="1773"/>
      <c r="AC4" s="1801">
        <f>'Cadastro Inicial'!C11</f>
        <v>0</v>
      </c>
      <c r="AD4" s="1789"/>
      <c r="AE4" s="1789"/>
      <c r="AF4" s="1789"/>
      <c r="AG4" s="1789"/>
      <c r="AH4" s="85"/>
      <c r="AI4" s="1802"/>
      <c r="AJ4" s="1777"/>
      <c r="AK4" s="1777"/>
      <c r="AL4" s="1777"/>
      <c r="AM4" s="1777"/>
      <c r="AN4" s="1889"/>
      <c r="AO4" s="1889"/>
      <c r="AP4" s="1889"/>
      <c r="AQ4" s="1889"/>
      <c r="AR4" s="1889"/>
    </row>
    <row r="5" spans="1:46" ht="15.6">
      <c r="A5" s="1783"/>
      <c r="B5" s="1778" t="s">
        <v>437</v>
      </c>
      <c r="C5" s="1773"/>
      <c r="D5" s="1773"/>
      <c r="E5" s="1792">
        <f>'Cadastro Inicial'!C7</f>
        <v>0</v>
      </c>
      <c r="F5" s="1780"/>
      <c r="G5" s="1780"/>
      <c r="H5" s="1780"/>
      <c r="I5" s="1780"/>
      <c r="J5" s="1780"/>
      <c r="K5" s="1780"/>
      <c r="L5" s="1780"/>
      <c r="M5" s="1780"/>
      <c r="N5" s="1797"/>
      <c r="O5" s="1797"/>
      <c r="P5" s="1797"/>
      <c r="Q5" s="1797"/>
      <c r="R5" s="1797"/>
      <c r="S5" s="1797"/>
      <c r="T5" s="1797"/>
      <c r="U5" s="1797"/>
      <c r="V5" s="1797"/>
      <c r="W5" s="1797"/>
      <c r="X5" s="1793"/>
      <c r="Y5" s="1773"/>
      <c r="Z5" s="1773"/>
      <c r="AA5" s="1773"/>
      <c r="AB5" s="1773"/>
      <c r="AC5" s="1794"/>
      <c r="AD5" s="1794"/>
      <c r="AE5" s="1794"/>
      <c r="AF5" s="1794"/>
      <c r="AG5" s="1794"/>
      <c r="AH5" s="85"/>
      <c r="AI5" s="1791"/>
      <c r="AJ5" s="1777"/>
      <c r="AK5" s="1777"/>
      <c r="AL5" s="1777"/>
      <c r="AM5" s="1777"/>
      <c r="AN5" s="1888"/>
      <c r="AO5" s="1888"/>
      <c r="AP5" s="1888"/>
      <c r="AQ5" s="1888"/>
      <c r="AR5" s="1888"/>
    </row>
    <row r="6" spans="1:46" ht="15.6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96"/>
      <c r="Y6" s="96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T6" s="107" t="s">
        <v>217</v>
      </c>
    </row>
    <row r="7" spans="1:46" ht="18">
      <c r="A7" s="85"/>
      <c r="B7" s="1890" t="s">
        <v>438</v>
      </c>
      <c r="C7" s="1891"/>
      <c r="D7" s="1891"/>
      <c r="E7" s="1891"/>
      <c r="F7" s="1891"/>
      <c r="G7" s="1891"/>
      <c r="H7" s="1891"/>
      <c r="I7" s="1891"/>
      <c r="J7" s="1891"/>
      <c r="K7" s="1891"/>
      <c r="L7" s="1891"/>
      <c r="M7" s="1891"/>
      <c r="N7" s="1891"/>
      <c r="O7" s="1891"/>
      <c r="P7" s="1891"/>
      <c r="Q7" s="1891"/>
      <c r="R7" s="1891"/>
      <c r="S7" s="1891"/>
      <c r="T7" s="1891"/>
      <c r="U7" s="1891"/>
      <c r="V7" s="1891"/>
      <c r="W7" s="1891"/>
      <c r="X7" s="1891"/>
      <c r="Y7" s="1891"/>
      <c r="Z7" s="1891"/>
      <c r="AA7" s="1891"/>
      <c r="AB7" s="1891"/>
      <c r="AC7" s="1891"/>
      <c r="AD7" s="1891"/>
      <c r="AE7" s="1891"/>
      <c r="AF7" s="1891"/>
      <c r="AG7" s="1891"/>
      <c r="AH7" s="1891"/>
      <c r="AI7" s="1891"/>
      <c r="AJ7" s="1891"/>
      <c r="AK7" s="1891"/>
      <c r="AL7" s="1891"/>
      <c r="AM7" s="1891"/>
      <c r="AN7" s="1891"/>
      <c r="AO7" s="1891"/>
      <c r="AP7" s="1891"/>
      <c r="AQ7" s="1891"/>
      <c r="AR7" s="1892"/>
      <c r="AT7" s="196" t="s">
        <v>23</v>
      </c>
    </row>
    <row r="8" spans="1:46" ht="3.75" customHeight="1">
      <c r="A8" s="85"/>
      <c r="B8" s="486"/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7"/>
      <c r="S8" s="487"/>
      <c r="T8" s="487"/>
      <c r="U8" s="487"/>
      <c r="V8" s="487"/>
      <c r="W8" s="487"/>
      <c r="X8" s="487"/>
      <c r="Y8" s="487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486"/>
      <c r="AN8" s="486"/>
      <c r="AO8" s="486"/>
      <c r="AP8" s="486"/>
      <c r="AQ8" s="486"/>
      <c r="AR8" s="85"/>
    </row>
    <row r="9" spans="1:46" ht="15.6">
      <c r="A9" s="97"/>
      <c r="B9" s="1803" t="s">
        <v>84</v>
      </c>
      <c r="C9" s="1739"/>
      <c r="D9" s="1739"/>
      <c r="E9" s="1597"/>
      <c r="F9" s="1746" t="s">
        <v>74</v>
      </c>
      <c r="G9" s="1739"/>
      <c r="H9" s="1597"/>
      <c r="I9" s="1746" t="s">
        <v>75</v>
      </c>
      <c r="J9" s="1597"/>
      <c r="K9" s="1746" t="s">
        <v>45</v>
      </c>
      <c r="L9" s="1739"/>
      <c r="M9" s="1597"/>
      <c r="N9" s="1746" t="s">
        <v>439</v>
      </c>
      <c r="O9" s="1597"/>
      <c r="P9" s="1787" t="s">
        <v>440</v>
      </c>
      <c r="Q9" s="1597"/>
      <c r="R9" s="1804" t="s">
        <v>441</v>
      </c>
      <c r="S9" s="1739"/>
      <c r="T9" s="1597"/>
      <c r="U9" s="1804" t="s">
        <v>442</v>
      </c>
      <c r="V9" s="1739"/>
      <c r="W9" s="1597"/>
      <c r="X9" s="98" t="s">
        <v>77</v>
      </c>
      <c r="Y9" s="99" t="s">
        <v>99</v>
      </c>
      <c r="Z9" s="1738" t="s">
        <v>443</v>
      </c>
      <c r="AA9" s="1597"/>
      <c r="AB9" s="1746" t="s">
        <v>105</v>
      </c>
      <c r="AC9" s="1739"/>
      <c r="AD9" s="1739"/>
      <c r="AE9" s="1597"/>
      <c r="AF9" s="1746" t="s">
        <v>82</v>
      </c>
      <c r="AG9" s="1739"/>
      <c r="AH9" s="1739"/>
      <c r="AI9" s="1597"/>
      <c r="AJ9" s="1746" t="s">
        <v>180</v>
      </c>
      <c r="AK9" s="1739"/>
      <c r="AL9" s="1739"/>
      <c r="AM9" s="1597"/>
      <c r="AN9" s="1746" t="s">
        <v>106</v>
      </c>
      <c r="AO9" s="1739"/>
      <c r="AP9" s="1739"/>
      <c r="AQ9" s="1739"/>
      <c r="AR9" s="241" t="s">
        <v>100</v>
      </c>
    </row>
    <row r="10" spans="1:46" ht="18" customHeight="1">
      <c r="A10" s="485"/>
      <c r="B10" s="1781">
        <f>IF(K10=0,0,"Hospedagem")</f>
        <v>0</v>
      </c>
      <c r="C10" s="1739"/>
      <c r="D10" s="1739"/>
      <c r="E10" s="1597"/>
      <c r="F10" s="1771" t="str">
        <f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0" s="1387"/>
      <c r="H10" s="1388"/>
      <c r="I10" s="1760" t="str">
        <f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0" s="1597"/>
      <c r="K10" s="1760">
        <f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0</v>
      </c>
      <c r="L10" s="1739"/>
      <c r="M10" s="1597"/>
      <c r="N10" s="1760">
        <f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0</v>
      </c>
      <c r="O10" s="1597"/>
      <c r="P10" s="1760">
        <f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0</v>
      </c>
      <c r="Q10" s="1597"/>
      <c r="R10" s="1750">
        <f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0</v>
      </c>
      <c r="S10" s="1739"/>
      <c r="T10" s="1597"/>
      <c r="U10" s="1750">
        <f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0</v>
      </c>
      <c r="V10" s="1739"/>
      <c r="W10" s="1597"/>
      <c r="X10" s="100">
        <f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0</v>
      </c>
      <c r="Y10" s="100">
        <f>U10-R10</f>
        <v>0</v>
      </c>
      <c r="Z10" s="1751">
        <f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</v>
      </c>
      <c r="AA10" s="1597"/>
      <c r="AB10" s="1733">
        <f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0</v>
      </c>
      <c r="AC10" s="1729"/>
      <c r="AD10" s="1729"/>
      <c r="AE10" s="1734"/>
      <c r="AF10" s="1733">
        <f>X10*Y10*AB10</f>
        <v>0</v>
      </c>
      <c r="AG10" s="1729"/>
      <c r="AH10" s="1729"/>
      <c r="AI10" s="1734"/>
      <c r="AJ10" s="1728">
        <f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0</v>
      </c>
      <c r="AK10" s="1729"/>
      <c r="AL10" s="1729"/>
      <c r="AM10" s="1734"/>
      <c r="AN10" s="1728">
        <f>AJ10*X10*Y10</f>
        <v>0</v>
      </c>
      <c r="AO10" s="1729"/>
      <c r="AP10" s="1729"/>
      <c r="AQ10" s="1729"/>
      <c r="AR10" s="790">
        <f>AN10*Z10</f>
        <v>0</v>
      </c>
    </row>
    <row r="11" spans="1:46" ht="18" customHeight="1">
      <c r="A11" s="485"/>
      <c r="B11" s="1781">
        <f t="shared" ref="B11:B24" si="0">IF(K11=0,0,"Hospedagem")</f>
        <v>0</v>
      </c>
      <c r="C11" s="1739"/>
      <c r="D11" s="1739"/>
      <c r="E11" s="1597"/>
      <c r="F11" s="1771" t="str">
        <f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1" s="1387"/>
      <c r="H11" s="1388"/>
      <c r="I11" s="1760" t="str">
        <f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1" s="1597"/>
      <c r="K11" s="1760">
        <f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0</v>
      </c>
      <c r="L11" s="1739"/>
      <c r="M11" s="1597"/>
      <c r="N11" s="1760">
        <f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0</v>
      </c>
      <c r="O11" s="1597"/>
      <c r="P11" s="1760">
        <f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0</v>
      </c>
      <c r="Q11" s="1597"/>
      <c r="R11" s="1750">
        <f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0</v>
      </c>
      <c r="S11" s="1739"/>
      <c r="T11" s="1597"/>
      <c r="U11" s="1750">
        <f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0</v>
      </c>
      <c r="V11" s="1739"/>
      <c r="W11" s="1597"/>
      <c r="X11" s="100">
        <f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0</v>
      </c>
      <c r="Y11" s="100">
        <f t="shared" ref="Y11:Y24" si="1">U11-R11</f>
        <v>0</v>
      </c>
      <c r="Z11" s="1751">
        <f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</v>
      </c>
      <c r="AA11" s="1597"/>
      <c r="AB11" s="1733">
        <f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0</v>
      </c>
      <c r="AC11" s="1729"/>
      <c r="AD11" s="1729"/>
      <c r="AE11" s="1734"/>
      <c r="AF11" s="1733">
        <f t="shared" ref="AF11:AF24" si="2">X11*Y11*AB11</f>
        <v>0</v>
      </c>
      <c r="AG11" s="1729"/>
      <c r="AH11" s="1729"/>
      <c r="AI11" s="1734"/>
      <c r="AJ11" s="1728">
        <f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0</v>
      </c>
      <c r="AK11" s="1729"/>
      <c r="AL11" s="1729"/>
      <c r="AM11" s="1734"/>
      <c r="AN11" s="1728">
        <f t="shared" ref="AN11:AN24" si="3">AJ11*X11*Y11</f>
        <v>0</v>
      </c>
      <c r="AO11" s="1729"/>
      <c r="AP11" s="1729"/>
      <c r="AQ11" s="1729"/>
      <c r="AR11" s="790">
        <f t="shared" ref="AR11:AR24" si="4">AN11*Z11</f>
        <v>0</v>
      </c>
    </row>
    <row r="12" spans="1:46" ht="18" customHeight="1">
      <c r="A12" s="485"/>
      <c r="B12" s="1781">
        <f t="shared" si="0"/>
        <v>0</v>
      </c>
      <c r="C12" s="1739"/>
      <c r="D12" s="1739"/>
      <c r="E12" s="1597"/>
      <c r="F12" s="1771" t="str">
        <f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387"/>
      <c r="H12" s="1388"/>
      <c r="I12" s="1760" t="str">
        <f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597"/>
      <c r="K12" s="1760">
        <f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739"/>
      <c r="M12" s="1597"/>
      <c r="N12" s="1760">
        <f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597"/>
      <c r="P12" s="1760">
        <f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597"/>
      <c r="R12" s="1750">
        <f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739"/>
      <c r="T12" s="1597"/>
      <c r="U12" s="1750">
        <f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739"/>
      <c r="W12" s="1597"/>
      <c r="X12" s="100">
        <f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00">
        <f t="shared" si="1"/>
        <v>0</v>
      </c>
      <c r="Z12" s="1751">
        <f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</v>
      </c>
      <c r="AA12" s="1597"/>
      <c r="AB12" s="1733">
        <f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729"/>
      <c r="AD12" s="1729"/>
      <c r="AE12" s="1734"/>
      <c r="AF12" s="1733">
        <f t="shared" si="2"/>
        <v>0</v>
      </c>
      <c r="AG12" s="1729"/>
      <c r="AH12" s="1729"/>
      <c r="AI12" s="1734"/>
      <c r="AJ12" s="1728">
        <f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729"/>
      <c r="AL12" s="1729"/>
      <c r="AM12" s="1734"/>
      <c r="AN12" s="1728">
        <f t="shared" si="3"/>
        <v>0</v>
      </c>
      <c r="AO12" s="1729"/>
      <c r="AP12" s="1729"/>
      <c r="AQ12" s="1729"/>
      <c r="AR12" s="790">
        <f t="shared" si="4"/>
        <v>0</v>
      </c>
    </row>
    <row r="13" spans="1:46" ht="18" customHeight="1">
      <c r="A13" s="485"/>
      <c r="B13" s="1781">
        <f t="shared" si="0"/>
        <v>0</v>
      </c>
      <c r="C13" s="1739"/>
      <c r="D13" s="1739"/>
      <c r="E13" s="1597"/>
      <c r="F13" s="1771" t="str">
        <f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387"/>
      <c r="H13" s="1388"/>
      <c r="I13" s="1760" t="str">
        <f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597"/>
      <c r="K13" s="1760">
        <f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739"/>
      <c r="M13" s="1597"/>
      <c r="N13" s="1760">
        <f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597"/>
      <c r="P13" s="1760">
        <f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597"/>
      <c r="R13" s="1750">
        <f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739"/>
      <c r="T13" s="1597"/>
      <c r="U13" s="1750">
        <f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739"/>
      <c r="W13" s="1597"/>
      <c r="X13" s="100">
        <f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00">
        <f t="shared" si="1"/>
        <v>0</v>
      </c>
      <c r="Z13" s="1760">
        <f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</v>
      </c>
      <c r="AA13" s="1597"/>
      <c r="AB13" s="1733">
        <f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729"/>
      <c r="AD13" s="1729"/>
      <c r="AE13" s="1734"/>
      <c r="AF13" s="1733">
        <f t="shared" si="2"/>
        <v>0</v>
      </c>
      <c r="AG13" s="1729"/>
      <c r="AH13" s="1729"/>
      <c r="AI13" s="1734"/>
      <c r="AJ13" s="1728">
        <f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729"/>
      <c r="AL13" s="1729"/>
      <c r="AM13" s="1734"/>
      <c r="AN13" s="1728">
        <f t="shared" si="3"/>
        <v>0</v>
      </c>
      <c r="AO13" s="1729"/>
      <c r="AP13" s="1729"/>
      <c r="AQ13" s="1729"/>
      <c r="AR13" s="790">
        <f t="shared" si="4"/>
        <v>0</v>
      </c>
    </row>
    <row r="14" spans="1:46" ht="18" customHeight="1">
      <c r="A14" s="485"/>
      <c r="B14" s="1781">
        <f t="shared" si="0"/>
        <v>0</v>
      </c>
      <c r="C14" s="1739"/>
      <c r="D14" s="1739"/>
      <c r="E14" s="1597"/>
      <c r="F14" s="1771" t="str">
        <f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387"/>
      <c r="H14" s="1388"/>
      <c r="I14" s="1760" t="str">
        <f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597"/>
      <c r="K14" s="1760">
        <f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739"/>
      <c r="M14" s="1597"/>
      <c r="N14" s="1760">
        <f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597"/>
      <c r="P14" s="1760">
        <f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597"/>
      <c r="R14" s="1750">
        <f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739"/>
      <c r="T14" s="1597"/>
      <c r="U14" s="1750">
        <f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739"/>
      <c r="W14" s="1597"/>
      <c r="X14" s="100">
        <f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00">
        <f t="shared" si="1"/>
        <v>0</v>
      </c>
      <c r="Z14" s="1751">
        <f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</v>
      </c>
      <c r="AA14" s="1597"/>
      <c r="AB14" s="1733">
        <f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729"/>
      <c r="AD14" s="1729"/>
      <c r="AE14" s="1734"/>
      <c r="AF14" s="1733">
        <f t="shared" si="2"/>
        <v>0</v>
      </c>
      <c r="AG14" s="1729"/>
      <c r="AH14" s="1729"/>
      <c r="AI14" s="1734"/>
      <c r="AJ14" s="1728">
        <f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729"/>
      <c r="AL14" s="1729"/>
      <c r="AM14" s="1734"/>
      <c r="AN14" s="1728">
        <f t="shared" si="3"/>
        <v>0</v>
      </c>
      <c r="AO14" s="1729"/>
      <c r="AP14" s="1729"/>
      <c r="AQ14" s="1729"/>
      <c r="AR14" s="790">
        <f t="shared" si="4"/>
        <v>0</v>
      </c>
    </row>
    <row r="15" spans="1:46" ht="18" customHeight="1">
      <c r="A15" s="485"/>
      <c r="B15" s="1781">
        <f t="shared" si="0"/>
        <v>0</v>
      </c>
      <c r="C15" s="1739"/>
      <c r="D15" s="1739"/>
      <c r="E15" s="1597"/>
      <c r="F15" s="1771" t="str">
        <f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387"/>
      <c r="H15" s="1388"/>
      <c r="I15" s="1760" t="str">
        <f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597"/>
      <c r="K15" s="1760">
        <f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739"/>
      <c r="M15" s="1597"/>
      <c r="N15" s="1760">
        <f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597"/>
      <c r="P15" s="1760">
        <f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597"/>
      <c r="R15" s="1750">
        <f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739"/>
      <c r="T15" s="1597"/>
      <c r="U15" s="1750">
        <f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739"/>
      <c r="W15" s="1597"/>
      <c r="X15" s="100">
        <f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00">
        <f t="shared" si="1"/>
        <v>0</v>
      </c>
      <c r="Z15" s="1751">
        <f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</v>
      </c>
      <c r="AA15" s="1597"/>
      <c r="AB15" s="1733">
        <f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729"/>
      <c r="AD15" s="1729"/>
      <c r="AE15" s="1734"/>
      <c r="AF15" s="1733">
        <f t="shared" si="2"/>
        <v>0</v>
      </c>
      <c r="AG15" s="1729"/>
      <c r="AH15" s="1729"/>
      <c r="AI15" s="1734"/>
      <c r="AJ15" s="1728">
        <f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729"/>
      <c r="AL15" s="1729"/>
      <c r="AM15" s="1734"/>
      <c r="AN15" s="1728">
        <f t="shared" si="3"/>
        <v>0</v>
      </c>
      <c r="AO15" s="1729"/>
      <c r="AP15" s="1729"/>
      <c r="AQ15" s="1729"/>
      <c r="AR15" s="790">
        <f t="shared" si="4"/>
        <v>0</v>
      </c>
    </row>
    <row r="16" spans="1:46" ht="18" customHeight="1">
      <c r="A16" s="485"/>
      <c r="B16" s="1781">
        <f t="shared" si="0"/>
        <v>0</v>
      </c>
      <c r="C16" s="1739"/>
      <c r="D16" s="1739"/>
      <c r="E16" s="1597"/>
      <c r="F16" s="1771" t="str">
        <f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387"/>
      <c r="H16" s="1388"/>
      <c r="I16" s="1760" t="str">
        <f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597"/>
      <c r="K16" s="1760">
        <f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739"/>
      <c r="M16" s="1597"/>
      <c r="N16" s="1760">
        <f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597"/>
      <c r="P16" s="1760">
        <f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597"/>
      <c r="R16" s="1750">
        <f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739"/>
      <c r="T16" s="1597"/>
      <c r="U16" s="1750">
        <f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739"/>
      <c r="W16" s="1597"/>
      <c r="X16" s="100">
        <f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00">
        <f t="shared" si="1"/>
        <v>0</v>
      </c>
      <c r="Z16" s="1751">
        <f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</v>
      </c>
      <c r="AA16" s="1597"/>
      <c r="AB16" s="1733">
        <f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729"/>
      <c r="AD16" s="1729"/>
      <c r="AE16" s="1734"/>
      <c r="AF16" s="1733">
        <f t="shared" si="2"/>
        <v>0</v>
      </c>
      <c r="AG16" s="1729"/>
      <c r="AH16" s="1729"/>
      <c r="AI16" s="1734"/>
      <c r="AJ16" s="1728">
        <f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729"/>
      <c r="AL16" s="1729"/>
      <c r="AM16" s="1734"/>
      <c r="AN16" s="1728">
        <f t="shared" si="3"/>
        <v>0</v>
      </c>
      <c r="AO16" s="1729"/>
      <c r="AP16" s="1729"/>
      <c r="AQ16" s="1729"/>
      <c r="AR16" s="790">
        <f t="shared" si="4"/>
        <v>0</v>
      </c>
    </row>
    <row r="17" spans="1:46" ht="18" customHeight="1">
      <c r="A17" s="485"/>
      <c r="B17" s="1781">
        <f t="shared" si="0"/>
        <v>0</v>
      </c>
      <c r="C17" s="1739"/>
      <c r="D17" s="1739"/>
      <c r="E17" s="1597"/>
      <c r="F17" s="1771" t="str">
        <f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387"/>
      <c r="H17" s="1388"/>
      <c r="I17" s="1760" t="str">
        <f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597"/>
      <c r="K17" s="1760">
        <f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739"/>
      <c r="M17" s="1597"/>
      <c r="N17" s="1760">
        <f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597"/>
      <c r="P17" s="1760">
        <f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597"/>
      <c r="R17" s="1750">
        <f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739"/>
      <c r="T17" s="1597"/>
      <c r="U17" s="1750">
        <f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739"/>
      <c r="W17" s="1597"/>
      <c r="X17" s="100">
        <f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00">
        <f t="shared" si="1"/>
        <v>0</v>
      </c>
      <c r="Z17" s="1751">
        <f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</v>
      </c>
      <c r="AA17" s="1597"/>
      <c r="AB17" s="1733">
        <f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729"/>
      <c r="AD17" s="1729"/>
      <c r="AE17" s="1734"/>
      <c r="AF17" s="1733">
        <f t="shared" si="2"/>
        <v>0</v>
      </c>
      <c r="AG17" s="1729"/>
      <c r="AH17" s="1729"/>
      <c r="AI17" s="1734"/>
      <c r="AJ17" s="1728">
        <f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729"/>
      <c r="AL17" s="1729"/>
      <c r="AM17" s="1734"/>
      <c r="AN17" s="1728">
        <f t="shared" si="3"/>
        <v>0</v>
      </c>
      <c r="AO17" s="1729"/>
      <c r="AP17" s="1729"/>
      <c r="AQ17" s="1729"/>
      <c r="AR17" s="790">
        <f t="shared" si="4"/>
        <v>0</v>
      </c>
    </row>
    <row r="18" spans="1:46" ht="18" customHeight="1">
      <c r="A18" s="485"/>
      <c r="B18" s="1781">
        <f t="shared" si="0"/>
        <v>0</v>
      </c>
      <c r="C18" s="1739"/>
      <c r="D18" s="1739"/>
      <c r="E18" s="1597"/>
      <c r="F18" s="1771" t="str">
        <f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387"/>
      <c r="H18" s="1388"/>
      <c r="I18" s="1760" t="str">
        <f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597"/>
      <c r="K18" s="1760">
        <f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739"/>
      <c r="M18" s="1597"/>
      <c r="N18" s="1760">
        <f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597"/>
      <c r="P18" s="1760">
        <f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597"/>
      <c r="R18" s="1750">
        <f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739"/>
      <c r="T18" s="1597"/>
      <c r="U18" s="1750">
        <f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739"/>
      <c r="W18" s="1597"/>
      <c r="X18" s="100">
        <f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00">
        <f t="shared" si="1"/>
        <v>0</v>
      </c>
      <c r="Z18" s="1751">
        <f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</v>
      </c>
      <c r="AA18" s="1597"/>
      <c r="AB18" s="1733">
        <f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729"/>
      <c r="AD18" s="1729"/>
      <c r="AE18" s="1734"/>
      <c r="AF18" s="1733">
        <f t="shared" si="2"/>
        <v>0</v>
      </c>
      <c r="AG18" s="1729"/>
      <c r="AH18" s="1729"/>
      <c r="AI18" s="1734"/>
      <c r="AJ18" s="1728">
        <f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729"/>
      <c r="AL18" s="1729"/>
      <c r="AM18" s="1734"/>
      <c r="AN18" s="1728">
        <f t="shared" si="3"/>
        <v>0</v>
      </c>
      <c r="AO18" s="1729"/>
      <c r="AP18" s="1729"/>
      <c r="AQ18" s="1729"/>
      <c r="AR18" s="790">
        <f t="shared" si="4"/>
        <v>0</v>
      </c>
    </row>
    <row r="19" spans="1:46" ht="18" customHeight="1">
      <c r="A19" s="485"/>
      <c r="B19" s="1781">
        <f t="shared" si="0"/>
        <v>0</v>
      </c>
      <c r="C19" s="1739"/>
      <c r="D19" s="1739"/>
      <c r="E19" s="1597"/>
      <c r="F19" s="1771" t="str">
        <f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387"/>
      <c r="H19" s="1388"/>
      <c r="I19" s="1760" t="str">
        <f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597"/>
      <c r="K19" s="1760">
        <f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739"/>
      <c r="M19" s="1597"/>
      <c r="N19" s="1760">
        <f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597"/>
      <c r="P19" s="1760">
        <f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597"/>
      <c r="R19" s="1750">
        <f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739"/>
      <c r="T19" s="1597"/>
      <c r="U19" s="1750">
        <f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739"/>
      <c r="W19" s="1597"/>
      <c r="X19" s="100">
        <f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00">
        <f t="shared" si="1"/>
        <v>0</v>
      </c>
      <c r="Z19" s="1751">
        <f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</v>
      </c>
      <c r="AA19" s="1597"/>
      <c r="AB19" s="1733">
        <f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729"/>
      <c r="AD19" s="1729"/>
      <c r="AE19" s="1734"/>
      <c r="AF19" s="1733">
        <f t="shared" si="2"/>
        <v>0</v>
      </c>
      <c r="AG19" s="1729"/>
      <c r="AH19" s="1729"/>
      <c r="AI19" s="1734"/>
      <c r="AJ19" s="1728">
        <f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729"/>
      <c r="AL19" s="1729"/>
      <c r="AM19" s="1734"/>
      <c r="AN19" s="1728">
        <f t="shared" si="3"/>
        <v>0</v>
      </c>
      <c r="AO19" s="1729"/>
      <c r="AP19" s="1729"/>
      <c r="AQ19" s="1729"/>
      <c r="AR19" s="790">
        <f t="shared" si="4"/>
        <v>0</v>
      </c>
    </row>
    <row r="20" spans="1:46" ht="18" customHeight="1">
      <c r="A20" s="485"/>
      <c r="B20" s="1781">
        <f t="shared" si="0"/>
        <v>0</v>
      </c>
      <c r="C20" s="1739"/>
      <c r="D20" s="1739"/>
      <c r="E20" s="1597"/>
      <c r="F20" s="1771" t="str">
        <f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387"/>
      <c r="H20" s="1388"/>
      <c r="I20" s="1760" t="str">
        <f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597"/>
      <c r="K20" s="1760">
        <f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739"/>
      <c r="M20" s="1597"/>
      <c r="N20" s="1760">
        <f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597"/>
      <c r="P20" s="1760">
        <f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597"/>
      <c r="R20" s="1750">
        <f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739"/>
      <c r="T20" s="1597"/>
      <c r="U20" s="1750">
        <f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739"/>
      <c r="W20" s="1597"/>
      <c r="X20" s="100">
        <f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00">
        <f t="shared" si="1"/>
        <v>0</v>
      </c>
      <c r="Z20" s="1751">
        <f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</v>
      </c>
      <c r="AA20" s="1597"/>
      <c r="AB20" s="1733">
        <f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729"/>
      <c r="AD20" s="1729"/>
      <c r="AE20" s="1734"/>
      <c r="AF20" s="1733">
        <f t="shared" si="2"/>
        <v>0</v>
      </c>
      <c r="AG20" s="1729"/>
      <c r="AH20" s="1729"/>
      <c r="AI20" s="1734"/>
      <c r="AJ20" s="1728">
        <f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729"/>
      <c r="AL20" s="1729"/>
      <c r="AM20" s="1734"/>
      <c r="AN20" s="1728">
        <f t="shared" si="3"/>
        <v>0</v>
      </c>
      <c r="AO20" s="1729"/>
      <c r="AP20" s="1729"/>
      <c r="AQ20" s="1729"/>
      <c r="AR20" s="790">
        <f t="shared" si="4"/>
        <v>0</v>
      </c>
    </row>
    <row r="21" spans="1:46" ht="18" customHeight="1">
      <c r="A21" s="485"/>
      <c r="B21" s="1781">
        <f t="shared" si="0"/>
        <v>0</v>
      </c>
      <c r="C21" s="1739"/>
      <c r="D21" s="1739"/>
      <c r="E21" s="1597"/>
      <c r="F21" s="1771" t="str">
        <f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387"/>
      <c r="H21" s="1388"/>
      <c r="I21" s="1760" t="str">
        <f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597"/>
      <c r="K21" s="1760">
        <f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739"/>
      <c r="M21" s="1597"/>
      <c r="N21" s="1760">
        <f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597"/>
      <c r="P21" s="1760">
        <f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597"/>
      <c r="R21" s="1750">
        <f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739"/>
      <c r="T21" s="1597"/>
      <c r="U21" s="1750">
        <f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739"/>
      <c r="W21" s="1597"/>
      <c r="X21" s="100">
        <f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00">
        <f t="shared" si="1"/>
        <v>0</v>
      </c>
      <c r="Z21" s="1751">
        <f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</v>
      </c>
      <c r="AA21" s="1597"/>
      <c r="AB21" s="1733">
        <f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729"/>
      <c r="AD21" s="1729"/>
      <c r="AE21" s="1734"/>
      <c r="AF21" s="1733">
        <f t="shared" si="2"/>
        <v>0</v>
      </c>
      <c r="AG21" s="1729"/>
      <c r="AH21" s="1729"/>
      <c r="AI21" s="1734"/>
      <c r="AJ21" s="1728">
        <f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729"/>
      <c r="AL21" s="1729"/>
      <c r="AM21" s="1734"/>
      <c r="AN21" s="1728">
        <f t="shared" si="3"/>
        <v>0</v>
      </c>
      <c r="AO21" s="1729"/>
      <c r="AP21" s="1729"/>
      <c r="AQ21" s="1729"/>
      <c r="AR21" s="790">
        <f t="shared" si="4"/>
        <v>0</v>
      </c>
    </row>
    <row r="22" spans="1:46" ht="18" customHeight="1">
      <c r="A22" s="485"/>
      <c r="B22" s="1781">
        <f t="shared" si="0"/>
        <v>0</v>
      </c>
      <c r="C22" s="1739"/>
      <c r="D22" s="1739"/>
      <c r="E22" s="1597"/>
      <c r="F22" s="1771" t="str">
        <f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387"/>
      <c r="H22" s="1388"/>
      <c r="I22" s="1760" t="str">
        <f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597"/>
      <c r="K22" s="1760">
        <f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739"/>
      <c r="M22" s="1597"/>
      <c r="N22" s="1760">
        <f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597"/>
      <c r="P22" s="1760">
        <f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597"/>
      <c r="R22" s="1750">
        <f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739"/>
      <c r="T22" s="1597"/>
      <c r="U22" s="1750">
        <f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739"/>
      <c r="W22" s="1597"/>
      <c r="X22" s="100">
        <f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00">
        <f t="shared" si="1"/>
        <v>0</v>
      </c>
      <c r="Z22" s="1751">
        <f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</v>
      </c>
      <c r="AA22" s="1597"/>
      <c r="AB22" s="1733">
        <f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729"/>
      <c r="AD22" s="1729"/>
      <c r="AE22" s="1734"/>
      <c r="AF22" s="1733">
        <f t="shared" si="2"/>
        <v>0</v>
      </c>
      <c r="AG22" s="1729"/>
      <c r="AH22" s="1729"/>
      <c r="AI22" s="1734"/>
      <c r="AJ22" s="1728">
        <f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729"/>
      <c r="AL22" s="1729"/>
      <c r="AM22" s="1734"/>
      <c r="AN22" s="1728">
        <f t="shared" si="3"/>
        <v>0</v>
      </c>
      <c r="AO22" s="1729"/>
      <c r="AP22" s="1729"/>
      <c r="AQ22" s="1729"/>
      <c r="AR22" s="790">
        <f t="shared" si="4"/>
        <v>0</v>
      </c>
    </row>
    <row r="23" spans="1:46" ht="18" customHeight="1">
      <c r="A23" s="485"/>
      <c r="B23" s="1781">
        <f t="shared" si="0"/>
        <v>0</v>
      </c>
      <c r="C23" s="1739"/>
      <c r="D23" s="1739"/>
      <c r="E23" s="1597"/>
      <c r="F23" s="1771" t="str">
        <f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387"/>
      <c r="H23" s="1388"/>
      <c r="I23" s="1760" t="str">
        <f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597"/>
      <c r="K23" s="1760">
        <f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739"/>
      <c r="M23" s="1597"/>
      <c r="N23" s="1760">
        <f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597"/>
      <c r="P23" s="1760">
        <f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597"/>
      <c r="R23" s="1750">
        <f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739"/>
      <c r="T23" s="1597"/>
      <c r="U23" s="1750">
        <f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739"/>
      <c r="W23" s="1597"/>
      <c r="X23" s="100">
        <f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00">
        <f t="shared" si="1"/>
        <v>0</v>
      </c>
      <c r="Z23" s="1751">
        <f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</v>
      </c>
      <c r="AA23" s="1597"/>
      <c r="AB23" s="1733">
        <f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729"/>
      <c r="AD23" s="1729"/>
      <c r="AE23" s="1734"/>
      <c r="AF23" s="1733">
        <f t="shared" si="2"/>
        <v>0</v>
      </c>
      <c r="AG23" s="1729"/>
      <c r="AH23" s="1729"/>
      <c r="AI23" s="1734"/>
      <c r="AJ23" s="1728">
        <f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729"/>
      <c r="AL23" s="1729"/>
      <c r="AM23" s="1734"/>
      <c r="AN23" s="1728">
        <f t="shared" si="3"/>
        <v>0</v>
      </c>
      <c r="AO23" s="1729"/>
      <c r="AP23" s="1729"/>
      <c r="AQ23" s="1729"/>
      <c r="AR23" s="790">
        <f t="shared" si="4"/>
        <v>0</v>
      </c>
    </row>
    <row r="24" spans="1:46" ht="18" customHeight="1">
      <c r="A24" s="485"/>
      <c r="B24" s="1781">
        <f t="shared" si="0"/>
        <v>0</v>
      </c>
      <c r="C24" s="1739"/>
      <c r="D24" s="1739"/>
      <c r="E24" s="1597"/>
      <c r="F24" s="1771" t="str">
        <f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387"/>
      <c r="H24" s="1388"/>
      <c r="I24" s="1760" t="str">
        <f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597"/>
      <c r="K24" s="1760">
        <f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739"/>
      <c r="M24" s="1597"/>
      <c r="N24" s="1760">
        <f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597"/>
      <c r="P24" s="1760">
        <f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597"/>
      <c r="R24" s="1750">
        <f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739"/>
      <c r="T24" s="1597"/>
      <c r="U24" s="1750">
        <f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739"/>
      <c r="W24" s="1597"/>
      <c r="X24" s="100">
        <f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581">
        <f t="shared" si="1"/>
        <v>0</v>
      </c>
      <c r="Z24" s="1805">
        <f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</v>
      </c>
      <c r="AA24" s="1806"/>
      <c r="AB24" s="1733">
        <f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729"/>
      <c r="AD24" s="1729"/>
      <c r="AE24" s="1734"/>
      <c r="AF24" s="1733">
        <f t="shared" si="2"/>
        <v>0</v>
      </c>
      <c r="AG24" s="1729"/>
      <c r="AH24" s="1729"/>
      <c r="AI24" s="1734"/>
      <c r="AJ24" s="1728">
        <f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729"/>
      <c r="AL24" s="1729"/>
      <c r="AM24" s="1734"/>
      <c r="AN24" s="1728">
        <f t="shared" si="3"/>
        <v>0</v>
      </c>
      <c r="AO24" s="1729"/>
      <c r="AP24" s="1729"/>
      <c r="AQ24" s="1729"/>
      <c r="AR24" s="790">
        <f t="shared" si="4"/>
        <v>0</v>
      </c>
    </row>
    <row r="25" spans="1:46" ht="15.6">
      <c r="A25" s="90"/>
      <c r="B25" s="1872" t="s">
        <v>444</v>
      </c>
      <c r="C25" s="1872"/>
      <c r="D25" s="1872"/>
      <c r="E25" s="1872"/>
      <c r="F25" s="1756">
        <f>(X10*Y10)+(X11*Y11)+(X12*Y12)+(X13*Y13)+(X14*Y14)+(X15*Y15)+(X16*Y16)+(X17*Y17)+(X18*Y18)+(X19*Y19)+(X20*Y20)+(X21*Y21)+(X22*Y22)+(X23*Y23)+(X24*Y24)</f>
        <v>0</v>
      </c>
      <c r="G25" s="1756"/>
      <c r="H25" s="580" t="s">
        <v>445</v>
      </c>
      <c r="I25" s="1757">
        <f>IF(F25=0,0,AVERAGEIF(AB10:AE24,"&lt;&gt;0"))</f>
        <v>0</v>
      </c>
      <c r="J25" s="1757"/>
      <c r="K25" s="1757"/>
      <c r="L25" s="1758" t="s">
        <v>446</v>
      </c>
      <c r="M25" s="1759"/>
      <c r="N25" s="1759"/>
      <c r="O25" s="1759"/>
      <c r="P25" s="1759"/>
      <c r="Q25" s="1759"/>
      <c r="R25" s="1770" t="str">
        <f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/>
      </c>
      <c r="S25" s="1770"/>
      <c r="T25" s="1770"/>
      <c r="U25" s="1770"/>
      <c r="V25" s="1758" t="s">
        <v>447</v>
      </c>
      <c r="W25" s="1759"/>
      <c r="X25" s="1759"/>
      <c r="Y25" s="1356" t="str">
        <f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/>
      </c>
      <c r="Z25" s="1356"/>
      <c r="AA25" s="1356"/>
      <c r="AB25" s="1812" t="s">
        <v>185</v>
      </c>
      <c r="AC25" s="1813"/>
      <c r="AD25" s="1813"/>
      <c r="AE25" s="1814"/>
      <c r="AF25" s="1747">
        <f>SUM(AF10:AI24)</f>
        <v>0</v>
      </c>
      <c r="AG25" s="1807"/>
      <c r="AH25" s="1807"/>
      <c r="AI25" s="1808"/>
      <c r="AJ25" s="1740" t="s">
        <v>62</v>
      </c>
      <c r="AK25" s="1809"/>
      <c r="AL25" s="1809"/>
      <c r="AM25" s="1810"/>
      <c r="AN25" s="1811">
        <f>SUM(AN10:AQ24)</f>
        <v>0</v>
      </c>
      <c r="AO25" s="1807"/>
      <c r="AP25" s="1807"/>
      <c r="AQ25" s="1807"/>
      <c r="AR25" s="793">
        <f>SUM(AR10:AR24)</f>
        <v>0</v>
      </c>
    </row>
    <row r="26" spans="1:46" ht="7.5" customHeight="1">
      <c r="A26" s="9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2"/>
      <c r="S26" s="102"/>
      <c r="T26" s="102"/>
      <c r="U26" s="102"/>
      <c r="V26" s="102"/>
      <c r="W26" s="102"/>
      <c r="X26" s="102"/>
      <c r="Y26" s="102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243"/>
      <c r="AR26" s="244"/>
      <c r="AT26" s="12" t="s">
        <v>448</v>
      </c>
    </row>
    <row r="27" spans="1:46" ht="24.6" customHeight="1">
      <c r="A27" s="485"/>
      <c r="B27" s="1769" t="s">
        <v>449</v>
      </c>
      <c r="C27" s="1383"/>
      <c r="D27" s="1383"/>
      <c r="E27" s="1383"/>
      <c r="F27" s="1716">
        <f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717"/>
      <c r="H27" s="1717"/>
      <c r="I27" s="1717"/>
      <c r="J27" s="1717"/>
      <c r="K27" s="1717"/>
      <c r="L27" s="1717"/>
      <c r="M27" s="1717"/>
      <c r="N27" s="1717"/>
      <c r="O27" s="1717"/>
      <c r="P27" s="1717"/>
      <c r="Q27" s="1717"/>
      <c r="R27" s="1717"/>
      <c r="S27" s="1717"/>
      <c r="T27" s="1717"/>
      <c r="U27" s="1717"/>
      <c r="V27" s="1717"/>
      <c r="W27" s="1717"/>
      <c r="X27" s="1717"/>
      <c r="Y27" s="1717"/>
      <c r="Z27" s="1717"/>
      <c r="AA27" s="1717"/>
      <c r="AB27" s="1717"/>
      <c r="AC27" s="1717"/>
      <c r="AD27" s="1717"/>
      <c r="AE27" s="1717"/>
      <c r="AF27" s="1717"/>
      <c r="AG27" s="1717"/>
      <c r="AH27" s="1717"/>
      <c r="AI27" s="1717"/>
      <c r="AJ27" s="1717"/>
      <c r="AK27" s="1717"/>
      <c r="AL27" s="1717"/>
      <c r="AM27" s="1717"/>
      <c r="AN27" s="1717"/>
      <c r="AO27" s="1717"/>
      <c r="AP27" s="1718"/>
      <c r="AQ27" s="967">
        <f>'Proposta Hotel'!D75</f>
        <v>7.0000000000000007E-2</v>
      </c>
      <c r="AR27" s="651" t="s">
        <v>292</v>
      </c>
    </row>
    <row r="28" spans="1:46" ht="23.4" customHeight="1">
      <c r="A28" s="90"/>
      <c r="B28" s="1714" t="s">
        <v>450</v>
      </c>
      <c r="C28" s="1714"/>
      <c r="D28" s="1714"/>
      <c r="E28" s="1714"/>
      <c r="F28" s="1712"/>
      <c r="G28" s="1712"/>
      <c r="H28" s="1712"/>
      <c r="I28" s="1712" t="s">
        <v>451</v>
      </c>
      <c r="J28" s="1712"/>
      <c r="K28" s="1712"/>
      <c r="L28" s="1712"/>
      <c r="M28" s="1712"/>
      <c r="N28" s="1712"/>
      <c r="O28" s="1712"/>
      <c r="P28" s="1712"/>
      <c r="Q28" s="1712"/>
      <c r="R28" s="1712"/>
      <c r="S28" s="1712"/>
      <c r="T28" s="1712" t="s">
        <v>452</v>
      </c>
      <c r="U28" s="1712"/>
      <c r="V28" s="1712"/>
      <c r="W28" s="1712"/>
      <c r="X28" s="1712"/>
      <c r="Y28" s="1712" t="s">
        <v>453</v>
      </c>
      <c r="Z28" s="1712"/>
      <c r="AA28" s="1712"/>
      <c r="AB28" s="1712"/>
      <c r="AC28" s="1712"/>
      <c r="AD28" s="1712"/>
      <c r="AE28" s="1712"/>
      <c r="AF28" s="1712"/>
      <c r="AG28" s="1712"/>
      <c r="AH28" s="1712" t="s">
        <v>454</v>
      </c>
      <c r="AI28" s="1712"/>
      <c r="AJ28" s="1712"/>
      <c r="AK28" s="1712"/>
      <c r="AL28" s="1712"/>
      <c r="AM28" s="1712"/>
      <c r="AN28" s="1712"/>
      <c r="AO28" s="1712" t="s">
        <v>455</v>
      </c>
      <c r="AP28" s="1712"/>
      <c r="AQ28" s="1712"/>
      <c r="AR28" s="1714"/>
    </row>
    <row r="29" spans="1:46" ht="39.6" customHeight="1">
      <c r="A29" s="90"/>
      <c r="B29" s="1766" t="s">
        <v>456</v>
      </c>
      <c r="C29" s="1766"/>
      <c r="D29" s="1766"/>
      <c r="E29" s="1766" t="s">
        <v>457</v>
      </c>
      <c r="F29" s="1766"/>
      <c r="G29" s="1766"/>
      <c r="H29" s="582" t="s">
        <v>59</v>
      </c>
      <c r="I29" s="1766" t="s">
        <v>456</v>
      </c>
      <c r="J29" s="1766"/>
      <c r="K29" s="1766"/>
      <c r="L29" s="1719" t="s">
        <v>457</v>
      </c>
      <c r="M29" s="1720"/>
      <c r="N29" s="1720"/>
      <c r="O29" s="1720"/>
      <c r="P29" s="1720"/>
      <c r="Q29" s="1719" t="s">
        <v>59</v>
      </c>
      <c r="R29" s="1720"/>
      <c r="S29" s="1720"/>
      <c r="T29" s="1719" t="s">
        <v>458</v>
      </c>
      <c r="U29" s="1720"/>
      <c r="V29" s="1720"/>
      <c r="W29" s="1721">
        <v>0.1</v>
      </c>
      <c r="X29" s="1721"/>
      <c r="Y29" s="1710" t="s">
        <v>459</v>
      </c>
      <c r="Z29" s="1711"/>
      <c r="AA29" s="1711"/>
      <c r="AB29" s="1711"/>
      <c r="AC29" s="1711"/>
      <c r="AD29" s="1711"/>
      <c r="AE29" s="1711"/>
      <c r="AF29" s="1711"/>
      <c r="AG29" s="1711"/>
      <c r="AH29" s="1710" t="s">
        <v>459</v>
      </c>
      <c r="AI29" s="1711"/>
      <c r="AJ29" s="1711"/>
      <c r="AK29" s="1711"/>
      <c r="AL29" s="1711"/>
      <c r="AM29" s="1711"/>
      <c r="AN29" s="1711"/>
      <c r="AO29" s="1710" t="s">
        <v>460</v>
      </c>
      <c r="AP29" s="1711"/>
      <c r="AQ29" s="1711"/>
      <c r="AR29" s="1711"/>
    </row>
    <row r="30" spans="1:46" ht="23.4" customHeight="1">
      <c r="A30" s="90"/>
      <c r="B30" s="1767">
        <f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0</v>
      </c>
      <c r="C30" s="1767"/>
      <c r="D30" s="1767"/>
      <c r="E30" s="1767">
        <f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0</v>
      </c>
      <c r="F30" s="1767"/>
      <c r="G30" s="1767"/>
      <c r="H30" s="791">
        <f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0</v>
      </c>
      <c r="I30" s="1715">
        <f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0</v>
      </c>
      <c r="J30" s="1715"/>
      <c r="K30" s="1715"/>
      <c r="L30" s="1715">
        <f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0</v>
      </c>
      <c r="M30" s="1715"/>
      <c r="N30" s="1715"/>
      <c r="O30" s="1715"/>
      <c r="P30" s="1715"/>
      <c r="Q30" s="1715">
        <f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0</v>
      </c>
      <c r="R30" s="1715"/>
      <c r="S30" s="1768"/>
      <c r="T30" s="1722">
        <f>(AF25+B30+E30+H30)*W29</f>
        <v>0</v>
      </c>
      <c r="U30" s="1722"/>
      <c r="V30" s="1722"/>
      <c r="W30" s="1722"/>
      <c r="X30" s="1723"/>
      <c r="Y30" s="1724">
        <f>(AF25+B30+E30+H30+T30)+(AF25+B30+E30+H30+T30)*AQ27</f>
        <v>0</v>
      </c>
      <c r="Z30" s="1724"/>
      <c r="AA30" s="1724"/>
      <c r="AB30" s="1724"/>
      <c r="AC30" s="1724"/>
      <c r="AD30" s="1724"/>
      <c r="AE30" s="1724"/>
      <c r="AF30" s="1724"/>
      <c r="AG30" s="1724"/>
      <c r="AH30" s="1713">
        <f>(AN25+I30+L30+Q30)+(AN25+I30+L30+Q30)*AQ27</f>
        <v>0</v>
      </c>
      <c r="AI30" s="1713"/>
      <c r="AJ30" s="1713"/>
      <c r="AK30" s="1713"/>
      <c r="AL30" s="1713"/>
      <c r="AM30" s="1713"/>
      <c r="AN30" s="1713"/>
      <c r="AO30" s="1715">
        <f>(Y30-AH30)+AR25</f>
        <v>0</v>
      </c>
      <c r="AP30" s="1715"/>
      <c r="AQ30" s="1715"/>
      <c r="AR30" s="1715"/>
      <c r="AS30"/>
    </row>
    <row r="31" spans="1:46" ht="16.2" thickBot="1">
      <c r="A31" s="90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4"/>
      <c r="S31" s="104"/>
      <c r="T31" s="104"/>
      <c r="U31" s="104"/>
      <c r="V31" s="104"/>
      <c r="W31" s="104"/>
      <c r="X31" s="104"/>
      <c r="Y31" s="104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</row>
    <row r="32" spans="1:46" ht="16.2" thickTop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96"/>
      <c r="S32" s="96"/>
      <c r="T32" s="96"/>
      <c r="U32" s="96"/>
      <c r="V32" s="96"/>
      <c r="W32" s="96"/>
      <c r="X32" s="96"/>
      <c r="Y32" s="96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/>
    </row>
    <row r="33" spans="1:49" ht="7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96"/>
      <c r="S33" s="96"/>
      <c r="T33" s="96"/>
      <c r="U33" s="96"/>
      <c r="V33" s="96"/>
      <c r="W33" s="96"/>
      <c r="X33" s="96"/>
      <c r="Y33" s="96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</row>
    <row r="34" spans="1:49" ht="18">
      <c r="A34" s="85"/>
      <c r="B34" s="1874" t="s">
        <v>461</v>
      </c>
      <c r="C34" s="1874"/>
      <c r="D34" s="1874"/>
      <c r="E34" s="1874"/>
      <c r="F34" s="1874"/>
      <c r="G34" s="1874"/>
      <c r="H34" s="1874"/>
      <c r="I34" s="1874"/>
      <c r="J34" s="1874"/>
      <c r="K34" s="1874"/>
      <c r="L34" s="1874"/>
      <c r="M34" s="1874"/>
      <c r="N34" s="1874"/>
      <c r="O34" s="1874"/>
      <c r="P34" s="1874"/>
      <c r="Q34" s="1874"/>
      <c r="R34" s="1874"/>
      <c r="S34" s="1874"/>
      <c r="T34" s="1874"/>
      <c r="U34" s="1874"/>
      <c r="V34" s="1874"/>
      <c r="W34" s="1874"/>
      <c r="X34" s="1874"/>
      <c r="Y34" s="1874"/>
      <c r="Z34" s="1874"/>
      <c r="AA34" s="1874"/>
      <c r="AB34" s="1874"/>
      <c r="AC34" s="1874"/>
      <c r="AD34" s="1874"/>
      <c r="AE34" s="1874"/>
      <c r="AF34" s="1874"/>
      <c r="AG34" s="1874"/>
      <c r="AH34" s="1874"/>
      <c r="AI34" s="1874"/>
      <c r="AJ34" s="1874"/>
      <c r="AK34" s="1874"/>
      <c r="AL34" s="1874"/>
      <c r="AM34" s="1874"/>
      <c r="AN34" s="1874"/>
      <c r="AO34" s="1874"/>
      <c r="AP34" s="1874"/>
      <c r="AQ34" s="1874"/>
      <c r="AR34" s="1874"/>
    </row>
    <row r="35" spans="1:49" ht="3.7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96"/>
      <c r="S35" s="96"/>
      <c r="T35" s="96"/>
      <c r="U35" s="96"/>
      <c r="V35" s="96"/>
      <c r="W35" s="96"/>
      <c r="X35" s="96"/>
      <c r="Y35" s="96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</row>
    <row r="36" spans="1:49" ht="21.9" customHeight="1">
      <c r="A36" s="1820"/>
      <c r="B36" s="1761" t="s">
        <v>191</v>
      </c>
      <c r="C36" s="1819"/>
      <c r="D36" s="1819"/>
      <c r="E36" s="1762"/>
      <c r="F36" s="1270" t="s">
        <v>74</v>
      </c>
      <c r="G36" s="1819"/>
      <c r="H36" s="1762"/>
      <c r="I36" s="1822" t="s">
        <v>75</v>
      </c>
      <c r="J36" s="1385"/>
      <c r="K36" s="1270" t="s">
        <v>45</v>
      </c>
      <c r="L36" s="1819"/>
      <c r="M36" s="1762"/>
      <c r="N36" s="1270" t="s">
        <v>462</v>
      </c>
      <c r="O36" s="1819"/>
      <c r="P36" s="1819"/>
      <c r="Q36" s="1762"/>
      <c r="R36" s="1270" t="s">
        <v>157</v>
      </c>
      <c r="S36" s="1819"/>
      <c r="T36" s="1819"/>
      <c r="U36" s="1761" t="s">
        <v>158</v>
      </c>
      <c r="V36" s="1819"/>
      <c r="W36" s="1819"/>
      <c r="X36" s="483" t="s">
        <v>77</v>
      </c>
      <c r="Y36" s="483" t="s">
        <v>78</v>
      </c>
      <c r="Z36" s="1761" t="s">
        <v>463</v>
      </c>
      <c r="AA36" s="1762"/>
      <c r="AB36" s="1270" t="s">
        <v>105</v>
      </c>
      <c r="AC36" s="1819"/>
      <c r="AD36" s="1819"/>
      <c r="AE36" s="1762"/>
      <c r="AF36" s="1270" t="s">
        <v>82</v>
      </c>
      <c r="AG36" s="1819"/>
      <c r="AH36" s="1819"/>
      <c r="AI36" s="1762"/>
      <c r="AJ36" s="1270" t="s">
        <v>180</v>
      </c>
      <c r="AK36" s="1819"/>
      <c r="AL36" s="1819"/>
      <c r="AM36" s="1762"/>
      <c r="AN36" s="1270" t="s">
        <v>106</v>
      </c>
      <c r="AO36" s="1819"/>
      <c r="AP36" s="1819"/>
      <c r="AQ36" s="1762"/>
      <c r="AR36" s="241" t="s">
        <v>100</v>
      </c>
    </row>
    <row r="37" spans="1:49" ht="18" customHeight="1">
      <c r="A37" s="1821"/>
      <c r="B37" s="1815">
        <f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0</v>
      </c>
      <c r="C37" s="1816"/>
      <c r="D37" s="1816"/>
      <c r="E37" s="1817"/>
      <c r="F37" s="1735">
        <f>IF(K37=0,0,$AT$7)</f>
        <v>0</v>
      </c>
      <c r="G37" s="1736"/>
      <c r="H37" s="1737"/>
      <c r="I37" s="1818">
        <f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7" s="1745"/>
      <c r="K37" s="1763">
        <f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0</v>
      </c>
      <c r="L37" s="1764"/>
      <c r="M37" s="1765"/>
      <c r="N37" s="1730">
        <f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0</v>
      </c>
      <c r="O37" s="1731"/>
      <c r="P37" s="1731"/>
      <c r="Q37" s="1732"/>
      <c r="R37" s="1752">
        <f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0</v>
      </c>
      <c r="S37" s="1753"/>
      <c r="T37" s="1754"/>
      <c r="U37" s="1752">
        <f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0</v>
      </c>
      <c r="V37" s="1753"/>
      <c r="W37" s="1754"/>
      <c r="X37" s="584">
        <f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0</v>
      </c>
      <c r="Y37" s="584">
        <f>IF(R37=0,0,(U37-R37)+1)</f>
        <v>0</v>
      </c>
      <c r="Z37" s="1755">
        <f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</v>
      </c>
      <c r="AA37" s="1732"/>
      <c r="AB37" s="1733">
        <f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0</v>
      </c>
      <c r="AC37" s="1729"/>
      <c r="AD37" s="1729"/>
      <c r="AE37" s="1734"/>
      <c r="AF37" s="1733">
        <f>AB37*Y37*X37</f>
        <v>0</v>
      </c>
      <c r="AG37" s="1729"/>
      <c r="AH37" s="1729"/>
      <c r="AI37" s="1734"/>
      <c r="AJ37" s="1728">
        <f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0</v>
      </c>
      <c r="AK37" s="1729"/>
      <c r="AL37" s="1729"/>
      <c r="AM37" s="1734"/>
      <c r="AN37" s="1728">
        <f>AJ37*Y37*X37</f>
        <v>0</v>
      </c>
      <c r="AO37" s="1729"/>
      <c r="AP37" s="1729"/>
      <c r="AQ37" s="1729"/>
      <c r="AR37" s="790">
        <f>AN37*Z37</f>
        <v>0</v>
      </c>
    </row>
    <row r="38" spans="1:49" ht="18" customHeight="1">
      <c r="A38" s="1821"/>
      <c r="B38" s="1815">
        <f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816"/>
      <c r="D38" s="1816"/>
      <c r="E38" s="1817"/>
      <c r="F38" s="1735">
        <f t="shared" ref="F38:F51" si="5">IF(K38=0,0,$AT$7)</f>
        <v>0</v>
      </c>
      <c r="G38" s="1736"/>
      <c r="H38" s="1737"/>
      <c r="I38" s="1818">
        <f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745"/>
      <c r="K38" s="1763">
        <f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764"/>
      <c r="M38" s="1765"/>
      <c r="N38" s="1730">
        <f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731"/>
      <c r="P38" s="1731"/>
      <c r="Q38" s="1732"/>
      <c r="R38" s="1752">
        <f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753"/>
      <c r="T38" s="1754"/>
      <c r="U38" s="1752">
        <f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753"/>
      <c r="W38" s="1754"/>
      <c r="X38" s="584">
        <f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584">
        <f t="shared" ref="Y38:Y40" si="6">IF(R38=0,0,(U38-R38)+1)</f>
        <v>0</v>
      </c>
      <c r="Z38" s="1755">
        <f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</v>
      </c>
      <c r="AA38" s="1732"/>
      <c r="AB38" s="1733">
        <f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729"/>
      <c r="AD38" s="1729"/>
      <c r="AE38" s="1734"/>
      <c r="AF38" s="1733">
        <f t="shared" ref="AF38:AF40" si="7">AB38*Y38*X38</f>
        <v>0</v>
      </c>
      <c r="AG38" s="1729"/>
      <c r="AH38" s="1729"/>
      <c r="AI38" s="1734"/>
      <c r="AJ38" s="1728">
        <f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729"/>
      <c r="AL38" s="1729"/>
      <c r="AM38" s="1734"/>
      <c r="AN38" s="1728">
        <f t="shared" ref="AN38:AN40" si="8">AJ38*Y38*X38</f>
        <v>0</v>
      </c>
      <c r="AO38" s="1729"/>
      <c r="AP38" s="1729"/>
      <c r="AQ38" s="1729"/>
      <c r="AR38" s="790">
        <f t="shared" ref="AR38:AR51" si="9">AN38*Z38</f>
        <v>0</v>
      </c>
    </row>
    <row r="39" spans="1:49" ht="18" customHeight="1">
      <c r="A39" s="1821"/>
      <c r="B39" s="1815">
        <f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816"/>
      <c r="D39" s="1816"/>
      <c r="E39" s="1817"/>
      <c r="F39" s="1735">
        <f t="shared" si="5"/>
        <v>0</v>
      </c>
      <c r="G39" s="1736"/>
      <c r="H39" s="1737"/>
      <c r="I39" s="1818">
        <f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745"/>
      <c r="K39" s="1763">
        <f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764"/>
      <c r="M39" s="1765"/>
      <c r="N39" s="1730">
        <f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731"/>
      <c r="P39" s="1731"/>
      <c r="Q39" s="1732"/>
      <c r="R39" s="1752">
        <f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753"/>
      <c r="T39" s="1754"/>
      <c r="U39" s="1752">
        <f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753"/>
      <c r="W39" s="1754"/>
      <c r="X39" s="584">
        <f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584">
        <f t="shared" si="6"/>
        <v>0</v>
      </c>
      <c r="Z39" s="1755">
        <f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</v>
      </c>
      <c r="AA39" s="1732"/>
      <c r="AB39" s="1733">
        <f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729"/>
      <c r="AD39" s="1729"/>
      <c r="AE39" s="1734"/>
      <c r="AF39" s="1733">
        <f t="shared" si="7"/>
        <v>0</v>
      </c>
      <c r="AG39" s="1729"/>
      <c r="AH39" s="1729"/>
      <c r="AI39" s="1734"/>
      <c r="AJ39" s="1728">
        <f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729"/>
      <c r="AL39" s="1729"/>
      <c r="AM39" s="1734"/>
      <c r="AN39" s="1728">
        <f t="shared" si="8"/>
        <v>0</v>
      </c>
      <c r="AO39" s="1729"/>
      <c r="AP39" s="1729"/>
      <c r="AQ39" s="1729"/>
      <c r="AR39" s="790">
        <f t="shared" si="9"/>
        <v>0</v>
      </c>
    </row>
    <row r="40" spans="1:49" ht="18" customHeight="1">
      <c r="A40" s="1821"/>
      <c r="B40" s="1815">
        <f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816"/>
      <c r="D40" s="1816"/>
      <c r="E40" s="1817"/>
      <c r="F40" s="1735">
        <f t="shared" si="5"/>
        <v>0</v>
      </c>
      <c r="G40" s="1736"/>
      <c r="H40" s="1737"/>
      <c r="I40" s="1818">
        <f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745"/>
      <c r="K40" s="1763">
        <f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764"/>
      <c r="M40" s="1765"/>
      <c r="N40" s="1730">
        <f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731"/>
      <c r="P40" s="1731"/>
      <c r="Q40" s="1732"/>
      <c r="R40" s="1752">
        <f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753"/>
      <c r="T40" s="1754"/>
      <c r="U40" s="1752">
        <f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753"/>
      <c r="W40" s="1754"/>
      <c r="X40" s="584">
        <f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584">
        <f t="shared" si="6"/>
        <v>0</v>
      </c>
      <c r="Z40" s="1755">
        <f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</v>
      </c>
      <c r="AA40" s="1732"/>
      <c r="AB40" s="1733">
        <f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729"/>
      <c r="AD40" s="1729"/>
      <c r="AE40" s="1734"/>
      <c r="AF40" s="1733">
        <f t="shared" si="7"/>
        <v>0</v>
      </c>
      <c r="AG40" s="1729"/>
      <c r="AH40" s="1729"/>
      <c r="AI40" s="1734"/>
      <c r="AJ40" s="1728">
        <f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729"/>
      <c r="AL40" s="1729"/>
      <c r="AM40" s="1734"/>
      <c r="AN40" s="1728">
        <f t="shared" si="8"/>
        <v>0</v>
      </c>
      <c r="AO40" s="1729"/>
      <c r="AP40" s="1729"/>
      <c r="AQ40" s="1729"/>
      <c r="AR40" s="790">
        <f t="shared" si="9"/>
        <v>0</v>
      </c>
    </row>
    <row r="41" spans="1:49" ht="18" customHeight="1">
      <c r="A41" s="1821"/>
      <c r="B41" s="1815">
        <f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816"/>
      <c r="D41" s="1816"/>
      <c r="E41" s="1817"/>
      <c r="F41" s="1735">
        <f t="shared" si="5"/>
        <v>0</v>
      </c>
      <c r="G41" s="1736"/>
      <c r="H41" s="1737"/>
      <c r="I41" s="1818">
        <f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745"/>
      <c r="K41" s="1763">
        <f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764"/>
      <c r="M41" s="1765"/>
      <c r="N41" s="1730">
        <f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731"/>
      <c r="P41" s="1731"/>
      <c r="Q41" s="1732"/>
      <c r="R41" s="1752">
        <f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753"/>
      <c r="T41" s="1754"/>
      <c r="U41" s="1752">
        <f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753"/>
      <c r="W41" s="1754"/>
      <c r="X41" s="584">
        <f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584">
        <f t="shared" ref="Y41:Y51" si="10">IF(R41=0,0,(U41-R41)+1)</f>
        <v>0</v>
      </c>
      <c r="Z41" s="1755">
        <f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</v>
      </c>
      <c r="AA41" s="1732"/>
      <c r="AB41" s="1733">
        <f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729"/>
      <c r="AD41" s="1729"/>
      <c r="AE41" s="1734"/>
      <c r="AF41" s="1733">
        <f t="shared" ref="AF41:AF51" si="11">AB41*Y41*X41</f>
        <v>0</v>
      </c>
      <c r="AG41" s="1729"/>
      <c r="AH41" s="1729"/>
      <c r="AI41" s="1734"/>
      <c r="AJ41" s="1728">
        <f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729"/>
      <c r="AL41" s="1729"/>
      <c r="AM41" s="1734"/>
      <c r="AN41" s="1728">
        <f t="shared" ref="AN41:AN51" si="12">AJ41*Y41*X41</f>
        <v>0</v>
      </c>
      <c r="AO41" s="1729"/>
      <c r="AP41" s="1729"/>
      <c r="AQ41" s="1729"/>
      <c r="AR41" s="790">
        <f t="shared" si="9"/>
        <v>0</v>
      </c>
    </row>
    <row r="42" spans="1:49" ht="18" customHeight="1">
      <c r="A42" s="1821"/>
      <c r="B42" s="1815">
        <f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816"/>
      <c r="D42" s="1816"/>
      <c r="E42" s="1817"/>
      <c r="F42" s="1735">
        <f t="shared" si="5"/>
        <v>0</v>
      </c>
      <c r="G42" s="1736"/>
      <c r="H42" s="1737"/>
      <c r="I42" s="1818">
        <f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745"/>
      <c r="K42" s="1763">
        <f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764"/>
      <c r="M42" s="1765"/>
      <c r="N42" s="1730">
        <f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731"/>
      <c r="P42" s="1731"/>
      <c r="Q42" s="1732"/>
      <c r="R42" s="1752">
        <f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753"/>
      <c r="T42" s="1754"/>
      <c r="U42" s="1752">
        <f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753"/>
      <c r="W42" s="1754"/>
      <c r="X42" s="584">
        <f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584">
        <f t="shared" si="10"/>
        <v>0</v>
      </c>
      <c r="Z42" s="1755">
        <f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</v>
      </c>
      <c r="AA42" s="1732"/>
      <c r="AB42" s="1733">
        <f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729"/>
      <c r="AD42" s="1729"/>
      <c r="AE42" s="1734"/>
      <c r="AF42" s="1733">
        <f t="shared" si="11"/>
        <v>0</v>
      </c>
      <c r="AG42" s="1729"/>
      <c r="AH42" s="1729"/>
      <c r="AI42" s="1734"/>
      <c r="AJ42" s="1728">
        <f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729"/>
      <c r="AL42" s="1729"/>
      <c r="AM42" s="1734"/>
      <c r="AN42" s="1728">
        <f t="shared" si="12"/>
        <v>0</v>
      </c>
      <c r="AO42" s="1729"/>
      <c r="AP42" s="1729"/>
      <c r="AQ42" s="1729"/>
      <c r="AR42" s="790">
        <f t="shared" si="9"/>
        <v>0</v>
      </c>
    </row>
    <row r="43" spans="1:49" ht="18" customHeight="1">
      <c r="A43" s="1821"/>
      <c r="B43" s="1815">
        <f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816"/>
      <c r="D43" s="1816"/>
      <c r="E43" s="1817"/>
      <c r="F43" s="1735">
        <f t="shared" si="5"/>
        <v>0</v>
      </c>
      <c r="G43" s="1736"/>
      <c r="H43" s="1737"/>
      <c r="I43" s="1818">
        <f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745"/>
      <c r="K43" s="1763">
        <f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764"/>
      <c r="M43" s="1765"/>
      <c r="N43" s="1730">
        <f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731"/>
      <c r="P43" s="1731"/>
      <c r="Q43" s="1732"/>
      <c r="R43" s="1752">
        <f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753"/>
      <c r="T43" s="1754"/>
      <c r="U43" s="1752">
        <f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753"/>
      <c r="W43" s="1754"/>
      <c r="X43" s="584">
        <f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584">
        <f t="shared" si="10"/>
        <v>0</v>
      </c>
      <c r="Z43" s="1755">
        <f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</v>
      </c>
      <c r="AA43" s="1732"/>
      <c r="AB43" s="1733">
        <f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729"/>
      <c r="AD43" s="1729"/>
      <c r="AE43" s="1734"/>
      <c r="AF43" s="1733">
        <f t="shared" si="11"/>
        <v>0</v>
      </c>
      <c r="AG43" s="1729"/>
      <c r="AH43" s="1729"/>
      <c r="AI43" s="1734"/>
      <c r="AJ43" s="1728">
        <f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729"/>
      <c r="AL43" s="1729"/>
      <c r="AM43" s="1734"/>
      <c r="AN43" s="1728">
        <f t="shared" si="12"/>
        <v>0</v>
      </c>
      <c r="AO43" s="1729"/>
      <c r="AP43" s="1729"/>
      <c r="AQ43" s="1729"/>
      <c r="AR43" s="790">
        <f t="shared" si="9"/>
        <v>0</v>
      </c>
    </row>
    <row r="44" spans="1:49" ht="18" customHeight="1">
      <c r="A44" s="1821"/>
      <c r="B44" s="1815">
        <f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816"/>
      <c r="D44" s="1816"/>
      <c r="E44" s="1817"/>
      <c r="F44" s="1735">
        <f t="shared" si="5"/>
        <v>0</v>
      </c>
      <c r="G44" s="1736"/>
      <c r="H44" s="1737"/>
      <c r="I44" s="1818">
        <f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745"/>
      <c r="K44" s="1763">
        <f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764"/>
      <c r="M44" s="1765"/>
      <c r="N44" s="1730">
        <f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731"/>
      <c r="P44" s="1731"/>
      <c r="Q44" s="1732"/>
      <c r="R44" s="1752">
        <f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753"/>
      <c r="T44" s="1754"/>
      <c r="U44" s="1752">
        <f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753"/>
      <c r="W44" s="1754"/>
      <c r="X44" s="584">
        <f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584">
        <f t="shared" si="10"/>
        <v>0</v>
      </c>
      <c r="Z44" s="1755">
        <f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</v>
      </c>
      <c r="AA44" s="1732"/>
      <c r="AB44" s="1733">
        <f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729"/>
      <c r="AD44" s="1729"/>
      <c r="AE44" s="1734"/>
      <c r="AF44" s="1733">
        <f t="shared" si="11"/>
        <v>0</v>
      </c>
      <c r="AG44" s="1729"/>
      <c r="AH44" s="1729"/>
      <c r="AI44" s="1734"/>
      <c r="AJ44" s="1728">
        <f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729"/>
      <c r="AL44" s="1729"/>
      <c r="AM44" s="1734"/>
      <c r="AN44" s="1728">
        <f t="shared" si="12"/>
        <v>0</v>
      </c>
      <c r="AO44" s="1729"/>
      <c r="AP44" s="1729"/>
      <c r="AQ44" s="1729"/>
      <c r="AR44" s="790">
        <f t="shared" si="9"/>
        <v>0</v>
      </c>
    </row>
    <row r="45" spans="1:49" ht="18" customHeight="1">
      <c r="A45" s="1821"/>
      <c r="B45" s="1815">
        <f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816"/>
      <c r="D45" s="1816"/>
      <c r="E45" s="1817"/>
      <c r="F45" s="1735">
        <f t="shared" si="5"/>
        <v>0</v>
      </c>
      <c r="G45" s="1736"/>
      <c r="H45" s="1737"/>
      <c r="I45" s="1818">
        <f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745"/>
      <c r="K45" s="1763">
        <f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764"/>
      <c r="M45" s="1765"/>
      <c r="N45" s="1730">
        <f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731"/>
      <c r="P45" s="1731"/>
      <c r="Q45" s="1732"/>
      <c r="R45" s="1752">
        <f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753"/>
      <c r="T45" s="1754"/>
      <c r="U45" s="1752">
        <f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753"/>
      <c r="W45" s="1754"/>
      <c r="X45" s="584">
        <f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584">
        <f t="shared" si="10"/>
        <v>0</v>
      </c>
      <c r="Z45" s="1755">
        <f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</v>
      </c>
      <c r="AA45" s="1732"/>
      <c r="AB45" s="1733">
        <f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729"/>
      <c r="AD45" s="1729"/>
      <c r="AE45" s="1734"/>
      <c r="AF45" s="1733">
        <f t="shared" si="11"/>
        <v>0</v>
      </c>
      <c r="AG45" s="1729"/>
      <c r="AH45" s="1729"/>
      <c r="AI45" s="1734"/>
      <c r="AJ45" s="1728">
        <f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729"/>
      <c r="AL45" s="1729"/>
      <c r="AM45" s="1734"/>
      <c r="AN45" s="1728">
        <f t="shared" si="12"/>
        <v>0</v>
      </c>
      <c r="AO45" s="1729"/>
      <c r="AP45" s="1729"/>
      <c r="AQ45" s="1729"/>
      <c r="AR45" s="790">
        <f t="shared" si="9"/>
        <v>0</v>
      </c>
    </row>
    <row r="46" spans="1:49" ht="18" customHeight="1">
      <c r="A46" s="1821"/>
      <c r="B46" s="1815">
        <f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816"/>
      <c r="D46" s="1816"/>
      <c r="E46" s="1817"/>
      <c r="F46" s="1735">
        <f t="shared" si="5"/>
        <v>0</v>
      </c>
      <c r="G46" s="1736"/>
      <c r="H46" s="1737"/>
      <c r="I46" s="1818">
        <f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745"/>
      <c r="K46" s="1763">
        <f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764"/>
      <c r="M46" s="1765"/>
      <c r="N46" s="1730">
        <f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731"/>
      <c r="P46" s="1731"/>
      <c r="Q46" s="1732"/>
      <c r="R46" s="1752">
        <f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753"/>
      <c r="T46" s="1754"/>
      <c r="U46" s="1752">
        <f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753"/>
      <c r="W46" s="1754"/>
      <c r="X46" s="584">
        <f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584">
        <f t="shared" si="10"/>
        <v>0</v>
      </c>
      <c r="Z46" s="1755">
        <f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</v>
      </c>
      <c r="AA46" s="1732"/>
      <c r="AB46" s="1733">
        <f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729"/>
      <c r="AD46" s="1729"/>
      <c r="AE46" s="1734"/>
      <c r="AF46" s="1733">
        <f t="shared" si="11"/>
        <v>0</v>
      </c>
      <c r="AG46" s="1729"/>
      <c r="AH46" s="1729"/>
      <c r="AI46" s="1734"/>
      <c r="AJ46" s="1728">
        <f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729"/>
      <c r="AL46" s="1729"/>
      <c r="AM46" s="1734"/>
      <c r="AN46" s="1728">
        <f t="shared" si="12"/>
        <v>0</v>
      </c>
      <c r="AO46" s="1729"/>
      <c r="AP46" s="1729"/>
      <c r="AQ46" s="1729"/>
      <c r="AR46" s="790">
        <f t="shared" si="9"/>
        <v>0</v>
      </c>
      <c r="AT46" s="969"/>
      <c r="AU46" s="969"/>
      <c r="AV46" s="969"/>
      <c r="AW46" s="969"/>
    </row>
    <row r="47" spans="1:49" ht="18" customHeight="1">
      <c r="A47" s="1821"/>
      <c r="B47" s="1815">
        <f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816"/>
      <c r="D47" s="1816"/>
      <c r="E47" s="1817"/>
      <c r="F47" s="1735">
        <f t="shared" si="5"/>
        <v>0</v>
      </c>
      <c r="G47" s="1736"/>
      <c r="H47" s="1737"/>
      <c r="I47" s="1818">
        <f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745"/>
      <c r="K47" s="1763">
        <f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764"/>
      <c r="M47" s="1765"/>
      <c r="N47" s="1730">
        <f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731"/>
      <c r="P47" s="1731"/>
      <c r="Q47" s="1732"/>
      <c r="R47" s="1752">
        <f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753"/>
      <c r="T47" s="1754"/>
      <c r="U47" s="1752">
        <f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753"/>
      <c r="W47" s="1754"/>
      <c r="X47" s="584">
        <f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584">
        <f t="shared" si="10"/>
        <v>0</v>
      </c>
      <c r="Z47" s="1755">
        <f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</v>
      </c>
      <c r="AA47" s="1732"/>
      <c r="AB47" s="1733">
        <f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729"/>
      <c r="AD47" s="1729"/>
      <c r="AE47" s="1734"/>
      <c r="AF47" s="1733">
        <f t="shared" si="11"/>
        <v>0</v>
      </c>
      <c r="AG47" s="1729"/>
      <c r="AH47" s="1729"/>
      <c r="AI47" s="1734"/>
      <c r="AJ47" s="1728">
        <f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729"/>
      <c r="AL47" s="1729"/>
      <c r="AM47" s="1734"/>
      <c r="AN47" s="1728">
        <f t="shared" si="12"/>
        <v>0</v>
      </c>
      <c r="AO47" s="1729"/>
      <c r="AP47" s="1729"/>
      <c r="AQ47" s="1729"/>
      <c r="AR47" s="790">
        <f t="shared" si="9"/>
        <v>0</v>
      </c>
      <c r="AT47" s="969"/>
      <c r="AU47" s="969"/>
      <c r="AV47" s="969"/>
      <c r="AW47" s="969"/>
    </row>
    <row r="48" spans="1:49" ht="18" customHeight="1">
      <c r="A48" s="1821"/>
      <c r="B48" s="1815">
        <f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816"/>
      <c r="D48" s="1816"/>
      <c r="E48" s="1817"/>
      <c r="F48" s="1735">
        <f t="shared" si="5"/>
        <v>0</v>
      </c>
      <c r="G48" s="1736"/>
      <c r="H48" s="1737"/>
      <c r="I48" s="1818">
        <f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745"/>
      <c r="K48" s="1763">
        <f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764"/>
      <c r="M48" s="1765"/>
      <c r="N48" s="1730">
        <f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731"/>
      <c r="P48" s="1731"/>
      <c r="Q48" s="1732"/>
      <c r="R48" s="1752">
        <f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753"/>
      <c r="T48" s="1754"/>
      <c r="U48" s="1752">
        <f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753"/>
      <c r="W48" s="1754"/>
      <c r="X48" s="584">
        <f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584">
        <f t="shared" si="10"/>
        <v>0</v>
      </c>
      <c r="Z48" s="1755">
        <f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</v>
      </c>
      <c r="AA48" s="1732"/>
      <c r="AB48" s="1733">
        <f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729"/>
      <c r="AD48" s="1729"/>
      <c r="AE48" s="1734"/>
      <c r="AF48" s="1733">
        <f t="shared" si="11"/>
        <v>0</v>
      </c>
      <c r="AG48" s="1729"/>
      <c r="AH48" s="1729"/>
      <c r="AI48" s="1734"/>
      <c r="AJ48" s="1728">
        <f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729"/>
      <c r="AL48" s="1729"/>
      <c r="AM48" s="1734"/>
      <c r="AN48" s="1728">
        <f t="shared" si="12"/>
        <v>0</v>
      </c>
      <c r="AO48" s="1729"/>
      <c r="AP48" s="1729"/>
      <c r="AQ48" s="1729"/>
      <c r="AR48" s="790">
        <f t="shared" si="9"/>
        <v>0</v>
      </c>
      <c r="AT48" s="969"/>
      <c r="AU48" s="969"/>
      <c r="AV48" s="969"/>
      <c r="AW48" s="969"/>
    </row>
    <row r="49" spans="1:49" ht="18" customHeight="1">
      <c r="A49" s="1821"/>
      <c r="B49" s="1815">
        <f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816"/>
      <c r="D49" s="1816"/>
      <c r="E49" s="1817"/>
      <c r="F49" s="1735">
        <f t="shared" si="5"/>
        <v>0</v>
      </c>
      <c r="G49" s="1736"/>
      <c r="H49" s="1737"/>
      <c r="I49" s="1818">
        <f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745"/>
      <c r="K49" s="1763">
        <f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764"/>
      <c r="M49" s="1765"/>
      <c r="N49" s="1730">
        <f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731"/>
      <c r="P49" s="1731"/>
      <c r="Q49" s="1732"/>
      <c r="R49" s="1752">
        <f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753"/>
      <c r="T49" s="1754"/>
      <c r="U49" s="1752">
        <f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753"/>
      <c r="W49" s="1754"/>
      <c r="X49" s="584">
        <f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584">
        <f t="shared" si="10"/>
        <v>0</v>
      </c>
      <c r="Z49" s="1755">
        <f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</v>
      </c>
      <c r="AA49" s="1732"/>
      <c r="AB49" s="1733">
        <f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729"/>
      <c r="AD49" s="1729"/>
      <c r="AE49" s="1734"/>
      <c r="AF49" s="1733">
        <f t="shared" si="11"/>
        <v>0</v>
      </c>
      <c r="AG49" s="1729"/>
      <c r="AH49" s="1729"/>
      <c r="AI49" s="1734"/>
      <c r="AJ49" s="1728">
        <f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729"/>
      <c r="AL49" s="1729"/>
      <c r="AM49" s="1734"/>
      <c r="AN49" s="1728">
        <f t="shared" si="12"/>
        <v>0</v>
      </c>
      <c r="AO49" s="1729"/>
      <c r="AP49" s="1729"/>
      <c r="AQ49" s="1729"/>
      <c r="AR49" s="790">
        <f t="shared" si="9"/>
        <v>0</v>
      </c>
      <c r="AT49" s="969"/>
      <c r="AU49" s="969"/>
      <c r="AV49" s="969"/>
      <c r="AW49" s="969"/>
    </row>
    <row r="50" spans="1:49" ht="18" customHeight="1">
      <c r="A50" s="1821"/>
      <c r="B50" s="1815">
        <f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816"/>
      <c r="D50" s="1816"/>
      <c r="E50" s="1817"/>
      <c r="F50" s="1735">
        <f t="shared" si="5"/>
        <v>0</v>
      </c>
      <c r="G50" s="1736"/>
      <c r="H50" s="1737"/>
      <c r="I50" s="1818">
        <f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745"/>
      <c r="K50" s="1763">
        <f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764"/>
      <c r="M50" s="1765"/>
      <c r="N50" s="1730">
        <f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731"/>
      <c r="P50" s="1731"/>
      <c r="Q50" s="1732"/>
      <c r="R50" s="1752">
        <f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753"/>
      <c r="T50" s="1754"/>
      <c r="U50" s="1752">
        <f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753"/>
      <c r="W50" s="1754"/>
      <c r="X50" s="584">
        <f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584">
        <f t="shared" si="10"/>
        <v>0</v>
      </c>
      <c r="Z50" s="1755">
        <f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</v>
      </c>
      <c r="AA50" s="1732"/>
      <c r="AB50" s="1733">
        <f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729"/>
      <c r="AD50" s="1729"/>
      <c r="AE50" s="1734"/>
      <c r="AF50" s="1733">
        <f t="shared" si="11"/>
        <v>0</v>
      </c>
      <c r="AG50" s="1729"/>
      <c r="AH50" s="1729"/>
      <c r="AI50" s="1734"/>
      <c r="AJ50" s="1728">
        <f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729"/>
      <c r="AL50" s="1729"/>
      <c r="AM50" s="1734"/>
      <c r="AN50" s="1728">
        <f t="shared" si="12"/>
        <v>0</v>
      </c>
      <c r="AO50" s="1729"/>
      <c r="AP50" s="1729"/>
      <c r="AQ50" s="1729"/>
      <c r="AR50" s="790">
        <f t="shared" si="9"/>
        <v>0</v>
      </c>
      <c r="AT50" s="969"/>
      <c r="AU50" s="969"/>
      <c r="AV50" s="969"/>
      <c r="AW50" s="969"/>
    </row>
    <row r="51" spans="1:49" ht="18" customHeight="1">
      <c r="A51" s="1821"/>
      <c r="B51" s="1815">
        <f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816"/>
      <c r="D51" s="1816"/>
      <c r="E51" s="1817"/>
      <c r="F51" s="1735">
        <f t="shared" si="5"/>
        <v>0</v>
      </c>
      <c r="G51" s="1736"/>
      <c r="H51" s="1737"/>
      <c r="I51" s="1818">
        <f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745"/>
      <c r="K51" s="1763">
        <f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764"/>
      <c r="M51" s="1765"/>
      <c r="N51" s="1730">
        <f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731"/>
      <c r="P51" s="1731"/>
      <c r="Q51" s="1732"/>
      <c r="R51" s="1752">
        <f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753"/>
      <c r="T51" s="1754"/>
      <c r="U51" s="1752">
        <f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753"/>
      <c r="W51" s="1754"/>
      <c r="X51" s="584">
        <f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584">
        <f t="shared" si="10"/>
        <v>0</v>
      </c>
      <c r="Z51" s="1755">
        <f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</v>
      </c>
      <c r="AA51" s="1732"/>
      <c r="AB51" s="1733">
        <f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729"/>
      <c r="AD51" s="1729"/>
      <c r="AE51" s="1734"/>
      <c r="AF51" s="1733">
        <f t="shared" si="11"/>
        <v>0</v>
      </c>
      <c r="AG51" s="1729"/>
      <c r="AH51" s="1729"/>
      <c r="AI51" s="1734"/>
      <c r="AJ51" s="1728">
        <f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729"/>
      <c r="AL51" s="1729"/>
      <c r="AM51" s="1734"/>
      <c r="AN51" s="1728">
        <f t="shared" si="12"/>
        <v>0</v>
      </c>
      <c r="AO51" s="1729"/>
      <c r="AP51" s="1729"/>
      <c r="AQ51" s="1729"/>
      <c r="AR51" s="790">
        <f t="shared" si="9"/>
        <v>0</v>
      </c>
      <c r="AT51" s="969"/>
      <c r="AU51" s="969"/>
      <c r="AV51" s="969"/>
      <c r="AW51" s="969"/>
    </row>
    <row r="52" spans="1:49" ht="24.75" customHeight="1">
      <c r="A52" s="1821"/>
      <c r="B52" s="1872" t="s">
        <v>464</v>
      </c>
      <c r="C52" s="1872"/>
      <c r="D52" s="1872"/>
      <c r="E52" s="1872"/>
      <c r="F52" s="1756">
        <f>(X37*Y37)+(X38*Y38)+(X39*Y39)+(X40*Y40)+(X41*Y41)+(X42*Y42)+(X43*Y43)+(X44*Y44)+(X45*Y45)+(X46*Y46)+(X47*Y47)+(X48*Y48)+(X49*Y49)+(X50*Y50)+(X51*Y51)</f>
        <v>0</v>
      </c>
      <c r="G52" s="1756"/>
      <c r="H52" s="580" t="s">
        <v>445</v>
      </c>
      <c r="I52" s="1873">
        <f>IF(F52=0,0,AVERAGEIF(AB37:AE51,"&lt;&gt;0"))</f>
        <v>0</v>
      </c>
      <c r="J52" s="1873"/>
      <c r="K52" s="1873"/>
      <c r="L52" s="1758" t="s">
        <v>446</v>
      </c>
      <c r="M52" s="1759"/>
      <c r="N52" s="1759"/>
      <c r="O52" s="1759"/>
      <c r="P52" s="1759"/>
      <c r="Q52" s="1759"/>
      <c r="R52" s="1860" t="str">
        <f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Não</v>
      </c>
      <c r="S52" s="1860"/>
      <c r="T52" s="1860"/>
      <c r="U52" s="1860"/>
      <c r="V52" s="1758" t="s">
        <v>447</v>
      </c>
      <c r="W52" s="1759"/>
      <c r="X52" s="1759"/>
      <c r="Y52" s="1356" t="str">
        <f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1356"/>
      <c r="AA52" s="1356"/>
      <c r="AB52" s="1812" t="s">
        <v>185</v>
      </c>
      <c r="AC52" s="1825"/>
      <c r="AD52" s="1825"/>
      <c r="AE52" s="1826"/>
      <c r="AF52" s="1747">
        <f>SUM(AF37:AI51)</f>
        <v>0</v>
      </c>
      <c r="AG52" s="1748"/>
      <c r="AH52" s="1748"/>
      <c r="AI52" s="1749"/>
      <c r="AJ52" s="1740" t="s">
        <v>62</v>
      </c>
      <c r="AK52" s="1741"/>
      <c r="AL52" s="1741"/>
      <c r="AM52" s="1742"/>
      <c r="AN52" s="1811">
        <f>SUM(AN37:AQ51)</f>
        <v>0</v>
      </c>
      <c r="AO52" s="1748"/>
      <c r="AP52" s="1748"/>
      <c r="AQ52" s="1748"/>
      <c r="AR52" s="793">
        <f>SUM(AR37:AR51)</f>
        <v>0</v>
      </c>
      <c r="AT52" s="969"/>
      <c r="AU52" s="969"/>
      <c r="AV52" s="969"/>
      <c r="AW52" s="969"/>
    </row>
    <row r="53" spans="1:49" ht="7.5" customHeight="1">
      <c r="A53" s="182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2"/>
      <c r="S53" s="102"/>
      <c r="T53" s="102"/>
      <c r="U53" s="102"/>
      <c r="V53" s="102"/>
      <c r="W53" s="102"/>
      <c r="X53" s="102"/>
      <c r="Y53" s="102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243"/>
      <c r="AR53" s="244"/>
      <c r="AT53" s="969"/>
      <c r="AU53" s="969"/>
      <c r="AV53" s="969"/>
      <c r="AW53" s="969"/>
    </row>
    <row r="54" spans="1:49" ht="21.6" customHeight="1">
      <c r="A54" s="1821"/>
      <c r="B54" s="1832" t="s">
        <v>449</v>
      </c>
      <c r="C54" s="1833"/>
      <c r="D54" s="1833"/>
      <c r="E54" s="1833"/>
      <c r="F54" s="1829">
        <f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830"/>
      <c r="H54" s="1830"/>
      <c r="I54" s="1830"/>
      <c r="J54" s="1830"/>
      <c r="K54" s="1830"/>
      <c r="L54" s="1830"/>
      <c r="M54" s="1830"/>
      <c r="N54" s="1830"/>
      <c r="O54" s="1830"/>
      <c r="P54" s="1830"/>
      <c r="Q54" s="1830"/>
      <c r="R54" s="1830"/>
      <c r="S54" s="1830"/>
      <c r="T54" s="1830"/>
      <c r="U54" s="1830"/>
      <c r="V54" s="1830"/>
      <c r="W54" s="1830"/>
      <c r="X54" s="1830"/>
      <c r="Y54" s="1830"/>
      <c r="Z54" s="1830"/>
      <c r="AA54" s="1830"/>
      <c r="AB54" s="1830"/>
      <c r="AC54" s="1830"/>
      <c r="AD54" s="1830"/>
      <c r="AE54" s="1830"/>
      <c r="AF54" s="1830"/>
      <c r="AG54" s="1830"/>
      <c r="AH54" s="1830"/>
      <c r="AI54" s="1830"/>
      <c r="AJ54" s="1830"/>
      <c r="AK54" s="1830"/>
      <c r="AL54" s="1830"/>
      <c r="AM54" s="1830"/>
      <c r="AN54" s="1830"/>
      <c r="AO54" s="1830"/>
      <c r="AP54" s="1831"/>
      <c r="AQ54" s="783">
        <f>'Proposta Hotel'!D75</f>
        <v>7.0000000000000007E-2</v>
      </c>
      <c r="AR54" s="652" t="s">
        <v>292</v>
      </c>
      <c r="AT54" s="969"/>
      <c r="AU54" s="969"/>
      <c r="AV54" s="969"/>
      <c r="AW54" s="969"/>
    </row>
    <row r="55" spans="1:49" ht="27" customHeight="1">
      <c r="A55" s="488"/>
      <c r="B55" s="1714" t="s">
        <v>450</v>
      </c>
      <c r="C55" s="1714"/>
      <c r="D55" s="1714"/>
      <c r="E55" s="1714"/>
      <c r="F55" s="1714"/>
      <c r="G55" s="1714"/>
      <c r="H55" s="1714"/>
      <c r="I55" s="1714" t="s">
        <v>451</v>
      </c>
      <c r="J55" s="1714"/>
      <c r="K55" s="1714"/>
      <c r="L55" s="1714"/>
      <c r="M55" s="1714"/>
      <c r="N55" s="1714"/>
      <c r="O55" s="1714"/>
      <c r="P55" s="1714"/>
      <c r="Q55" s="1714"/>
      <c r="R55" s="1714"/>
      <c r="S55" s="1714"/>
      <c r="T55" s="1714" t="s">
        <v>452</v>
      </c>
      <c r="U55" s="1714"/>
      <c r="V55" s="1714"/>
      <c r="W55" s="1714"/>
      <c r="X55" s="1714"/>
      <c r="Y55" s="1714" t="s">
        <v>453</v>
      </c>
      <c r="Z55" s="1714"/>
      <c r="AA55" s="1714"/>
      <c r="AB55" s="1714"/>
      <c r="AC55" s="1714"/>
      <c r="AD55" s="1714"/>
      <c r="AE55" s="1714"/>
      <c r="AF55" s="1714"/>
      <c r="AG55" s="1714"/>
      <c r="AH55" s="1714" t="s">
        <v>454</v>
      </c>
      <c r="AI55" s="1714"/>
      <c r="AJ55" s="1714"/>
      <c r="AK55" s="1714"/>
      <c r="AL55" s="1714"/>
      <c r="AM55" s="1714"/>
      <c r="AN55" s="1714"/>
      <c r="AO55" s="1714" t="s">
        <v>455</v>
      </c>
      <c r="AP55" s="1714"/>
      <c r="AQ55" s="1714"/>
      <c r="AR55" s="1714"/>
      <c r="AT55" s="969"/>
      <c r="AU55" s="969"/>
      <c r="AV55" s="969"/>
      <c r="AW55" s="969"/>
    </row>
    <row r="56" spans="1:49" ht="40.950000000000003" customHeight="1">
      <c r="A56" s="488"/>
      <c r="B56" s="1766" t="s">
        <v>456</v>
      </c>
      <c r="C56" s="1766"/>
      <c r="D56" s="1766"/>
      <c r="E56" s="1766" t="s">
        <v>457</v>
      </c>
      <c r="F56" s="1766"/>
      <c r="G56" s="1766"/>
      <c r="H56" s="582" t="s">
        <v>59</v>
      </c>
      <c r="I56" s="1766" t="s">
        <v>456</v>
      </c>
      <c r="J56" s="1766"/>
      <c r="K56" s="1766"/>
      <c r="L56" s="1719" t="s">
        <v>457</v>
      </c>
      <c r="M56" s="1720"/>
      <c r="N56" s="1720"/>
      <c r="O56" s="1720"/>
      <c r="P56" s="1720"/>
      <c r="Q56" s="1719" t="s">
        <v>59</v>
      </c>
      <c r="R56" s="1720"/>
      <c r="S56" s="1720"/>
      <c r="T56" s="1719" t="s">
        <v>458</v>
      </c>
      <c r="U56" s="1720"/>
      <c r="V56" s="1720"/>
      <c r="W56" s="1721">
        <v>0.1</v>
      </c>
      <c r="X56" s="1721"/>
      <c r="Y56" s="1710" t="s">
        <v>459</v>
      </c>
      <c r="Z56" s="1711"/>
      <c r="AA56" s="1711"/>
      <c r="AB56" s="1711"/>
      <c r="AC56" s="1711"/>
      <c r="AD56" s="1711"/>
      <c r="AE56" s="1711"/>
      <c r="AF56" s="1711"/>
      <c r="AG56" s="1711"/>
      <c r="AH56" s="1710" t="s">
        <v>459</v>
      </c>
      <c r="AI56" s="1711"/>
      <c r="AJ56" s="1711"/>
      <c r="AK56" s="1711"/>
      <c r="AL56" s="1711"/>
      <c r="AM56" s="1711"/>
      <c r="AN56" s="1711"/>
      <c r="AO56" s="1710" t="s">
        <v>460</v>
      </c>
      <c r="AP56" s="1711"/>
      <c r="AQ56" s="1711"/>
      <c r="AR56" s="1711"/>
      <c r="AT56" s="970">
        <f>(AF52+B57+E57+H57)*AQ54</f>
        <v>0</v>
      </c>
      <c r="AU56" s="969"/>
      <c r="AV56" s="969"/>
      <c r="AW56" s="969"/>
    </row>
    <row r="57" spans="1:49" ht="32.4" customHeight="1">
      <c r="A57" s="85"/>
      <c r="B57" s="1906">
        <f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0</v>
      </c>
      <c r="C57" s="1906"/>
      <c r="D57" s="1906"/>
      <c r="E57" s="1906">
        <f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0</v>
      </c>
      <c r="F57" s="1906"/>
      <c r="G57" s="1906"/>
      <c r="H57" s="792">
        <v>0</v>
      </c>
      <c r="I57" s="1885">
        <f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0</v>
      </c>
      <c r="J57" s="1885"/>
      <c r="K57" s="1885"/>
      <c r="L57" s="1885">
        <f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0</v>
      </c>
      <c r="M57" s="1885"/>
      <c r="N57" s="1885"/>
      <c r="O57" s="1885"/>
      <c r="P57" s="1885"/>
      <c r="Q57" s="1885">
        <v>0</v>
      </c>
      <c r="R57" s="1885"/>
      <c r="S57" s="1907"/>
      <c r="T57" s="1908">
        <f>(AF52+B57+E57+H57+AT56)*W56</f>
        <v>0</v>
      </c>
      <c r="U57" s="1908"/>
      <c r="V57" s="1908"/>
      <c r="W57" s="1908"/>
      <c r="X57" s="1909"/>
      <c r="Y57" s="1883">
        <f>(AF52+B57+E57+H57+T57)+(AF52+B57+E57+H57)*AQ54</f>
        <v>0</v>
      </c>
      <c r="Z57" s="1883"/>
      <c r="AA57" s="1883"/>
      <c r="AB57" s="1883"/>
      <c r="AC57" s="1883"/>
      <c r="AD57" s="1883"/>
      <c r="AE57" s="1883"/>
      <c r="AF57" s="1883"/>
      <c r="AG57" s="1883"/>
      <c r="AH57" s="1884">
        <f>(AN52+I57+L57+Q57)+(AN52+I57+L57+Q57)*AQ54</f>
        <v>0</v>
      </c>
      <c r="AI57" s="1884"/>
      <c r="AJ57" s="1884"/>
      <c r="AK57" s="1884"/>
      <c r="AL57" s="1884"/>
      <c r="AM57" s="1884"/>
      <c r="AN57" s="1884"/>
      <c r="AO57" s="1885">
        <f>(Y57-AH57)+AR52</f>
        <v>0</v>
      </c>
      <c r="AP57" s="1885"/>
      <c r="AQ57" s="1885"/>
      <c r="AR57" s="1885"/>
      <c r="AT57" s="969"/>
      <c r="AU57" s="969"/>
      <c r="AV57" s="969"/>
      <c r="AW57" s="969"/>
    </row>
    <row r="58" spans="1:49" ht="15.6">
      <c r="A58" s="85"/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585"/>
      <c r="Q58" s="585"/>
      <c r="R58" s="585"/>
      <c r="S58" s="585"/>
      <c r="T58" s="586"/>
      <c r="U58" s="586"/>
      <c r="V58" s="586"/>
      <c r="W58" s="586"/>
      <c r="X58" s="586"/>
      <c r="Y58" s="587"/>
      <c r="Z58" s="588"/>
      <c r="AA58" s="588"/>
      <c r="AB58" s="588"/>
      <c r="AC58" s="588"/>
      <c r="AD58" s="588"/>
      <c r="AE58" s="588"/>
      <c r="AF58" s="588"/>
      <c r="AG58" s="588"/>
      <c r="AH58" s="587"/>
      <c r="AI58" s="588"/>
      <c r="AJ58" s="588"/>
      <c r="AK58" s="588"/>
      <c r="AL58" s="588"/>
      <c r="AM58" s="588"/>
      <c r="AN58" s="588"/>
      <c r="AO58" s="585"/>
      <c r="AP58" s="586"/>
      <c r="AQ58" s="586"/>
      <c r="AR58" s="586"/>
    </row>
    <row r="59" spans="1:49" ht="15.6">
      <c r="A59" s="85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9" ht="18">
      <c r="A60" s="1820"/>
      <c r="B60" s="1827" t="s">
        <v>465</v>
      </c>
      <c r="C60" s="1828"/>
      <c r="D60" s="1828"/>
      <c r="E60" s="1828"/>
      <c r="F60" s="1828"/>
      <c r="G60" s="1828"/>
      <c r="H60" s="1828"/>
      <c r="I60" s="1828"/>
      <c r="J60" s="1828"/>
      <c r="K60" s="1828"/>
      <c r="L60" s="1828"/>
      <c r="M60" s="1828"/>
      <c r="N60" s="1828"/>
      <c r="O60" s="1828"/>
      <c r="P60" s="1828"/>
      <c r="Q60" s="1828"/>
      <c r="R60" s="1828"/>
      <c r="S60" s="1828"/>
      <c r="T60" s="1828"/>
      <c r="U60" s="1828"/>
      <c r="V60" s="1828"/>
      <c r="W60" s="1828"/>
      <c r="X60" s="1828"/>
      <c r="Y60" s="1828"/>
      <c r="Z60" s="1828"/>
      <c r="AA60" s="1828"/>
      <c r="AB60" s="1828"/>
      <c r="AC60" s="1828"/>
      <c r="AD60" s="1828"/>
      <c r="AE60" s="1828"/>
      <c r="AF60" s="1828"/>
      <c r="AG60" s="1828"/>
      <c r="AH60" s="1828"/>
      <c r="AI60" s="1828"/>
      <c r="AJ60" s="1828"/>
      <c r="AK60" s="1828"/>
      <c r="AL60" s="1828"/>
      <c r="AM60" s="1828"/>
      <c r="AN60" s="1828"/>
      <c r="AO60" s="1828"/>
      <c r="AP60" s="1828"/>
      <c r="AQ60" s="1828"/>
      <c r="AR60" s="1828"/>
    </row>
    <row r="61" spans="1:49" ht="3.75" customHeight="1">
      <c r="A61" s="1821"/>
      <c r="B61" s="1834"/>
      <c r="C61" s="1819"/>
      <c r="D61" s="1819"/>
      <c r="E61" s="1819"/>
      <c r="F61" s="1819"/>
      <c r="G61" s="1819"/>
      <c r="H61" s="1819"/>
      <c r="I61" s="1819"/>
      <c r="J61" s="1819"/>
      <c r="K61" s="1819"/>
      <c r="L61" s="1819"/>
      <c r="M61" s="1819"/>
      <c r="N61" s="1819"/>
      <c r="O61" s="1819"/>
      <c r="P61" s="1819"/>
      <c r="Q61" s="1819"/>
      <c r="R61" s="1819"/>
      <c r="S61" s="1819"/>
      <c r="T61" s="1819"/>
      <c r="U61" s="1819"/>
      <c r="V61" s="1819"/>
      <c r="W61" s="1819"/>
      <c r="X61" s="1819"/>
      <c r="Y61" s="1819"/>
      <c r="Z61" s="1819"/>
      <c r="AA61" s="1819"/>
      <c r="AB61" s="1819"/>
      <c r="AC61" s="1819"/>
      <c r="AD61" s="1819"/>
      <c r="AE61" s="1819"/>
      <c r="AF61" s="1819"/>
      <c r="AG61" s="1819"/>
      <c r="AH61" s="1819"/>
      <c r="AI61" s="1819"/>
      <c r="AJ61" s="1819"/>
      <c r="AK61" s="1819"/>
      <c r="AL61" s="1819"/>
      <c r="AM61" s="1819"/>
      <c r="AN61" s="1819"/>
      <c r="AO61" s="1819"/>
      <c r="AP61" s="1819"/>
      <c r="AQ61" s="1762"/>
      <c r="AR61" s="488"/>
    </row>
    <row r="62" spans="1:49" ht="15.6">
      <c r="A62" s="1821"/>
      <c r="B62" s="1835" t="s">
        <v>155</v>
      </c>
      <c r="C62" s="1739"/>
      <c r="D62" s="1739"/>
      <c r="E62" s="1597"/>
      <c r="F62" s="1835" t="s">
        <v>74</v>
      </c>
      <c r="G62" s="1739"/>
      <c r="H62" s="1739"/>
      <c r="I62" s="1746" t="s">
        <v>45</v>
      </c>
      <c r="J62" s="1739"/>
      <c r="K62" s="1597"/>
      <c r="L62" s="1746" t="s">
        <v>466</v>
      </c>
      <c r="M62" s="1597"/>
      <c r="N62" s="1746" t="s">
        <v>157</v>
      </c>
      <c r="O62" s="1739"/>
      <c r="P62" s="1597"/>
      <c r="Q62" s="1746" t="s">
        <v>158</v>
      </c>
      <c r="R62" s="1739"/>
      <c r="S62" s="1597"/>
      <c r="T62" s="1746" t="s">
        <v>77</v>
      </c>
      <c r="U62" s="1597"/>
      <c r="V62" s="1746" t="s">
        <v>78</v>
      </c>
      <c r="W62" s="1597"/>
      <c r="X62" s="1761" t="s">
        <v>463</v>
      </c>
      <c r="Y62" s="1819"/>
      <c r="Z62" s="1819"/>
      <c r="AA62" s="1762"/>
      <c r="AB62" s="1738" t="s">
        <v>105</v>
      </c>
      <c r="AC62" s="1739"/>
      <c r="AD62" s="1739"/>
      <c r="AE62" s="1597"/>
      <c r="AF62" s="1738" t="s">
        <v>82</v>
      </c>
      <c r="AG62" s="1739"/>
      <c r="AH62" s="1739"/>
      <c r="AI62" s="1597"/>
      <c r="AJ62" s="1738" t="s">
        <v>180</v>
      </c>
      <c r="AK62" s="1739"/>
      <c r="AL62" s="1739"/>
      <c r="AM62" s="1597"/>
      <c r="AN62" s="1738" t="s">
        <v>106</v>
      </c>
      <c r="AO62" s="1739"/>
      <c r="AP62" s="1739"/>
      <c r="AQ62" s="1597"/>
      <c r="AR62" s="241" t="s">
        <v>100</v>
      </c>
    </row>
    <row r="63" spans="1:49" ht="18" customHeight="1">
      <c r="A63" s="1821"/>
      <c r="B63" s="1839">
        <f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0</v>
      </c>
      <c r="C63" s="1744"/>
      <c r="D63" s="1744"/>
      <c r="E63" s="1745"/>
      <c r="F63" s="1839">
        <f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3" s="1744"/>
      <c r="H63" s="1744"/>
      <c r="I63" s="1823">
        <f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0</v>
      </c>
      <c r="J63" s="1744"/>
      <c r="K63" s="1745"/>
      <c r="L63" s="1840">
        <f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3" s="1745"/>
      <c r="N63" s="1743">
        <f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0</v>
      </c>
      <c r="O63" s="1744"/>
      <c r="P63" s="1745"/>
      <c r="Q63" s="1743">
        <f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0</v>
      </c>
      <c r="R63" s="1744"/>
      <c r="S63" s="1745"/>
      <c r="T63" s="1823">
        <f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0</v>
      </c>
      <c r="U63" s="1745"/>
      <c r="V63" s="1823">
        <f>IF(N63=0,0,(Q63-N63)+1)</f>
        <v>0</v>
      </c>
      <c r="W63" s="1745"/>
      <c r="X63" s="1823" t="str">
        <f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No</v>
      </c>
      <c r="Y63" s="1745"/>
      <c r="Z63" s="1824">
        <f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</v>
      </c>
      <c r="AA63" s="1745"/>
      <c r="AB63" s="1733">
        <f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0</v>
      </c>
      <c r="AC63" s="1729"/>
      <c r="AD63" s="1729"/>
      <c r="AE63" s="1734"/>
      <c r="AF63" s="1733">
        <f>AB63*V63*T63</f>
        <v>0</v>
      </c>
      <c r="AG63" s="1729"/>
      <c r="AH63" s="1729"/>
      <c r="AI63" s="1734"/>
      <c r="AJ63" s="1728">
        <f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0</v>
      </c>
      <c r="AK63" s="1729"/>
      <c r="AL63" s="1729"/>
      <c r="AM63" s="1734"/>
      <c r="AN63" s="1728">
        <f>AJ63*V63*T63</f>
        <v>0</v>
      </c>
      <c r="AO63" s="1729"/>
      <c r="AP63" s="1729"/>
      <c r="AQ63" s="1729"/>
      <c r="AR63" s="790">
        <f>AN63*Z63</f>
        <v>0</v>
      </c>
    </row>
    <row r="64" spans="1:49" ht="18" customHeight="1">
      <c r="A64" s="1821"/>
      <c r="B64" s="1836">
        <f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837"/>
      <c r="D64" s="1837"/>
      <c r="E64" s="1838"/>
      <c r="F64" s="1839">
        <f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744"/>
      <c r="H64" s="1744"/>
      <c r="I64" s="1823">
        <f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744"/>
      <c r="K64" s="1745"/>
      <c r="L64" s="1840">
        <f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745"/>
      <c r="N64" s="1743">
        <f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744"/>
      <c r="P64" s="1745"/>
      <c r="Q64" s="1743">
        <f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744"/>
      <c r="S64" s="1745"/>
      <c r="T64" s="1823">
        <f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745"/>
      <c r="V64" s="1823">
        <f t="shared" ref="V64:V77" si="13">IF(N64=0,0,(Q64-N64)+1)</f>
        <v>0</v>
      </c>
      <c r="W64" s="1745"/>
      <c r="X64" s="1823" t="str">
        <f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745"/>
      <c r="Z64" s="1824">
        <f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</v>
      </c>
      <c r="AA64" s="1745"/>
      <c r="AB64" s="1733">
        <f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729"/>
      <c r="AD64" s="1729"/>
      <c r="AE64" s="1734"/>
      <c r="AF64" s="1733">
        <f t="shared" ref="AF64:AF77" si="14">AB64*V64*T64</f>
        <v>0</v>
      </c>
      <c r="AG64" s="1729"/>
      <c r="AH64" s="1729"/>
      <c r="AI64" s="1734"/>
      <c r="AJ64" s="1728">
        <f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729"/>
      <c r="AL64" s="1729"/>
      <c r="AM64" s="1734"/>
      <c r="AN64" s="1728">
        <f t="shared" ref="AN64:AN77" si="15">AJ64*V64*T64</f>
        <v>0</v>
      </c>
      <c r="AO64" s="1729"/>
      <c r="AP64" s="1729"/>
      <c r="AQ64" s="1729"/>
      <c r="AR64" s="790">
        <f t="shared" ref="AR64:AR77" si="16">AN64*Z64</f>
        <v>0</v>
      </c>
    </row>
    <row r="65" spans="1:44" ht="18" customHeight="1">
      <c r="A65" s="1821"/>
      <c r="B65" s="1836">
        <f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837"/>
      <c r="D65" s="1837"/>
      <c r="E65" s="1838"/>
      <c r="F65" s="1839">
        <f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744"/>
      <c r="H65" s="1744"/>
      <c r="I65" s="1823">
        <f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744"/>
      <c r="K65" s="1745"/>
      <c r="L65" s="1840">
        <f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745"/>
      <c r="N65" s="1743">
        <f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744"/>
      <c r="P65" s="1745"/>
      <c r="Q65" s="1743">
        <f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744"/>
      <c r="S65" s="1745"/>
      <c r="T65" s="1823">
        <f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745"/>
      <c r="V65" s="1823">
        <f t="shared" si="13"/>
        <v>0</v>
      </c>
      <c r="W65" s="1745"/>
      <c r="X65" s="1823" t="str">
        <f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745"/>
      <c r="Z65" s="1824">
        <f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</v>
      </c>
      <c r="AA65" s="1745"/>
      <c r="AB65" s="1733">
        <f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729"/>
      <c r="AD65" s="1729"/>
      <c r="AE65" s="1734"/>
      <c r="AF65" s="1733">
        <f t="shared" si="14"/>
        <v>0</v>
      </c>
      <c r="AG65" s="1729"/>
      <c r="AH65" s="1729"/>
      <c r="AI65" s="1734"/>
      <c r="AJ65" s="1728">
        <f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729"/>
      <c r="AL65" s="1729"/>
      <c r="AM65" s="1734"/>
      <c r="AN65" s="1728">
        <f t="shared" si="15"/>
        <v>0</v>
      </c>
      <c r="AO65" s="1729"/>
      <c r="AP65" s="1729"/>
      <c r="AQ65" s="1729"/>
      <c r="AR65" s="790">
        <f t="shared" si="16"/>
        <v>0</v>
      </c>
    </row>
    <row r="66" spans="1:44" ht="18" customHeight="1">
      <c r="A66" s="1821"/>
      <c r="B66" s="1836">
        <f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837"/>
      <c r="D66" s="1837"/>
      <c r="E66" s="1838"/>
      <c r="F66" s="1839">
        <f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744"/>
      <c r="H66" s="1744"/>
      <c r="I66" s="1823">
        <f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744"/>
      <c r="K66" s="1745"/>
      <c r="L66" s="1840">
        <f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745"/>
      <c r="N66" s="1743">
        <f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744"/>
      <c r="P66" s="1745"/>
      <c r="Q66" s="1743">
        <f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744"/>
      <c r="S66" s="1745"/>
      <c r="T66" s="1823">
        <f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745"/>
      <c r="V66" s="1823">
        <f t="shared" si="13"/>
        <v>0</v>
      </c>
      <c r="W66" s="1745"/>
      <c r="X66" s="1823" t="str">
        <f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745"/>
      <c r="Z66" s="1824">
        <f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</v>
      </c>
      <c r="AA66" s="1745"/>
      <c r="AB66" s="1733">
        <f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729"/>
      <c r="AD66" s="1729"/>
      <c r="AE66" s="1734"/>
      <c r="AF66" s="1733">
        <f t="shared" si="14"/>
        <v>0</v>
      </c>
      <c r="AG66" s="1729"/>
      <c r="AH66" s="1729"/>
      <c r="AI66" s="1734"/>
      <c r="AJ66" s="1728">
        <f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729"/>
      <c r="AL66" s="1729"/>
      <c r="AM66" s="1734"/>
      <c r="AN66" s="1728">
        <f t="shared" si="15"/>
        <v>0</v>
      </c>
      <c r="AO66" s="1729"/>
      <c r="AP66" s="1729"/>
      <c r="AQ66" s="1729"/>
      <c r="AR66" s="790">
        <f t="shared" si="16"/>
        <v>0</v>
      </c>
    </row>
    <row r="67" spans="1:44" ht="18" customHeight="1">
      <c r="A67" s="1821"/>
      <c r="B67" s="1836">
        <f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837"/>
      <c r="D67" s="1837"/>
      <c r="E67" s="1838"/>
      <c r="F67" s="1839">
        <f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744"/>
      <c r="H67" s="1744"/>
      <c r="I67" s="1823">
        <f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744"/>
      <c r="K67" s="1745"/>
      <c r="L67" s="1840">
        <f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745"/>
      <c r="N67" s="1743">
        <f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744"/>
      <c r="P67" s="1745"/>
      <c r="Q67" s="1743">
        <f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744"/>
      <c r="S67" s="1745"/>
      <c r="T67" s="1823">
        <f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745"/>
      <c r="V67" s="1823">
        <f t="shared" si="13"/>
        <v>0</v>
      </c>
      <c r="W67" s="1745"/>
      <c r="X67" s="1823" t="str">
        <f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745"/>
      <c r="Z67" s="1824">
        <f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</v>
      </c>
      <c r="AA67" s="1745"/>
      <c r="AB67" s="1733">
        <f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729"/>
      <c r="AD67" s="1729"/>
      <c r="AE67" s="1734"/>
      <c r="AF67" s="1733">
        <f t="shared" si="14"/>
        <v>0</v>
      </c>
      <c r="AG67" s="1729"/>
      <c r="AH67" s="1729"/>
      <c r="AI67" s="1734"/>
      <c r="AJ67" s="1728">
        <f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729"/>
      <c r="AL67" s="1729"/>
      <c r="AM67" s="1734"/>
      <c r="AN67" s="1728">
        <f t="shared" si="15"/>
        <v>0</v>
      </c>
      <c r="AO67" s="1729"/>
      <c r="AP67" s="1729"/>
      <c r="AQ67" s="1729"/>
      <c r="AR67" s="790">
        <f t="shared" si="16"/>
        <v>0</v>
      </c>
    </row>
    <row r="68" spans="1:44" ht="18" customHeight="1">
      <c r="A68" s="1821"/>
      <c r="B68" s="1836">
        <f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837"/>
      <c r="D68" s="1837"/>
      <c r="E68" s="1838"/>
      <c r="F68" s="1839">
        <f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744"/>
      <c r="H68" s="1744"/>
      <c r="I68" s="1823">
        <f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744"/>
      <c r="K68" s="1745"/>
      <c r="L68" s="1840">
        <f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745"/>
      <c r="N68" s="1743">
        <f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744"/>
      <c r="P68" s="1745"/>
      <c r="Q68" s="1743">
        <f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744"/>
      <c r="S68" s="1745"/>
      <c r="T68" s="1823">
        <f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745"/>
      <c r="V68" s="1823">
        <f t="shared" si="13"/>
        <v>0</v>
      </c>
      <c r="W68" s="1745"/>
      <c r="X68" s="1823" t="str">
        <f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745"/>
      <c r="Z68" s="1824">
        <f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</v>
      </c>
      <c r="AA68" s="1745"/>
      <c r="AB68" s="1733">
        <f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729"/>
      <c r="AD68" s="1729"/>
      <c r="AE68" s="1734"/>
      <c r="AF68" s="1733">
        <f t="shared" si="14"/>
        <v>0</v>
      </c>
      <c r="AG68" s="1729"/>
      <c r="AH68" s="1729"/>
      <c r="AI68" s="1734"/>
      <c r="AJ68" s="1728">
        <f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729"/>
      <c r="AL68" s="1729"/>
      <c r="AM68" s="1734"/>
      <c r="AN68" s="1728">
        <f t="shared" si="15"/>
        <v>0</v>
      </c>
      <c r="AO68" s="1729"/>
      <c r="AP68" s="1729"/>
      <c r="AQ68" s="1729"/>
      <c r="AR68" s="790">
        <f t="shared" si="16"/>
        <v>0</v>
      </c>
    </row>
    <row r="69" spans="1:44" ht="18" customHeight="1">
      <c r="A69" s="1821"/>
      <c r="B69" s="1836">
        <f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837"/>
      <c r="D69" s="1837"/>
      <c r="E69" s="1838"/>
      <c r="F69" s="1839">
        <f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744"/>
      <c r="H69" s="1744"/>
      <c r="I69" s="1823">
        <f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744"/>
      <c r="K69" s="1745"/>
      <c r="L69" s="1840">
        <f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745"/>
      <c r="N69" s="1743">
        <f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744"/>
      <c r="P69" s="1745"/>
      <c r="Q69" s="1743">
        <f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744"/>
      <c r="S69" s="1745"/>
      <c r="T69" s="1823">
        <f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745"/>
      <c r="V69" s="1823">
        <f t="shared" si="13"/>
        <v>0</v>
      </c>
      <c r="W69" s="1745"/>
      <c r="X69" s="1823" t="str">
        <f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745"/>
      <c r="Z69" s="1824">
        <f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</v>
      </c>
      <c r="AA69" s="1745"/>
      <c r="AB69" s="1733">
        <f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729"/>
      <c r="AD69" s="1729"/>
      <c r="AE69" s="1734"/>
      <c r="AF69" s="1733">
        <f t="shared" si="14"/>
        <v>0</v>
      </c>
      <c r="AG69" s="1729"/>
      <c r="AH69" s="1729"/>
      <c r="AI69" s="1734"/>
      <c r="AJ69" s="1728">
        <f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729"/>
      <c r="AL69" s="1729"/>
      <c r="AM69" s="1734"/>
      <c r="AN69" s="1728">
        <f t="shared" si="15"/>
        <v>0</v>
      </c>
      <c r="AO69" s="1729"/>
      <c r="AP69" s="1729"/>
      <c r="AQ69" s="1729"/>
      <c r="AR69" s="790">
        <f t="shared" si="16"/>
        <v>0</v>
      </c>
    </row>
    <row r="70" spans="1:44" ht="18" customHeight="1">
      <c r="A70" s="1821"/>
      <c r="B70" s="1836">
        <f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837"/>
      <c r="D70" s="1837"/>
      <c r="E70" s="1838"/>
      <c r="F70" s="1839">
        <f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744"/>
      <c r="H70" s="1744"/>
      <c r="I70" s="1823">
        <f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744"/>
      <c r="K70" s="1745"/>
      <c r="L70" s="1840">
        <f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745"/>
      <c r="N70" s="1743">
        <f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744"/>
      <c r="P70" s="1745"/>
      <c r="Q70" s="1743">
        <f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744"/>
      <c r="S70" s="1745"/>
      <c r="T70" s="1823">
        <f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745"/>
      <c r="V70" s="1823">
        <f t="shared" si="13"/>
        <v>0</v>
      </c>
      <c r="W70" s="1745"/>
      <c r="X70" s="1823" t="str">
        <f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745"/>
      <c r="Z70" s="1824">
        <f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</v>
      </c>
      <c r="AA70" s="1745"/>
      <c r="AB70" s="1733">
        <f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729"/>
      <c r="AD70" s="1729"/>
      <c r="AE70" s="1734"/>
      <c r="AF70" s="1733">
        <f t="shared" si="14"/>
        <v>0</v>
      </c>
      <c r="AG70" s="1729"/>
      <c r="AH70" s="1729"/>
      <c r="AI70" s="1734"/>
      <c r="AJ70" s="1728">
        <f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729"/>
      <c r="AL70" s="1729"/>
      <c r="AM70" s="1734"/>
      <c r="AN70" s="1728">
        <f t="shared" si="15"/>
        <v>0</v>
      </c>
      <c r="AO70" s="1729"/>
      <c r="AP70" s="1729"/>
      <c r="AQ70" s="1729"/>
      <c r="AR70" s="790">
        <f t="shared" si="16"/>
        <v>0</v>
      </c>
    </row>
    <row r="71" spans="1:44" ht="18" customHeight="1">
      <c r="A71" s="1821"/>
      <c r="B71" s="1836">
        <f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837"/>
      <c r="D71" s="1837"/>
      <c r="E71" s="1838"/>
      <c r="F71" s="1839">
        <f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744"/>
      <c r="H71" s="1744"/>
      <c r="I71" s="1823">
        <f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744"/>
      <c r="K71" s="1745"/>
      <c r="L71" s="1840">
        <f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745"/>
      <c r="N71" s="1743">
        <f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744"/>
      <c r="P71" s="1745"/>
      <c r="Q71" s="1743">
        <f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744"/>
      <c r="S71" s="1745"/>
      <c r="T71" s="1823">
        <f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745"/>
      <c r="V71" s="1823">
        <f t="shared" si="13"/>
        <v>0</v>
      </c>
      <c r="W71" s="1745"/>
      <c r="X71" s="1823" t="str">
        <f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745"/>
      <c r="Z71" s="1824">
        <f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</v>
      </c>
      <c r="AA71" s="1745"/>
      <c r="AB71" s="1733">
        <f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729"/>
      <c r="AD71" s="1729"/>
      <c r="AE71" s="1734"/>
      <c r="AF71" s="1733">
        <f t="shared" si="14"/>
        <v>0</v>
      </c>
      <c r="AG71" s="1729"/>
      <c r="AH71" s="1729"/>
      <c r="AI71" s="1734"/>
      <c r="AJ71" s="1728">
        <f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729"/>
      <c r="AL71" s="1729"/>
      <c r="AM71" s="1734"/>
      <c r="AN71" s="1728">
        <f t="shared" si="15"/>
        <v>0</v>
      </c>
      <c r="AO71" s="1729"/>
      <c r="AP71" s="1729"/>
      <c r="AQ71" s="1729"/>
      <c r="AR71" s="790">
        <f t="shared" si="16"/>
        <v>0</v>
      </c>
    </row>
    <row r="72" spans="1:44" ht="18" customHeight="1">
      <c r="A72" s="1821"/>
      <c r="B72" s="1836">
        <f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837"/>
      <c r="D72" s="1837"/>
      <c r="E72" s="1838"/>
      <c r="F72" s="1839">
        <f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744"/>
      <c r="H72" s="1744"/>
      <c r="I72" s="1823">
        <f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744"/>
      <c r="K72" s="1745"/>
      <c r="L72" s="1840">
        <f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745"/>
      <c r="N72" s="1743">
        <f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744"/>
      <c r="P72" s="1745"/>
      <c r="Q72" s="1743">
        <f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744"/>
      <c r="S72" s="1745"/>
      <c r="T72" s="1823">
        <f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745"/>
      <c r="V72" s="1823">
        <f t="shared" si="13"/>
        <v>0</v>
      </c>
      <c r="W72" s="1745"/>
      <c r="X72" s="1823" t="str">
        <f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745"/>
      <c r="Z72" s="1824">
        <f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</v>
      </c>
      <c r="AA72" s="1745"/>
      <c r="AB72" s="1733">
        <f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729"/>
      <c r="AD72" s="1729"/>
      <c r="AE72" s="1734"/>
      <c r="AF72" s="1733">
        <f t="shared" si="14"/>
        <v>0</v>
      </c>
      <c r="AG72" s="1729"/>
      <c r="AH72" s="1729"/>
      <c r="AI72" s="1734"/>
      <c r="AJ72" s="1728">
        <f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729"/>
      <c r="AL72" s="1729"/>
      <c r="AM72" s="1734"/>
      <c r="AN72" s="1728">
        <f t="shared" si="15"/>
        <v>0</v>
      </c>
      <c r="AO72" s="1729"/>
      <c r="AP72" s="1729"/>
      <c r="AQ72" s="1729"/>
      <c r="AR72" s="790">
        <f t="shared" si="16"/>
        <v>0</v>
      </c>
    </row>
    <row r="73" spans="1:44" ht="18" customHeight="1">
      <c r="A73" s="1821"/>
      <c r="B73" s="1836">
        <f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837"/>
      <c r="D73" s="1837"/>
      <c r="E73" s="1838"/>
      <c r="F73" s="1839">
        <f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744"/>
      <c r="H73" s="1744"/>
      <c r="I73" s="1823">
        <f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744"/>
      <c r="K73" s="1745"/>
      <c r="L73" s="1840">
        <f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745"/>
      <c r="N73" s="1743">
        <f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744"/>
      <c r="P73" s="1745"/>
      <c r="Q73" s="1743">
        <f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744"/>
      <c r="S73" s="1745"/>
      <c r="T73" s="1823">
        <f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745"/>
      <c r="V73" s="1823">
        <f t="shared" si="13"/>
        <v>0</v>
      </c>
      <c r="W73" s="1745"/>
      <c r="X73" s="1823" t="str">
        <f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745"/>
      <c r="Z73" s="1824">
        <f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</v>
      </c>
      <c r="AA73" s="1745"/>
      <c r="AB73" s="1733">
        <f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729"/>
      <c r="AD73" s="1729"/>
      <c r="AE73" s="1734"/>
      <c r="AF73" s="1733">
        <f t="shared" si="14"/>
        <v>0</v>
      </c>
      <c r="AG73" s="1729"/>
      <c r="AH73" s="1729"/>
      <c r="AI73" s="1734"/>
      <c r="AJ73" s="1728">
        <f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729"/>
      <c r="AL73" s="1729"/>
      <c r="AM73" s="1734"/>
      <c r="AN73" s="1728">
        <f t="shared" si="15"/>
        <v>0</v>
      </c>
      <c r="AO73" s="1729"/>
      <c r="AP73" s="1729"/>
      <c r="AQ73" s="1729"/>
      <c r="AR73" s="790">
        <f t="shared" si="16"/>
        <v>0</v>
      </c>
    </row>
    <row r="74" spans="1:44" ht="18" customHeight="1">
      <c r="A74" s="1821"/>
      <c r="B74" s="1836">
        <f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837"/>
      <c r="D74" s="1837"/>
      <c r="E74" s="1838"/>
      <c r="F74" s="1839">
        <f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744"/>
      <c r="H74" s="1744"/>
      <c r="I74" s="1823">
        <f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744"/>
      <c r="K74" s="1745"/>
      <c r="L74" s="1840">
        <f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745"/>
      <c r="N74" s="1743">
        <f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744"/>
      <c r="P74" s="1745"/>
      <c r="Q74" s="1743">
        <f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744"/>
      <c r="S74" s="1745"/>
      <c r="T74" s="1823">
        <f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745"/>
      <c r="V74" s="1823">
        <f t="shared" si="13"/>
        <v>0</v>
      </c>
      <c r="W74" s="1745"/>
      <c r="X74" s="1823" t="str">
        <f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745"/>
      <c r="Z74" s="1824">
        <f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</v>
      </c>
      <c r="AA74" s="1745"/>
      <c r="AB74" s="1733">
        <f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729"/>
      <c r="AD74" s="1729"/>
      <c r="AE74" s="1734"/>
      <c r="AF74" s="1733">
        <f t="shared" si="14"/>
        <v>0</v>
      </c>
      <c r="AG74" s="1729"/>
      <c r="AH74" s="1729"/>
      <c r="AI74" s="1734"/>
      <c r="AJ74" s="1728">
        <f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729"/>
      <c r="AL74" s="1729"/>
      <c r="AM74" s="1734"/>
      <c r="AN74" s="1728">
        <f t="shared" si="15"/>
        <v>0</v>
      </c>
      <c r="AO74" s="1729"/>
      <c r="AP74" s="1729"/>
      <c r="AQ74" s="1729"/>
      <c r="AR74" s="790">
        <f t="shared" si="16"/>
        <v>0</v>
      </c>
    </row>
    <row r="75" spans="1:44" ht="18" customHeight="1">
      <c r="A75" s="1821"/>
      <c r="B75" s="1836">
        <f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837"/>
      <c r="D75" s="1837"/>
      <c r="E75" s="1838"/>
      <c r="F75" s="1839">
        <f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744"/>
      <c r="H75" s="1744"/>
      <c r="I75" s="1823">
        <f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744"/>
      <c r="K75" s="1745"/>
      <c r="L75" s="1840">
        <f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745"/>
      <c r="N75" s="1743">
        <f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744"/>
      <c r="P75" s="1745"/>
      <c r="Q75" s="1743">
        <f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744"/>
      <c r="S75" s="1745"/>
      <c r="T75" s="1823">
        <f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745"/>
      <c r="V75" s="1823">
        <f t="shared" si="13"/>
        <v>0</v>
      </c>
      <c r="W75" s="1745"/>
      <c r="X75" s="1823" t="str">
        <f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745"/>
      <c r="Z75" s="1824">
        <f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</v>
      </c>
      <c r="AA75" s="1745"/>
      <c r="AB75" s="1733">
        <f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729"/>
      <c r="AD75" s="1729"/>
      <c r="AE75" s="1734"/>
      <c r="AF75" s="1733">
        <f t="shared" si="14"/>
        <v>0</v>
      </c>
      <c r="AG75" s="1729"/>
      <c r="AH75" s="1729"/>
      <c r="AI75" s="1734"/>
      <c r="AJ75" s="1728">
        <f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729"/>
      <c r="AL75" s="1729"/>
      <c r="AM75" s="1734"/>
      <c r="AN75" s="1728">
        <f t="shared" si="15"/>
        <v>0</v>
      </c>
      <c r="AO75" s="1729"/>
      <c r="AP75" s="1729"/>
      <c r="AQ75" s="1729"/>
      <c r="AR75" s="790">
        <f t="shared" si="16"/>
        <v>0</v>
      </c>
    </row>
    <row r="76" spans="1:44" ht="18" customHeight="1">
      <c r="A76" s="1821"/>
      <c r="B76" s="1836">
        <f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837"/>
      <c r="D76" s="1837"/>
      <c r="E76" s="1838"/>
      <c r="F76" s="1839">
        <f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744"/>
      <c r="H76" s="1744"/>
      <c r="I76" s="1823">
        <f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744"/>
      <c r="K76" s="1745"/>
      <c r="L76" s="1840">
        <f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745"/>
      <c r="N76" s="1743">
        <f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744"/>
      <c r="P76" s="1745"/>
      <c r="Q76" s="1743">
        <f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744"/>
      <c r="S76" s="1745"/>
      <c r="T76" s="1823">
        <f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745"/>
      <c r="V76" s="1823">
        <f t="shared" si="13"/>
        <v>0</v>
      </c>
      <c r="W76" s="1745"/>
      <c r="X76" s="1823" t="str">
        <f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745"/>
      <c r="Z76" s="1824">
        <f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</v>
      </c>
      <c r="AA76" s="1745"/>
      <c r="AB76" s="1733">
        <f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729"/>
      <c r="AD76" s="1729"/>
      <c r="AE76" s="1734"/>
      <c r="AF76" s="1733">
        <f t="shared" si="14"/>
        <v>0</v>
      </c>
      <c r="AG76" s="1729"/>
      <c r="AH76" s="1729"/>
      <c r="AI76" s="1734"/>
      <c r="AJ76" s="1728">
        <f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729"/>
      <c r="AL76" s="1729"/>
      <c r="AM76" s="1734"/>
      <c r="AN76" s="1728">
        <f t="shared" si="15"/>
        <v>0</v>
      </c>
      <c r="AO76" s="1729"/>
      <c r="AP76" s="1729"/>
      <c r="AQ76" s="1729"/>
      <c r="AR76" s="790">
        <f t="shared" si="16"/>
        <v>0</v>
      </c>
    </row>
    <row r="77" spans="1:44" ht="18" customHeight="1">
      <c r="A77" s="1821"/>
      <c r="B77" s="1836">
        <f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837"/>
      <c r="D77" s="1837"/>
      <c r="E77" s="1838"/>
      <c r="F77" s="1839">
        <f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744"/>
      <c r="H77" s="1744"/>
      <c r="I77" s="1823">
        <f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744"/>
      <c r="K77" s="1745"/>
      <c r="L77" s="1840">
        <f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745"/>
      <c r="N77" s="1743">
        <f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744"/>
      <c r="P77" s="1745"/>
      <c r="Q77" s="1743">
        <f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744"/>
      <c r="S77" s="1745"/>
      <c r="T77" s="1823">
        <f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745"/>
      <c r="V77" s="1823">
        <f t="shared" si="13"/>
        <v>0</v>
      </c>
      <c r="W77" s="1745"/>
      <c r="X77" s="1823" t="str">
        <f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745"/>
      <c r="Z77" s="1824">
        <f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</v>
      </c>
      <c r="AA77" s="1745"/>
      <c r="AB77" s="1733">
        <f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729"/>
      <c r="AD77" s="1729"/>
      <c r="AE77" s="1734"/>
      <c r="AF77" s="1733">
        <f t="shared" si="14"/>
        <v>0</v>
      </c>
      <c r="AG77" s="1729"/>
      <c r="AH77" s="1729"/>
      <c r="AI77" s="1734"/>
      <c r="AJ77" s="1728">
        <f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729"/>
      <c r="AL77" s="1729"/>
      <c r="AM77" s="1734"/>
      <c r="AN77" s="1728">
        <f t="shared" si="15"/>
        <v>0</v>
      </c>
      <c r="AO77" s="1729"/>
      <c r="AP77" s="1729"/>
      <c r="AQ77" s="1729"/>
      <c r="AR77" s="790">
        <f t="shared" si="16"/>
        <v>0</v>
      </c>
    </row>
    <row r="78" spans="1:44" ht="23.4" customHeight="1">
      <c r="A78" s="1821"/>
      <c r="B78" s="1872" t="s">
        <v>464</v>
      </c>
      <c r="C78" s="1872"/>
      <c r="D78" s="1872"/>
      <c r="E78" s="1872"/>
      <c r="F78" s="1756">
        <f>(T63*V63)+(T64*V64)+(T65*V65)+(T66*V66)+(T67*V67)+(T68*V68)+(T69*V69)+(T70*V70)+(T71*V71)+(T72*V72)+(T73*V73)+(T74*V74)+(T75*V75)+(T76*V76)+(T77*V77)</f>
        <v>0</v>
      </c>
      <c r="G78" s="1756"/>
      <c r="H78" s="580" t="s">
        <v>467</v>
      </c>
      <c r="I78" s="1873">
        <f>IF(F78=0,0,AVERAGEIF(AB63:AE77,"&lt;&gt;0"))</f>
        <v>0</v>
      </c>
      <c r="J78" s="1873"/>
      <c r="K78" s="1873"/>
      <c r="L78" s="1758" t="s">
        <v>446</v>
      </c>
      <c r="M78" s="1759"/>
      <c r="N78" s="1759"/>
      <c r="O78" s="1759"/>
      <c r="P78" s="1759"/>
      <c r="Q78" s="1759"/>
      <c r="R78" s="1860" t="str">
        <f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?</v>
      </c>
      <c r="S78" s="1860"/>
      <c r="T78" s="1860"/>
      <c r="U78" s="1860"/>
      <c r="V78" s="1758" t="s">
        <v>447</v>
      </c>
      <c r="W78" s="1759"/>
      <c r="X78" s="1759"/>
      <c r="Y78" s="1356" t="str">
        <f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Euros</v>
      </c>
      <c r="Z78" s="1356"/>
      <c r="AA78" s="1356"/>
      <c r="AB78" s="1812" t="s">
        <v>185</v>
      </c>
      <c r="AC78" s="1825"/>
      <c r="AD78" s="1825"/>
      <c r="AE78" s="1826"/>
      <c r="AF78" s="1747">
        <f>SUM(AF63:AI77)</f>
        <v>0</v>
      </c>
      <c r="AG78" s="1748"/>
      <c r="AH78" s="1748"/>
      <c r="AI78" s="1749"/>
      <c r="AJ78" s="1740" t="s">
        <v>62</v>
      </c>
      <c r="AK78" s="1741"/>
      <c r="AL78" s="1741"/>
      <c r="AM78" s="1742"/>
      <c r="AN78" s="1811">
        <f>SUM(AN63:AQ77)</f>
        <v>0</v>
      </c>
      <c r="AO78" s="1748"/>
      <c r="AP78" s="1748"/>
      <c r="AQ78" s="1748"/>
      <c r="AR78" s="793">
        <f>SUM(AR63:AR77)</f>
        <v>0</v>
      </c>
    </row>
    <row r="79" spans="1:44" ht="7.2" customHeight="1">
      <c r="A79" s="182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2"/>
      <c r="S79" s="102"/>
      <c r="T79" s="102"/>
      <c r="U79" s="102"/>
      <c r="V79" s="102"/>
      <c r="W79" s="102"/>
      <c r="X79" s="102"/>
      <c r="Y79" s="102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243"/>
      <c r="AR79" s="244"/>
    </row>
    <row r="80" spans="1:44" ht="22.2" customHeight="1">
      <c r="A80" s="488"/>
      <c r="B80" s="1832" t="s">
        <v>449</v>
      </c>
      <c r="C80" s="1833"/>
      <c r="D80" s="1833"/>
      <c r="E80" s="1833"/>
      <c r="F80" s="1829">
        <f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830"/>
      <c r="H80" s="1830"/>
      <c r="I80" s="1830"/>
      <c r="J80" s="1830"/>
      <c r="K80" s="1830"/>
      <c r="L80" s="1830"/>
      <c r="M80" s="1830"/>
      <c r="N80" s="1830"/>
      <c r="O80" s="1830"/>
      <c r="P80" s="1830"/>
      <c r="Q80" s="1830"/>
      <c r="R80" s="1830"/>
      <c r="S80" s="1830"/>
      <c r="T80" s="1830"/>
      <c r="U80" s="1830"/>
      <c r="V80" s="1830"/>
      <c r="W80" s="1830"/>
      <c r="X80" s="1830"/>
      <c r="Y80" s="1830"/>
      <c r="Z80" s="1830"/>
      <c r="AA80" s="1830"/>
      <c r="AB80" s="1830"/>
      <c r="AC80" s="1830"/>
      <c r="AD80" s="1830"/>
      <c r="AE80" s="1830"/>
      <c r="AF80" s="1830"/>
      <c r="AG80" s="1830"/>
      <c r="AH80" s="1830"/>
      <c r="AI80" s="1830"/>
      <c r="AJ80" s="1830"/>
      <c r="AK80" s="1830"/>
      <c r="AL80" s="1830"/>
      <c r="AM80" s="1830"/>
      <c r="AN80" s="1830"/>
      <c r="AO80" s="1830"/>
      <c r="AP80" s="1831"/>
      <c r="AQ80" s="783">
        <f>'Proposta Hotel'!D75</f>
        <v>7.0000000000000007E-2</v>
      </c>
      <c r="AR80" s="652" t="s">
        <v>292</v>
      </c>
    </row>
    <row r="81" spans="1:49" ht="27" customHeight="1">
      <c r="A81" s="488"/>
      <c r="B81" s="1714" t="s">
        <v>450</v>
      </c>
      <c r="C81" s="1714"/>
      <c r="D81" s="1714"/>
      <c r="E81" s="1714"/>
      <c r="F81" s="1714"/>
      <c r="G81" s="1714"/>
      <c r="H81" s="1714"/>
      <c r="I81" s="1714" t="s">
        <v>451</v>
      </c>
      <c r="J81" s="1714"/>
      <c r="K81" s="1714"/>
      <c r="L81" s="1714"/>
      <c r="M81" s="1714"/>
      <c r="N81" s="1714"/>
      <c r="O81" s="1714"/>
      <c r="P81" s="1714"/>
      <c r="Q81" s="1714"/>
      <c r="R81" s="1714"/>
      <c r="S81" s="1714"/>
      <c r="T81" s="1714" t="s">
        <v>452</v>
      </c>
      <c r="U81" s="1714"/>
      <c r="V81" s="1714"/>
      <c r="W81" s="1714"/>
      <c r="X81" s="1714"/>
      <c r="Y81" s="1714" t="s">
        <v>453</v>
      </c>
      <c r="Z81" s="1714"/>
      <c r="AA81" s="1714"/>
      <c r="AB81" s="1714"/>
      <c r="AC81" s="1714"/>
      <c r="AD81" s="1714"/>
      <c r="AE81" s="1714"/>
      <c r="AF81" s="1714"/>
      <c r="AG81" s="1714"/>
      <c r="AH81" s="1714" t="s">
        <v>454</v>
      </c>
      <c r="AI81" s="1714"/>
      <c r="AJ81" s="1714"/>
      <c r="AK81" s="1714"/>
      <c r="AL81" s="1714"/>
      <c r="AM81" s="1714"/>
      <c r="AN81" s="1714"/>
      <c r="AO81" s="1714" t="s">
        <v>455</v>
      </c>
      <c r="AP81" s="1714"/>
      <c r="AQ81" s="1714"/>
      <c r="AR81" s="1714"/>
    </row>
    <row r="82" spans="1:49" ht="38.4" customHeight="1">
      <c r="A82" s="85"/>
      <c r="B82" s="1766" t="s">
        <v>456</v>
      </c>
      <c r="C82" s="1766"/>
      <c r="D82" s="1766"/>
      <c r="E82" s="1766" t="s">
        <v>457</v>
      </c>
      <c r="F82" s="1766"/>
      <c r="G82" s="1766"/>
      <c r="H82" s="582" t="s">
        <v>59</v>
      </c>
      <c r="I82" s="1766" t="s">
        <v>456</v>
      </c>
      <c r="J82" s="1766"/>
      <c r="K82" s="1766"/>
      <c r="L82" s="1719" t="s">
        <v>457</v>
      </c>
      <c r="M82" s="1720"/>
      <c r="N82" s="1720"/>
      <c r="O82" s="1720"/>
      <c r="P82" s="1720"/>
      <c r="Q82" s="1719" t="s">
        <v>59</v>
      </c>
      <c r="R82" s="1720"/>
      <c r="S82" s="1720"/>
      <c r="T82" s="1719" t="s">
        <v>458</v>
      </c>
      <c r="U82" s="1720"/>
      <c r="V82" s="1720"/>
      <c r="W82" s="1721">
        <v>0.1</v>
      </c>
      <c r="X82" s="1721"/>
      <c r="Y82" s="1710" t="s">
        <v>459</v>
      </c>
      <c r="Z82" s="1711"/>
      <c r="AA82" s="1711"/>
      <c r="AB82" s="1711"/>
      <c r="AC82" s="1711"/>
      <c r="AD82" s="1711"/>
      <c r="AE82" s="1711"/>
      <c r="AF82" s="1711"/>
      <c r="AG82" s="1711"/>
      <c r="AH82" s="1710" t="s">
        <v>459</v>
      </c>
      <c r="AI82" s="1711"/>
      <c r="AJ82" s="1711"/>
      <c r="AK82" s="1711"/>
      <c r="AL82" s="1711"/>
      <c r="AM82" s="1711"/>
      <c r="AN82" s="1711"/>
      <c r="AO82" s="1710" t="s">
        <v>460</v>
      </c>
      <c r="AP82" s="1711"/>
      <c r="AQ82" s="1711"/>
      <c r="AR82" s="1711"/>
      <c r="AT82" s="968">
        <f>(AF78+B83+E83+H83)*AQ80</f>
        <v>0</v>
      </c>
    </row>
    <row r="83" spans="1:49" customFormat="1" ht="27.6" customHeight="1">
      <c r="B83" s="1906">
        <f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0</v>
      </c>
      <c r="C83" s="1906"/>
      <c r="D83" s="1906"/>
      <c r="E83" s="1906">
        <f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0</v>
      </c>
      <c r="F83" s="1906"/>
      <c r="G83" s="1906"/>
      <c r="H83" s="792">
        <f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0</v>
      </c>
      <c r="I83" s="1885">
        <f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0</v>
      </c>
      <c r="J83" s="1885"/>
      <c r="K83" s="1885"/>
      <c r="L83" s="1885">
        <f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0</v>
      </c>
      <c r="M83" s="1885"/>
      <c r="N83" s="1885"/>
      <c r="O83" s="1885"/>
      <c r="P83" s="1885"/>
      <c r="Q83" s="1885">
        <f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0</v>
      </c>
      <c r="R83" s="1885"/>
      <c r="S83" s="1907"/>
      <c r="T83" s="1908">
        <f>(AF78+B83+E83+H83+AT82)*W82</f>
        <v>0</v>
      </c>
      <c r="U83" s="1908"/>
      <c r="V83" s="1908"/>
      <c r="W83" s="1908"/>
      <c r="X83" s="1909"/>
      <c r="Y83" s="1883">
        <f>(AF78+B83+E83+H83+T83)+(AF78+B83+E83+H83)*AQ80</f>
        <v>0</v>
      </c>
      <c r="Z83" s="1883"/>
      <c r="AA83" s="1883"/>
      <c r="AB83" s="1883"/>
      <c r="AC83" s="1883"/>
      <c r="AD83" s="1883"/>
      <c r="AE83" s="1883"/>
      <c r="AF83" s="1883"/>
      <c r="AG83" s="1883"/>
      <c r="AH83" s="1884">
        <f>(AN78+I83+L83+Q83)+(AN78+I83+L83+Q83)*AQ80</f>
        <v>0</v>
      </c>
      <c r="AI83" s="1884"/>
      <c r="AJ83" s="1884"/>
      <c r="AK83" s="1884"/>
      <c r="AL83" s="1884"/>
      <c r="AM83" s="1884"/>
      <c r="AN83" s="1884"/>
      <c r="AO83" s="1885">
        <f>Y83-AH83</f>
        <v>0</v>
      </c>
      <c r="AP83" s="1885"/>
      <c r="AQ83" s="1885"/>
      <c r="AR83" s="1885"/>
    </row>
    <row r="84" spans="1:49" ht="15.6">
      <c r="A84" s="85"/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585"/>
      <c r="Q84" s="585"/>
      <c r="R84" s="585"/>
      <c r="S84" s="585"/>
      <c r="T84" s="586"/>
      <c r="U84" s="586"/>
      <c r="V84" s="586"/>
      <c r="W84" s="586"/>
      <c r="X84" s="586"/>
      <c r="Y84" s="587"/>
      <c r="Z84" s="588"/>
      <c r="AA84" s="588"/>
      <c r="AB84" s="588"/>
      <c r="AC84" s="588"/>
      <c r="AD84" s="588"/>
      <c r="AE84" s="588"/>
      <c r="AF84" s="588"/>
      <c r="AG84" s="588"/>
      <c r="AH84" s="587"/>
      <c r="AI84" s="588"/>
      <c r="AJ84" s="588"/>
      <c r="AK84" s="588"/>
      <c r="AL84" s="588"/>
      <c r="AM84" s="588"/>
      <c r="AN84" s="588"/>
      <c r="AO84" s="585"/>
      <c r="AP84" s="586"/>
      <c r="AQ84" s="586"/>
      <c r="AR84" s="586"/>
      <c r="AT84" s="969"/>
      <c r="AU84" s="969"/>
      <c r="AV84" s="969"/>
      <c r="AW84" s="969"/>
    </row>
    <row r="85" spans="1:49" ht="15" customHeight="1">
      <c r="AT85" s="969"/>
      <c r="AU85" s="969"/>
      <c r="AV85" s="969"/>
      <c r="AW85" s="969"/>
    </row>
    <row r="86" spans="1:49" ht="19.95" customHeight="1">
      <c r="B86" s="1827" t="s">
        <v>468</v>
      </c>
      <c r="C86" s="1828"/>
      <c r="D86" s="1828"/>
      <c r="E86" s="1828"/>
      <c r="F86" s="1828"/>
      <c r="G86" s="1828"/>
      <c r="H86" s="1828"/>
      <c r="I86" s="1828"/>
      <c r="J86" s="1828"/>
      <c r="K86" s="1828"/>
      <c r="L86" s="1828"/>
      <c r="M86" s="1828"/>
      <c r="N86" s="1828"/>
      <c r="O86" s="1828"/>
      <c r="P86" s="1828"/>
      <c r="Q86" s="1828"/>
      <c r="R86" s="1828"/>
      <c r="S86" s="1828"/>
      <c r="T86" s="1828"/>
      <c r="U86" s="1828"/>
      <c r="V86" s="1828"/>
      <c r="W86" s="1828"/>
      <c r="X86" s="1828"/>
      <c r="Y86" s="1828"/>
      <c r="Z86" s="1828"/>
      <c r="AA86" s="1828"/>
      <c r="AB86" s="1828"/>
      <c r="AC86" s="1828"/>
      <c r="AD86" s="1828"/>
      <c r="AE86" s="1828"/>
      <c r="AF86" s="1828"/>
      <c r="AG86" s="1828"/>
      <c r="AH86" s="1828"/>
      <c r="AI86" s="1828"/>
      <c r="AJ86" s="1828"/>
      <c r="AK86" s="1828"/>
      <c r="AL86" s="1828"/>
      <c r="AM86" s="1828"/>
      <c r="AN86" s="1828"/>
      <c r="AO86" s="1828"/>
      <c r="AP86" s="1828"/>
      <c r="AQ86" s="1828"/>
      <c r="AR86" s="1828"/>
      <c r="AT86" s="969"/>
      <c r="AU86" s="969"/>
      <c r="AV86" s="969"/>
      <c r="AW86" s="969"/>
    </row>
    <row r="87" spans="1:49" ht="15" customHeight="1">
      <c r="B87" s="1835" t="s">
        <v>155</v>
      </c>
      <c r="C87" s="1739"/>
      <c r="D87" s="1739"/>
      <c r="E87" s="1597"/>
      <c r="F87" s="1835" t="s">
        <v>74</v>
      </c>
      <c r="G87" s="1739"/>
      <c r="H87" s="1739"/>
      <c r="I87" s="1746" t="s">
        <v>194</v>
      </c>
      <c r="J87" s="1739"/>
      <c r="K87" s="1597"/>
      <c r="L87" s="1746" t="s">
        <v>466</v>
      </c>
      <c r="M87" s="1597"/>
      <c r="N87" s="1746" t="s">
        <v>157</v>
      </c>
      <c r="O87" s="1739"/>
      <c r="P87" s="1597"/>
      <c r="Q87" s="1746" t="s">
        <v>158</v>
      </c>
      <c r="R87" s="1739"/>
      <c r="S87" s="1597"/>
      <c r="T87" s="1746" t="s">
        <v>77</v>
      </c>
      <c r="U87" s="1597"/>
      <c r="V87" s="1746" t="s">
        <v>78</v>
      </c>
      <c r="W87" s="1597"/>
      <c r="X87" s="1761" t="s">
        <v>463</v>
      </c>
      <c r="Y87" s="1819"/>
      <c r="Z87" s="1819"/>
      <c r="AA87" s="1762"/>
      <c r="AB87" s="1738" t="s">
        <v>105</v>
      </c>
      <c r="AC87" s="1739"/>
      <c r="AD87" s="1739"/>
      <c r="AE87" s="1597"/>
      <c r="AF87" s="1738" t="s">
        <v>82</v>
      </c>
      <c r="AG87" s="1739"/>
      <c r="AH87" s="1739"/>
      <c r="AI87" s="1597"/>
      <c r="AJ87" s="1738" t="s">
        <v>180</v>
      </c>
      <c r="AK87" s="1739"/>
      <c r="AL87" s="1739"/>
      <c r="AM87" s="1597"/>
      <c r="AN87" s="1738" t="s">
        <v>106</v>
      </c>
      <c r="AO87" s="1739"/>
      <c r="AP87" s="1739"/>
      <c r="AQ87" s="1597"/>
      <c r="AR87" s="241" t="s">
        <v>100</v>
      </c>
      <c r="AT87" s="969"/>
      <c r="AU87" s="969"/>
      <c r="AV87" s="969"/>
      <c r="AW87" s="969"/>
    </row>
    <row r="88" spans="1:49" ht="15" customHeight="1">
      <c r="B88" s="1839">
        <f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0</v>
      </c>
      <c r="C88" s="1744"/>
      <c r="D88" s="1744"/>
      <c r="E88" s="1745"/>
      <c r="F88" s="1839">
        <f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8" s="1744"/>
      <c r="H88" s="1744"/>
      <c r="I88" s="1823">
        <f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0</v>
      </c>
      <c r="J88" s="1744"/>
      <c r="K88" s="1745"/>
      <c r="L88" s="1840">
        <f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8" s="1745"/>
      <c r="N88" s="1743">
        <f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0</v>
      </c>
      <c r="O88" s="1744"/>
      <c r="P88" s="1745"/>
      <c r="Q88" s="1743">
        <f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0</v>
      </c>
      <c r="R88" s="1744"/>
      <c r="S88" s="1745"/>
      <c r="T88" s="1823">
        <f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0</v>
      </c>
      <c r="U88" s="1745"/>
      <c r="V88" s="1823">
        <f>IF(N88=0,0,(Q88-N88)+1)</f>
        <v>0</v>
      </c>
      <c r="W88" s="1745"/>
      <c r="X88" s="1823" t="str">
        <f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No</v>
      </c>
      <c r="Y88" s="1745"/>
      <c r="Z88" s="1824">
        <f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</v>
      </c>
      <c r="AA88" s="1745"/>
      <c r="AB88" s="1910">
        <f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0</v>
      </c>
      <c r="AC88" s="1911"/>
      <c r="AD88" s="1911"/>
      <c r="AE88" s="1912"/>
      <c r="AF88" s="1913">
        <f>AB88*V88*T88</f>
        <v>0</v>
      </c>
      <c r="AG88" s="1914"/>
      <c r="AH88" s="1914"/>
      <c r="AI88" s="1915"/>
      <c r="AJ88" s="1916">
        <f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0</v>
      </c>
      <c r="AK88" s="1914"/>
      <c r="AL88" s="1914"/>
      <c r="AM88" s="1915"/>
      <c r="AN88" s="1916">
        <f>AJ88*V88*T88</f>
        <v>0</v>
      </c>
      <c r="AO88" s="1914"/>
      <c r="AP88" s="1914"/>
      <c r="AQ88" s="1914"/>
      <c r="AR88" s="242">
        <f>AN88*Z88</f>
        <v>0</v>
      </c>
      <c r="AT88" s="969"/>
      <c r="AU88" s="969"/>
      <c r="AV88" s="969"/>
      <c r="AW88" s="969"/>
    </row>
    <row r="89" spans="1:49" ht="15" customHeight="1">
      <c r="B89" s="1839">
        <f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744"/>
      <c r="D89" s="1744"/>
      <c r="E89" s="1745"/>
      <c r="F89" s="1839">
        <f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744"/>
      <c r="H89" s="1744"/>
      <c r="I89" s="1823">
        <f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744"/>
      <c r="K89" s="1745"/>
      <c r="L89" s="1840">
        <f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745"/>
      <c r="N89" s="1743">
        <f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744"/>
      <c r="P89" s="1745"/>
      <c r="Q89" s="1743">
        <f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744"/>
      <c r="S89" s="1745"/>
      <c r="T89" s="1823">
        <f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745"/>
      <c r="V89" s="1823">
        <f t="shared" ref="V89:V102" si="17">IF(N89=0,0,(Q89-N89)+1)</f>
        <v>0</v>
      </c>
      <c r="W89" s="1745"/>
      <c r="X89" s="1823" t="str">
        <f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745"/>
      <c r="Z89" s="1824">
        <f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</v>
      </c>
      <c r="AA89" s="1745"/>
      <c r="AB89" s="1910">
        <f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911"/>
      <c r="AD89" s="1911"/>
      <c r="AE89" s="1912"/>
      <c r="AF89" s="1913">
        <f t="shared" ref="AF89:AF102" si="18">AB89*V89*T89</f>
        <v>0</v>
      </c>
      <c r="AG89" s="1914"/>
      <c r="AH89" s="1914"/>
      <c r="AI89" s="1915"/>
      <c r="AJ89" s="1916">
        <f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914"/>
      <c r="AL89" s="1914"/>
      <c r="AM89" s="1915"/>
      <c r="AN89" s="1916">
        <f t="shared" ref="AN89:AN102" si="19">AJ89*V89*T89</f>
        <v>0</v>
      </c>
      <c r="AO89" s="1914"/>
      <c r="AP89" s="1914"/>
      <c r="AQ89" s="1914"/>
      <c r="AR89" s="242">
        <f t="shared" ref="AR89:AR102" si="20">AN89*Z89</f>
        <v>0</v>
      </c>
      <c r="AT89" s="969"/>
      <c r="AU89" s="969"/>
      <c r="AV89" s="969"/>
      <c r="AW89" s="969"/>
    </row>
    <row r="90" spans="1:49" ht="15" customHeight="1">
      <c r="B90" s="1839">
        <f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744"/>
      <c r="D90" s="1744"/>
      <c r="E90" s="1745"/>
      <c r="F90" s="1839">
        <f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744"/>
      <c r="H90" s="1744"/>
      <c r="I90" s="1823">
        <f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744"/>
      <c r="K90" s="1745"/>
      <c r="L90" s="1840">
        <f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745"/>
      <c r="N90" s="1743">
        <f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744"/>
      <c r="P90" s="1745"/>
      <c r="Q90" s="1743">
        <f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744"/>
      <c r="S90" s="1745"/>
      <c r="T90" s="1823">
        <f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745"/>
      <c r="V90" s="1823">
        <f t="shared" si="17"/>
        <v>0</v>
      </c>
      <c r="W90" s="1745"/>
      <c r="X90" s="1823" t="str">
        <f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745"/>
      <c r="Z90" s="1824">
        <f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</v>
      </c>
      <c r="AA90" s="1745"/>
      <c r="AB90" s="1910">
        <f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911"/>
      <c r="AD90" s="1911"/>
      <c r="AE90" s="1912"/>
      <c r="AF90" s="1913">
        <f t="shared" si="18"/>
        <v>0</v>
      </c>
      <c r="AG90" s="1914"/>
      <c r="AH90" s="1914"/>
      <c r="AI90" s="1915"/>
      <c r="AJ90" s="1916">
        <f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914"/>
      <c r="AL90" s="1914"/>
      <c r="AM90" s="1915"/>
      <c r="AN90" s="1916">
        <f t="shared" si="19"/>
        <v>0</v>
      </c>
      <c r="AO90" s="1914"/>
      <c r="AP90" s="1914"/>
      <c r="AQ90" s="1914"/>
      <c r="AR90" s="242">
        <f t="shared" si="20"/>
        <v>0</v>
      </c>
      <c r="AT90" s="969"/>
      <c r="AU90" s="969"/>
      <c r="AV90" s="969"/>
      <c r="AW90" s="969"/>
    </row>
    <row r="91" spans="1:49" ht="15" customHeight="1">
      <c r="B91" s="1839">
        <f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744"/>
      <c r="D91" s="1744"/>
      <c r="E91" s="1745"/>
      <c r="F91" s="1839">
        <f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744"/>
      <c r="H91" s="1744"/>
      <c r="I91" s="1823">
        <f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744"/>
      <c r="K91" s="1745"/>
      <c r="L91" s="1840">
        <f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745"/>
      <c r="N91" s="1743">
        <f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744"/>
      <c r="P91" s="1745"/>
      <c r="Q91" s="1743">
        <f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744"/>
      <c r="S91" s="1745"/>
      <c r="T91" s="1823">
        <f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745"/>
      <c r="V91" s="1823">
        <f t="shared" si="17"/>
        <v>0</v>
      </c>
      <c r="W91" s="1745"/>
      <c r="X91" s="1823" t="str">
        <f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745"/>
      <c r="Z91" s="1824">
        <f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</v>
      </c>
      <c r="AA91" s="1745"/>
      <c r="AB91" s="1910">
        <f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911"/>
      <c r="AD91" s="1911"/>
      <c r="AE91" s="1912"/>
      <c r="AF91" s="1913">
        <f t="shared" si="18"/>
        <v>0</v>
      </c>
      <c r="AG91" s="1914"/>
      <c r="AH91" s="1914"/>
      <c r="AI91" s="1915"/>
      <c r="AJ91" s="1916">
        <f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914"/>
      <c r="AL91" s="1914"/>
      <c r="AM91" s="1915"/>
      <c r="AN91" s="1916">
        <f t="shared" si="19"/>
        <v>0</v>
      </c>
      <c r="AO91" s="1914"/>
      <c r="AP91" s="1914"/>
      <c r="AQ91" s="1914"/>
      <c r="AR91" s="242">
        <f t="shared" si="20"/>
        <v>0</v>
      </c>
      <c r="AT91" s="969"/>
      <c r="AU91" s="969"/>
      <c r="AV91" s="969"/>
      <c r="AW91" s="969"/>
    </row>
    <row r="92" spans="1:49" ht="15" customHeight="1">
      <c r="B92" s="1839">
        <f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744"/>
      <c r="D92" s="1744"/>
      <c r="E92" s="1745"/>
      <c r="F92" s="1839">
        <f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744"/>
      <c r="H92" s="1744"/>
      <c r="I92" s="1823">
        <f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744"/>
      <c r="K92" s="1745"/>
      <c r="L92" s="1840">
        <f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745"/>
      <c r="N92" s="1743">
        <f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744"/>
      <c r="P92" s="1745"/>
      <c r="Q92" s="1743">
        <f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744"/>
      <c r="S92" s="1745"/>
      <c r="T92" s="1823">
        <f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745"/>
      <c r="V92" s="1823">
        <f t="shared" si="17"/>
        <v>0</v>
      </c>
      <c r="W92" s="1745"/>
      <c r="X92" s="1823" t="str">
        <f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745"/>
      <c r="Z92" s="1824">
        <f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</v>
      </c>
      <c r="AA92" s="1745"/>
      <c r="AB92" s="1910">
        <f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911"/>
      <c r="AD92" s="1911"/>
      <c r="AE92" s="1912"/>
      <c r="AF92" s="1913">
        <f t="shared" si="18"/>
        <v>0</v>
      </c>
      <c r="AG92" s="1914"/>
      <c r="AH92" s="1914"/>
      <c r="AI92" s="1915"/>
      <c r="AJ92" s="1916">
        <f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914"/>
      <c r="AL92" s="1914"/>
      <c r="AM92" s="1915"/>
      <c r="AN92" s="1916">
        <f t="shared" si="19"/>
        <v>0</v>
      </c>
      <c r="AO92" s="1914"/>
      <c r="AP92" s="1914"/>
      <c r="AQ92" s="1914"/>
      <c r="AR92" s="242">
        <f t="shared" si="20"/>
        <v>0</v>
      </c>
      <c r="AT92" s="969"/>
      <c r="AU92" s="969"/>
      <c r="AV92" s="969"/>
      <c r="AW92" s="969"/>
    </row>
    <row r="93" spans="1:49" ht="15" customHeight="1">
      <c r="B93" s="1839">
        <f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744"/>
      <c r="D93" s="1744"/>
      <c r="E93" s="1745"/>
      <c r="F93" s="1839">
        <f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744"/>
      <c r="H93" s="1744"/>
      <c r="I93" s="1823">
        <f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744"/>
      <c r="K93" s="1745"/>
      <c r="L93" s="1840">
        <f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745"/>
      <c r="N93" s="1743">
        <f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744"/>
      <c r="P93" s="1745"/>
      <c r="Q93" s="1743">
        <f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744"/>
      <c r="S93" s="1745"/>
      <c r="T93" s="1823">
        <f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745"/>
      <c r="V93" s="1823">
        <f t="shared" si="17"/>
        <v>0</v>
      </c>
      <c r="W93" s="1745"/>
      <c r="X93" s="1823" t="str">
        <f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745"/>
      <c r="Z93" s="1824">
        <f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</v>
      </c>
      <c r="AA93" s="1745"/>
      <c r="AB93" s="1910">
        <f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911"/>
      <c r="AD93" s="1911"/>
      <c r="AE93" s="1912"/>
      <c r="AF93" s="1913">
        <f t="shared" si="18"/>
        <v>0</v>
      </c>
      <c r="AG93" s="1914"/>
      <c r="AH93" s="1914"/>
      <c r="AI93" s="1915"/>
      <c r="AJ93" s="1916">
        <f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914"/>
      <c r="AL93" s="1914"/>
      <c r="AM93" s="1915"/>
      <c r="AN93" s="1916">
        <f t="shared" si="19"/>
        <v>0</v>
      </c>
      <c r="AO93" s="1914"/>
      <c r="AP93" s="1914"/>
      <c r="AQ93" s="1914"/>
      <c r="AR93" s="242">
        <f t="shared" si="20"/>
        <v>0</v>
      </c>
      <c r="AT93" s="969"/>
      <c r="AU93" s="969"/>
      <c r="AV93" s="969"/>
      <c r="AW93" s="969"/>
    </row>
    <row r="94" spans="1:49" ht="15" customHeight="1">
      <c r="B94" s="1839">
        <f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744"/>
      <c r="D94" s="1744"/>
      <c r="E94" s="1745"/>
      <c r="F94" s="1839">
        <f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744"/>
      <c r="H94" s="1744"/>
      <c r="I94" s="1823">
        <f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744"/>
      <c r="K94" s="1745"/>
      <c r="L94" s="1840">
        <f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745"/>
      <c r="N94" s="1743">
        <f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744"/>
      <c r="P94" s="1745"/>
      <c r="Q94" s="1743">
        <f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744"/>
      <c r="S94" s="1745"/>
      <c r="T94" s="1823">
        <f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745"/>
      <c r="V94" s="1823">
        <f t="shared" si="17"/>
        <v>0</v>
      </c>
      <c r="W94" s="1745"/>
      <c r="X94" s="1823" t="str">
        <f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745"/>
      <c r="Z94" s="1824">
        <f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</v>
      </c>
      <c r="AA94" s="1745"/>
      <c r="AB94" s="1910">
        <f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911"/>
      <c r="AD94" s="1911"/>
      <c r="AE94" s="1912"/>
      <c r="AF94" s="1913">
        <f t="shared" si="18"/>
        <v>0</v>
      </c>
      <c r="AG94" s="1914"/>
      <c r="AH94" s="1914"/>
      <c r="AI94" s="1915"/>
      <c r="AJ94" s="1916">
        <f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914"/>
      <c r="AL94" s="1914"/>
      <c r="AM94" s="1915"/>
      <c r="AN94" s="1916">
        <f t="shared" si="19"/>
        <v>0</v>
      </c>
      <c r="AO94" s="1914"/>
      <c r="AP94" s="1914"/>
      <c r="AQ94" s="1914"/>
      <c r="AR94" s="242">
        <f t="shared" si="20"/>
        <v>0</v>
      </c>
      <c r="AT94" s="969"/>
      <c r="AU94" s="969"/>
      <c r="AV94" s="969"/>
      <c r="AW94" s="969"/>
    </row>
    <row r="95" spans="1:49" ht="15" customHeight="1">
      <c r="B95" s="1839">
        <f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744"/>
      <c r="D95" s="1744"/>
      <c r="E95" s="1745"/>
      <c r="F95" s="1839">
        <f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744"/>
      <c r="H95" s="1744"/>
      <c r="I95" s="1823">
        <f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744"/>
      <c r="K95" s="1745"/>
      <c r="L95" s="1840">
        <f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745"/>
      <c r="N95" s="1743">
        <f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744"/>
      <c r="P95" s="1745"/>
      <c r="Q95" s="1743">
        <f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744"/>
      <c r="S95" s="1745"/>
      <c r="T95" s="1823">
        <f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745"/>
      <c r="V95" s="1823">
        <f t="shared" si="17"/>
        <v>0</v>
      </c>
      <c r="W95" s="1745"/>
      <c r="X95" s="1823" t="str">
        <f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745"/>
      <c r="Z95" s="1824">
        <f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</v>
      </c>
      <c r="AA95" s="1745"/>
      <c r="AB95" s="1910">
        <f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911"/>
      <c r="AD95" s="1911"/>
      <c r="AE95" s="1912"/>
      <c r="AF95" s="1913">
        <f t="shared" si="18"/>
        <v>0</v>
      </c>
      <c r="AG95" s="1914"/>
      <c r="AH95" s="1914"/>
      <c r="AI95" s="1915"/>
      <c r="AJ95" s="1916">
        <f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914"/>
      <c r="AL95" s="1914"/>
      <c r="AM95" s="1915"/>
      <c r="AN95" s="1916">
        <f t="shared" si="19"/>
        <v>0</v>
      </c>
      <c r="AO95" s="1914"/>
      <c r="AP95" s="1914"/>
      <c r="AQ95" s="1914"/>
      <c r="AR95" s="242">
        <f t="shared" si="20"/>
        <v>0</v>
      </c>
      <c r="AT95" s="969"/>
      <c r="AU95" s="969"/>
      <c r="AV95" s="969"/>
      <c r="AW95" s="969"/>
    </row>
    <row r="96" spans="1:49" ht="15" customHeight="1">
      <c r="B96" s="1839">
        <f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744"/>
      <c r="D96" s="1744"/>
      <c r="E96" s="1745"/>
      <c r="F96" s="1839">
        <f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744"/>
      <c r="H96" s="1744"/>
      <c r="I96" s="1823">
        <f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744"/>
      <c r="K96" s="1745"/>
      <c r="L96" s="1840">
        <f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745"/>
      <c r="N96" s="1743">
        <f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744"/>
      <c r="P96" s="1745"/>
      <c r="Q96" s="1743">
        <f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744"/>
      <c r="S96" s="1745"/>
      <c r="T96" s="1823">
        <f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745"/>
      <c r="V96" s="1823">
        <f t="shared" si="17"/>
        <v>0</v>
      </c>
      <c r="W96" s="1745"/>
      <c r="X96" s="1823" t="str">
        <f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745"/>
      <c r="Z96" s="1824">
        <f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</v>
      </c>
      <c r="AA96" s="1745"/>
      <c r="AB96" s="1910">
        <f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911"/>
      <c r="AD96" s="1911"/>
      <c r="AE96" s="1912"/>
      <c r="AF96" s="1913">
        <f t="shared" si="18"/>
        <v>0</v>
      </c>
      <c r="AG96" s="1914"/>
      <c r="AH96" s="1914"/>
      <c r="AI96" s="1915"/>
      <c r="AJ96" s="1916">
        <f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914"/>
      <c r="AL96" s="1914"/>
      <c r="AM96" s="1915"/>
      <c r="AN96" s="1916">
        <f t="shared" si="19"/>
        <v>0</v>
      </c>
      <c r="AO96" s="1914"/>
      <c r="AP96" s="1914"/>
      <c r="AQ96" s="1914"/>
      <c r="AR96" s="242">
        <f t="shared" si="20"/>
        <v>0</v>
      </c>
      <c r="AT96" s="969"/>
      <c r="AU96" s="969"/>
      <c r="AV96" s="969"/>
      <c r="AW96" s="969"/>
    </row>
    <row r="97" spans="1:49" ht="15" customHeight="1">
      <c r="B97" s="1839">
        <f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744"/>
      <c r="D97" s="1744"/>
      <c r="E97" s="1745"/>
      <c r="F97" s="1839">
        <f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744"/>
      <c r="H97" s="1744"/>
      <c r="I97" s="1823">
        <f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744"/>
      <c r="K97" s="1745"/>
      <c r="L97" s="1840">
        <f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745"/>
      <c r="N97" s="1743">
        <f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744"/>
      <c r="P97" s="1745"/>
      <c r="Q97" s="1743">
        <f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744"/>
      <c r="S97" s="1745"/>
      <c r="T97" s="1823">
        <f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745"/>
      <c r="V97" s="1823">
        <f t="shared" si="17"/>
        <v>0</v>
      </c>
      <c r="W97" s="1745"/>
      <c r="X97" s="1823" t="str">
        <f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745"/>
      <c r="Z97" s="1824">
        <f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</v>
      </c>
      <c r="AA97" s="1745"/>
      <c r="AB97" s="1910">
        <f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911"/>
      <c r="AD97" s="1911"/>
      <c r="AE97" s="1912"/>
      <c r="AF97" s="1913">
        <f t="shared" si="18"/>
        <v>0</v>
      </c>
      <c r="AG97" s="1914"/>
      <c r="AH97" s="1914"/>
      <c r="AI97" s="1915"/>
      <c r="AJ97" s="1916">
        <f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914"/>
      <c r="AL97" s="1914"/>
      <c r="AM97" s="1915"/>
      <c r="AN97" s="1916">
        <f t="shared" si="19"/>
        <v>0</v>
      </c>
      <c r="AO97" s="1914"/>
      <c r="AP97" s="1914"/>
      <c r="AQ97" s="1914"/>
      <c r="AR97" s="242">
        <f t="shared" si="20"/>
        <v>0</v>
      </c>
      <c r="AT97" s="969"/>
      <c r="AU97" s="969"/>
      <c r="AV97" s="969"/>
      <c r="AW97" s="969"/>
    </row>
    <row r="98" spans="1:49" ht="15" customHeight="1">
      <c r="B98" s="1839">
        <f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744"/>
      <c r="D98" s="1744"/>
      <c r="E98" s="1745"/>
      <c r="F98" s="1839">
        <f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744"/>
      <c r="H98" s="1744"/>
      <c r="I98" s="1823">
        <f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744"/>
      <c r="K98" s="1745"/>
      <c r="L98" s="1840">
        <f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745"/>
      <c r="N98" s="1743">
        <f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744"/>
      <c r="P98" s="1745"/>
      <c r="Q98" s="1743">
        <f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744"/>
      <c r="S98" s="1745"/>
      <c r="T98" s="1823">
        <f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745"/>
      <c r="V98" s="1823">
        <f t="shared" si="17"/>
        <v>0</v>
      </c>
      <c r="W98" s="1745"/>
      <c r="X98" s="1823" t="str">
        <f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745"/>
      <c r="Z98" s="1824">
        <f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</v>
      </c>
      <c r="AA98" s="1745"/>
      <c r="AB98" s="1910">
        <f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911"/>
      <c r="AD98" s="1911"/>
      <c r="AE98" s="1912"/>
      <c r="AF98" s="1913">
        <f t="shared" si="18"/>
        <v>0</v>
      </c>
      <c r="AG98" s="1914"/>
      <c r="AH98" s="1914"/>
      <c r="AI98" s="1915"/>
      <c r="AJ98" s="1916">
        <f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914"/>
      <c r="AL98" s="1914"/>
      <c r="AM98" s="1915"/>
      <c r="AN98" s="1916">
        <f t="shared" si="19"/>
        <v>0</v>
      </c>
      <c r="AO98" s="1914"/>
      <c r="AP98" s="1914"/>
      <c r="AQ98" s="1914"/>
      <c r="AR98" s="242">
        <f t="shared" si="20"/>
        <v>0</v>
      </c>
      <c r="AT98" s="969"/>
      <c r="AU98" s="969"/>
      <c r="AV98" s="969"/>
      <c r="AW98" s="969"/>
    </row>
    <row r="99" spans="1:49" ht="15" customHeight="1">
      <c r="B99" s="1839">
        <f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744"/>
      <c r="D99" s="1744"/>
      <c r="E99" s="1745"/>
      <c r="F99" s="1839">
        <f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744"/>
      <c r="H99" s="1744"/>
      <c r="I99" s="1823">
        <f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744"/>
      <c r="K99" s="1745"/>
      <c r="L99" s="1840">
        <f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745"/>
      <c r="N99" s="1743">
        <f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744"/>
      <c r="P99" s="1745"/>
      <c r="Q99" s="1743">
        <f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744"/>
      <c r="S99" s="1745"/>
      <c r="T99" s="1823">
        <f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745"/>
      <c r="V99" s="1823">
        <f t="shared" si="17"/>
        <v>0</v>
      </c>
      <c r="W99" s="1745"/>
      <c r="X99" s="1823" t="str">
        <f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745"/>
      <c r="Z99" s="1824">
        <f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</v>
      </c>
      <c r="AA99" s="1745"/>
      <c r="AB99" s="1910">
        <f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911"/>
      <c r="AD99" s="1911"/>
      <c r="AE99" s="1912"/>
      <c r="AF99" s="1913">
        <f t="shared" si="18"/>
        <v>0</v>
      </c>
      <c r="AG99" s="1914"/>
      <c r="AH99" s="1914"/>
      <c r="AI99" s="1915"/>
      <c r="AJ99" s="1916">
        <f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914"/>
      <c r="AL99" s="1914"/>
      <c r="AM99" s="1915"/>
      <c r="AN99" s="1916">
        <f t="shared" si="19"/>
        <v>0</v>
      </c>
      <c r="AO99" s="1914"/>
      <c r="AP99" s="1914"/>
      <c r="AQ99" s="1914"/>
      <c r="AR99" s="242">
        <f t="shared" si="20"/>
        <v>0</v>
      </c>
      <c r="AT99" s="969"/>
      <c r="AU99" s="969"/>
      <c r="AV99" s="969"/>
      <c r="AW99" s="969"/>
    </row>
    <row r="100" spans="1:49" ht="15" customHeight="1">
      <c r="B100" s="1839">
        <f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744"/>
      <c r="D100" s="1744"/>
      <c r="E100" s="1745"/>
      <c r="F100" s="1839">
        <f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744"/>
      <c r="H100" s="1744"/>
      <c r="I100" s="1823">
        <f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744"/>
      <c r="K100" s="1745"/>
      <c r="L100" s="1840">
        <f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745"/>
      <c r="N100" s="1743">
        <f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744"/>
      <c r="P100" s="1745"/>
      <c r="Q100" s="1743">
        <f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744"/>
      <c r="S100" s="1745"/>
      <c r="T100" s="1823">
        <f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745"/>
      <c r="V100" s="1823">
        <f t="shared" si="17"/>
        <v>0</v>
      </c>
      <c r="W100" s="1745"/>
      <c r="X100" s="1823" t="str">
        <f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745"/>
      <c r="Z100" s="1824">
        <f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</v>
      </c>
      <c r="AA100" s="1745"/>
      <c r="AB100" s="1910">
        <f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911"/>
      <c r="AD100" s="1911"/>
      <c r="AE100" s="1912"/>
      <c r="AF100" s="1913">
        <f t="shared" si="18"/>
        <v>0</v>
      </c>
      <c r="AG100" s="1914"/>
      <c r="AH100" s="1914"/>
      <c r="AI100" s="1915"/>
      <c r="AJ100" s="1916">
        <f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914"/>
      <c r="AL100" s="1914"/>
      <c r="AM100" s="1915"/>
      <c r="AN100" s="1916">
        <f t="shared" si="19"/>
        <v>0</v>
      </c>
      <c r="AO100" s="1914"/>
      <c r="AP100" s="1914"/>
      <c r="AQ100" s="1914"/>
      <c r="AR100" s="242">
        <f t="shared" si="20"/>
        <v>0</v>
      </c>
      <c r="AT100" s="969"/>
      <c r="AU100" s="969"/>
      <c r="AV100" s="969"/>
      <c r="AW100" s="969"/>
    </row>
    <row r="101" spans="1:49" ht="15" customHeight="1">
      <c r="B101" s="1839">
        <f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744"/>
      <c r="D101" s="1744"/>
      <c r="E101" s="1745"/>
      <c r="F101" s="1839">
        <f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744"/>
      <c r="H101" s="1744"/>
      <c r="I101" s="1823">
        <f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744"/>
      <c r="K101" s="1745"/>
      <c r="L101" s="1840">
        <f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745"/>
      <c r="N101" s="1743">
        <f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744"/>
      <c r="P101" s="1745"/>
      <c r="Q101" s="1743">
        <f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744"/>
      <c r="S101" s="1745"/>
      <c r="T101" s="1823">
        <f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745"/>
      <c r="V101" s="1823">
        <f t="shared" si="17"/>
        <v>0</v>
      </c>
      <c r="W101" s="1745"/>
      <c r="X101" s="1823" t="str">
        <f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745"/>
      <c r="Z101" s="1824">
        <f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</v>
      </c>
      <c r="AA101" s="1745"/>
      <c r="AB101" s="1910">
        <f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911"/>
      <c r="AD101" s="1911"/>
      <c r="AE101" s="1912"/>
      <c r="AF101" s="1913">
        <f t="shared" si="18"/>
        <v>0</v>
      </c>
      <c r="AG101" s="1914"/>
      <c r="AH101" s="1914"/>
      <c r="AI101" s="1915"/>
      <c r="AJ101" s="1916">
        <f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914"/>
      <c r="AL101" s="1914"/>
      <c r="AM101" s="1915"/>
      <c r="AN101" s="1916">
        <f t="shared" si="19"/>
        <v>0</v>
      </c>
      <c r="AO101" s="1914"/>
      <c r="AP101" s="1914"/>
      <c r="AQ101" s="1914"/>
      <c r="AR101" s="242">
        <f t="shared" si="20"/>
        <v>0</v>
      </c>
      <c r="AT101" s="969"/>
      <c r="AU101" s="969"/>
      <c r="AV101" s="969"/>
      <c r="AW101" s="969"/>
    </row>
    <row r="102" spans="1:49" ht="15" customHeight="1">
      <c r="B102" s="1839">
        <f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744"/>
      <c r="D102" s="1744"/>
      <c r="E102" s="1745"/>
      <c r="F102" s="1839">
        <f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744"/>
      <c r="H102" s="1744"/>
      <c r="I102" s="1823">
        <f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744"/>
      <c r="K102" s="1745"/>
      <c r="L102" s="1840">
        <f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745"/>
      <c r="N102" s="1743">
        <f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744"/>
      <c r="P102" s="1745"/>
      <c r="Q102" s="1743">
        <f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744"/>
      <c r="S102" s="1745"/>
      <c r="T102" s="1823">
        <f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745"/>
      <c r="V102" s="1823">
        <f t="shared" si="17"/>
        <v>0</v>
      </c>
      <c r="W102" s="1745"/>
      <c r="X102" s="1823" t="str">
        <f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745"/>
      <c r="Z102" s="1824">
        <f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</v>
      </c>
      <c r="AA102" s="1745"/>
      <c r="AB102" s="1910">
        <f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911"/>
      <c r="AD102" s="1911"/>
      <c r="AE102" s="1912"/>
      <c r="AF102" s="1913">
        <f t="shared" si="18"/>
        <v>0</v>
      </c>
      <c r="AG102" s="1914"/>
      <c r="AH102" s="1914"/>
      <c r="AI102" s="1915"/>
      <c r="AJ102" s="1916">
        <f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914"/>
      <c r="AL102" s="1914"/>
      <c r="AM102" s="1915"/>
      <c r="AN102" s="1916">
        <f t="shared" si="19"/>
        <v>0</v>
      </c>
      <c r="AO102" s="1914"/>
      <c r="AP102" s="1914"/>
      <c r="AQ102" s="1914"/>
      <c r="AR102" s="242">
        <f t="shared" si="20"/>
        <v>0</v>
      </c>
      <c r="AT102" s="969"/>
      <c r="AU102" s="969"/>
      <c r="AV102" s="969"/>
      <c r="AW102" s="969"/>
    </row>
    <row r="103" spans="1:49" ht="27" customHeight="1">
      <c r="B103" s="1872" t="s">
        <v>464</v>
      </c>
      <c r="C103" s="1872"/>
      <c r="D103" s="1872"/>
      <c r="E103" s="1872"/>
      <c r="F103" s="1756">
        <f>(T88*V88)+(T89*V89)+(T90*V90)+(T91*V91)+(T92*V92)+(T93*V93)+(T94*V94)+(T95*V95)+(T96*V96)+(T97*V97)+(T98*V98)+(T99*V99)+(T100*V100)+(T101*V101)+(T102*V102)</f>
        <v>0</v>
      </c>
      <c r="G103" s="1756"/>
      <c r="H103" s="580" t="s">
        <v>467</v>
      </c>
      <c r="I103" s="1873">
        <f>IF(F103=0,0,AVERAGEIF(AB88:AE102,"&lt;&gt;0"))</f>
        <v>0</v>
      </c>
      <c r="J103" s="1873"/>
      <c r="K103" s="1873"/>
      <c r="L103" s="1758" t="s">
        <v>446</v>
      </c>
      <c r="M103" s="1759"/>
      <c r="N103" s="1759"/>
      <c r="O103" s="1759"/>
      <c r="P103" s="1759"/>
      <c r="Q103" s="1759"/>
      <c r="R103" s="1860" t="str">
        <f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?</v>
      </c>
      <c r="S103" s="1860"/>
      <c r="T103" s="1860"/>
      <c r="U103" s="1860"/>
      <c r="V103" s="1758" t="s">
        <v>447</v>
      </c>
      <c r="W103" s="1759"/>
      <c r="X103" s="1759"/>
      <c r="Y103" s="1356" t="str">
        <f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Euros</v>
      </c>
      <c r="Z103" s="1356"/>
      <c r="AA103" s="1356"/>
      <c r="AB103" s="1812" t="s">
        <v>185</v>
      </c>
      <c r="AC103" s="1825"/>
      <c r="AD103" s="1825"/>
      <c r="AE103" s="1826"/>
      <c r="AF103" s="1747">
        <f>SUM(AF88:AI102)</f>
        <v>0</v>
      </c>
      <c r="AG103" s="1748"/>
      <c r="AH103" s="1748"/>
      <c r="AI103" s="1749"/>
      <c r="AJ103" s="1740" t="s">
        <v>62</v>
      </c>
      <c r="AK103" s="1741"/>
      <c r="AL103" s="1741"/>
      <c r="AM103" s="1742"/>
      <c r="AN103" s="1811">
        <f>SUM(AN88:AQ102)</f>
        <v>0</v>
      </c>
      <c r="AO103" s="1748"/>
      <c r="AP103" s="1748"/>
      <c r="AQ103" s="1748"/>
      <c r="AR103" s="793">
        <f>SUM(AR88:AR102)</f>
        <v>0</v>
      </c>
      <c r="AT103" s="969"/>
      <c r="AU103" s="969"/>
      <c r="AV103" s="969"/>
      <c r="AW103" s="969"/>
    </row>
    <row r="104" spans="1:49" ht="15" customHeight="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2"/>
      <c r="S104" s="102"/>
      <c r="T104" s="102"/>
      <c r="U104" s="102"/>
      <c r="V104" s="102"/>
      <c r="W104" s="102"/>
      <c r="X104" s="102"/>
      <c r="Y104" s="102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243"/>
      <c r="AR104" s="244"/>
      <c r="AT104" s="969"/>
      <c r="AU104" s="969"/>
      <c r="AV104" s="969"/>
      <c r="AW104" s="969"/>
    </row>
    <row r="105" spans="1:49" ht="21.6" customHeight="1">
      <c r="B105" s="1832" t="s">
        <v>449</v>
      </c>
      <c r="C105" s="1833"/>
      <c r="D105" s="1833"/>
      <c r="E105" s="1833"/>
      <c r="F105" s="1917">
        <f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918"/>
      <c r="H105" s="1918"/>
      <c r="I105" s="1918"/>
      <c r="J105" s="1918"/>
      <c r="K105" s="1918"/>
      <c r="L105" s="1918"/>
      <c r="M105" s="1918"/>
      <c r="N105" s="1918"/>
      <c r="O105" s="1918"/>
      <c r="P105" s="1918"/>
      <c r="Q105" s="1918"/>
      <c r="R105" s="1918"/>
      <c r="S105" s="1918"/>
      <c r="T105" s="1918"/>
      <c r="U105" s="1918"/>
      <c r="V105" s="1918"/>
      <c r="W105" s="1918"/>
      <c r="X105" s="1918"/>
      <c r="Y105" s="1918"/>
      <c r="Z105" s="1918"/>
      <c r="AA105" s="1918"/>
      <c r="AB105" s="1918"/>
      <c r="AC105" s="1918"/>
      <c r="AD105" s="1918"/>
      <c r="AE105" s="1918"/>
      <c r="AF105" s="1918"/>
      <c r="AG105" s="1918"/>
      <c r="AH105" s="1918"/>
      <c r="AI105" s="1918"/>
      <c r="AJ105" s="1918"/>
      <c r="AK105" s="1918"/>
      <c r="AL105" s="1918"/>
      <c r="AM105" s="1918"/>
      <c r="AN105" s="1918"/>
      <c r="AO105" s="1918"/>
      <c r="AP105" s="1919"/>
      <c r="AQ105" s="783">
        <f>'Proposta Hotel'!D75</f>
        <v>7.0000000000000007E-2</v>
      </c>
      <c r="AR105" s="652" t="s">
        <v>292</v>
      </c>
      <c r="AT105" s="969"/>
      <c r="AU105" s="969"/>
      <c r="AV105" s="969"/>
      <c r="AW105" s="969"/>
    </row>
    <row r="106" spans="1:49" ht="24.6" customHeight="1">
      <c r="B106" s="1714" t="s">
        <v>450</v>
      </c>
      <c r="C106" s="1714"/>
      <c r="D106" s="1714"/>
      <c r="E106" s="1714"/>
      <c r="F106" s="1714"/>
      <c r="G106" s="1714"/>
      <c r="H106" s="1714"/>
      <c r="I106" s="1714" t="s">
        <v>451</v>
      </c>
      <c r="J106" s="1714"/>
      <c r="K106" s="1714"/>
      <c r="L106" s="1714"/>
      <c r="M106" s="1714"/>
      <c r="N106" s="1714"/>
      <c r="O106" s="1714"/>
      <c r="P106" s="1714"/>
      <c r="Q106" s="1714"/>
      <c r="R106" s="1714"/>
      <c r="S106" s="1714"/>
      <c r="T106" s="1714" t="s">
        <v>452</v>
      </c>
      <c r="U106" s="1714"/>
      <c r="V106" s="1714"/>
      <c r="W106" s="1714"/>
      <c r="X106" s="1714"/>
      <c r="Y106" s="1714" t="s">
        <v>453</v>
      </c>
      <c r="Z106" s="1714"/>
      <c r="AA106" s="1714"/>
      <c r="AB106" s="1714"/>
      <c r="AC106" s="1714"/>
      <c r="AD106" s="1714"/>
      <c r="AE106" s="1714"/>
      <c r="AF106" s="1714"/>
      <c r="AG106" s="1714"/>
      <c r="AH106" s="1714" t="s">
        <v>454</v>
      </c>
      <c r="AI106" s="1714"/>
      <c r="AJ106" s="1714"/>
      <c r="AK106" s="1714"/>
      <c r="AL106" s="1714"/>
      <c r="AM106" s="1714"/>
      <c r="AN106" s="1714"/>
      <c r="AO106" s="1714" t="s">
        <v>455</v>
      </c>
      <c r="AP106" s="1714"/>
      <c r="AQ106" s="1714"/>
      <c r="AR106" s="1714"/>
      <c r="AT106" s="969"/>
      <c r="AU106" s="969"/>
      <c r="AV106" s="969"/>
      <c r="AW106" s="969"/>
    </row>
    <row r="107" spans="1:49" ht="40.200000000000003" customHeight="1">
      <c r="B107" s="1766" t="s">
        <v>456</v>
      </c>
      <c r="C107" s="1766"/>
      <c r="D107" s="1766"/>
      <c r="E107" s="1766" t="s">
        <v>457</v>
      </c>
      <c r="F107" s="1766"/>
      <c r="G107" s="1766"/>
      <c r="H107" s="582" t="s">
        <v>59</v>
      </c>
      <c r="I107" s="1766" t="s">
        <v>456</v>
      </c>
      <c r="J107" s="1766"/>
      <c r="K107" s="1766"/>
      <c r="L107" s="1719" t="s">
        <v>457</v>
      </c>
      <c r="M107" s="1720"/>
      <c r="N107" s="1720"/>
      <c r="O107" s="1720"/>
      <c r="P107" s="1720"/>
      <c r="Q107" s="1719" t="s">
        <v>59</v>
      </c>
      <c r="R107" s="1720"/>
      <c r="S107" s="1720"/>
      <c r="T107" s="1719" t="s">
        <v>458</v>
      </c>
      <c r="U107" s="1720"/>
      <c r="V107" s="1720"/>
      <c r="W107" s="1721">
        <v>0.1</v>
      </c>
      <c r="X107" s="1721"/>
      <c r="Y107" s="1710" t="s">
        <v>459</v>
      </c>
      <c r="Z107" s="1711"/>
      <c r="AA107" s="1711"/>
      <c r="AB107" s="1711"/>
      <c r="AC107" s="1711"/>
      <c r="AD107" s="1711"/>
      <c r="AE107" s="1711"/>
      <c r="AF107" s="1711"/>
      <c r="AG107" s="1711"/>
      <c r="AH107" s="1710" t="s">
        <v>459</v>
      </c>
      <c r="AI107" s="1711"/>
      <c r="AJ107" s="1711"/>
      <c r="AK107" s="1711"/>
      <c r="AL107" s="1711"/>
      <c r="AM107" s="1711"/>
      <c r="AN107" s="1711"/>
      <c r="AO107" s="1710" t="s">
        <v>460</v>
      </c>
      <c r="AP107" s="1711"/>
      <c r="AQ107" s="1711"/>
      <c r="AR107" s="1711"/>
      <c r="AT107" s="970">
        <f>(AF103+B108+E108+H108)*AQ105</f>
        <v>0</v>
      </c>
      <c r="AU107" s="969"/>
      <c r="AV107" s="969"/>
      <c r="AW107" s="969"/>
    </row>
    <row r="108" spans="1:49" ht="25.95" customHeight="1">
      <c r="B108" s="1906">
        <f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0</v>
      </c>
      <c r="C108" s="1906"/>
      <c r="D108" s="1906"/>
      <c r="E108" s="1906">
        <f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0</v>
      </c>
      <c r="F108" s="1906"/>
      <c r="G108" s="1906"/>
      <c r="H108" s="792">
        <f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0</v>
      </c>
      <c r="I108" s="1885">
        <f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0</v>
      </c>
      <c r="J108" s="1885"/>
      <c r="K108" s="1885"/>
      <c r="L108" s="1885">
        <f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0</v>
      </c>
      <c r="M108" s="1885"/>
      <c r="N108" s="1885"/>
      <c r="O108" s="1885"/>
      <c r="P108" s="1885"/>
      <c r="Q108" s="1885">
        <f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0</v>
      </c>
      <c r="R108" s="1885"/>
      <c r="S108" s="1907"/>
      <c r="T108" s="1908">
        <f>(AF103+B108+E108+H108+AT107)*W107</f>
        <v>0</v>
      </c>
      <c r="U108" s="1908"/>
      <c r="V108" s="1908"/>
      <c r="W108" s="1908"/>
      <c r="X108" s="1909"/>
      <c r="Y108" s="1883">
        <f>(AF103+B108+E108+H108+T108)+(AF103+B108+E108+H108)*AQ105</f>
        <v>0</v>
      </c>
      <c r="Z108" s="1883"/>
      <c r="AA108" s="1883"/>
      <c r="AB108" s="1883"/>
      <c r="AC108" s="1883"/>
      <c r="AD108" s="1883"/>
      <c r="AE108" s="1883"/>
      <c r="AF108" s="1883"/>
      <c r="AG108" s="1883"/>
      <c r="AH108" s="1884">
        <f>(AN103+I108+L108+Q108)+(AN103+I108+L108+Q108)*AQ105</f>
        <v>0</v>
      </c>
      <c r="AI108" s="1884"/>
      <c r="AJ108" s="1884"/>
      <c r="AK108" s="1884"/>
      <c r="AL108" s="1884"/>
      <c r="AM108" s="1884"/>
      <c r="AN108" s="1884"/>
      <c r="AO108" s="1885">
        <f>(Y108-AH108)+AR103</f>
        <v>0</v>
      </c>
      <c r="AP108" s="1885"/>
      <c r="AQ108" s="1885"/>
      <c r="AR108" s="1885"/>
    </row>
    <row r="109" spans="1:49" customFormat="1" ht="15.6"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585"/>
      <c r="Q109" s="585"/>
      <c r="R109" s="585"/>
      <c r="S109" s="585"/>
      <c r="T109" s="586"/>
      <c r="U109" s="586"/>
      <c r="V109" s="586"/>
      <c r="W109" s="586"/>
      <c r="X109" s="586"/>
      <c r="Y109" s="587"/>
      <c r="Z109" s="588"/>
      <c r="AA109" s="588"/>
      <c r="AB109" s="588"/>
      <c r="AC109" s="588"/>
      <c r="AD109" s="588"/>
      <c r="AE109" s="588"/>
      <c r="AF109" s="588"/>
      <c r="AG109" s="588"/>
      <c r="AH109" s="587"/>
      <c r="AI109" s="588"/>
      <c r="AJ109" s="588"/>
      <c r="AK109" s="588"/>
      <c r="AL109" s="588"/>
      <c r="AM109" s="588"/>
      <c r="AN109" s="588"/>
      <c r="AO109" s="585"/>
      <c r="AP109" s="586"/>
      <c r="AQ109" s="586"/>
      <c r="AR109" s="586"/>
    </row>
    <row r="110" spans="1:49" customFormat="1" ht="15.6"/>
    <row r="111" spans="1:49" ht="18" customHeight="1">
      <c r="A111" s="85"/>
      <c r="B111" s="1920" t="str">
        <f>"TRANSPORTE TERRESTRE - "&amp; AT112</f>
        <v>TRANSPORTE TERRESTRE - 0</v>
      </c>
      <c r="C111" s="1920"/>
      <c r="D111" s="1920"/>
      <c r="E111" s="1920"/>
      <c r="F111" s="1920"/>
      <c r="G111" s="1920"/>
      <c r="H111" s="1920"/>
      <c r="I111" s="1920"/>
      <c r="J111" s="1920"/>
      <c r="K111" s="1920"/>
      <c r="L111" s="1920"/>
      <c r="M111" s="1920"/>
      <c r="N111" s="1920"/>
      <c r="O111" s="1920"/>
      <c r="P111" s="1920"/>
      <c r="Q111" s="1920"/>
      <c r="R111" s="1920"/>
      <c r="S111" s="1920"/>
      <c r="T111" s="1920"/>
      <c r="U111" s="1920"/>
      <c r="V111" s="1920"/>
      <c r="W111" s="1920"/>
      <c r="X111" s="1920"/>
      <c r="Y111" s="1920"/>
      <c r="Z111" s="1920"/>
      <c r="AA111" s="1920"/>
      <c r="AB111" s="1920"/>
      <c r="AC111" s="1920"/>
      <c r="AD111" s="1920"/>
      <c r="AE111" s="1920"/>
      <c r="AF111" s="1920"/>
      <c r="AG111" s="1920"/>
      <c r="AH111" s="1920"/>
      <c r="AI111" s="1920"/>
      <c r="AJ111" s="1920"/>
      <c r="AK111" s="1920"/>
      <c r="AL111" s="1920"/>
      <c r="AM111" s="1920"/>
      <c r="AN111" s="1920"/>
      <c r="AO111" s="1920"/>
      <c r="AP111" s="1920"/>
      <c r="AQ111" s="1920"/>
      <c r="AR111" s="1920"/>
      <c r="AT111" s="107" t="s">
        <v>469</v>
      </c>
    </row>
    <row r="112" spans="1:49" ht="22.5" customHeight="1">
      <c r="A112" s="85"/>
      <c r="B112" s="1921"/>
      <c r="C112" s="1921"/>
      <c r="D112" s="1921"/>
      <c r="E112" s="1921"/>
      <c r="F112" s="1921"/>
      <c r="G112" s="1921"/>
      <c r="H112" s="1921"/>
      <c r="I112" s="1921"/>
      <c r="J112" s="1921"/>
      <c r="K112" s="1921"/>
      <c r="L112" s="1921"/>
      <c r="M112" s="1921"/>
      <c r="N112" s="1921"/>
      <c r="O112" s="1921"/>
      <c r="P112" s="1921"/>
      <c r="Q112" s="1921"/>
      <c r="R112" s="1921"/>
      <c r="S112" s="1921"/>
      <c r="T112" s="1921"/>
      <c r="U112" s="1921"/>
      <c r="V112" s="1921"/>
      <c r="W112" s="1921"/>
      <c r="X112" s="1921"/>
      <c r="Y112" s="1921"/>
      <c r="Z112" s="1921"/>
      <c r="AA112" s="1921"/>
      <c r="AB112" s="1921"/>
      <c r="AC112" s="1921"/>
      <c r="AD112" s="1921"/>
      <c r="AE112" s="1921"/>
      <c r="AF112" s="1921"/>
      <c r="AG112" s="1921"/>
      <c r="AH112" s="1921"/>
      <c r="AI112" s="1921"/>
      <c r="AJ112" s="1921"/>
      <c r="AK112" s="1921"/>
      <c r="AL112" s="1921"/>
      <c r="AM112" s="1921"/>
      <c r="AN112" s="1921"/>
      <c r="AO112" s="1921"/>
      <c r="AP112" s="1921"/>
      <c r="AQ112" s="1921"/>
      <c r="AR112" s="1921"/>
      <c r="AT112" s="196">
        <v>0</v>
      </c>
      <c r="AU112" s="12" t="s">
        <v>470</v>
      </c>
      <c r="AW112" s="1997" cm="1">
        <f t="array" ref="AW112:AW114">'Cadastro Inicial'!B28:B30</f>
        <v>0</v>
      </c>
    </row>
    <row r="113" spans="1:49" ht="15.6">
      <c r="A113" s="85"/>
      <c r="B113" s="1746" t="s">
        <v>75</v>
      </c>
      <c r="C113" s="1739"/>
      <c r="D113" s="1597"/>
      <c r="E113" s="1803" t="s">
        <v>84</v>
      </c>
      <c r="F113" s="1739"/>
      <c r="G113" s="1739"/>
      <c r="H113" s="1597"/>
      <c r="I113" s="1746" t="s">
        <v>471</v>
      </c>
      <c r="J113" s="1739"/>
      <c r="K113" s="1739"/>
      <c r="L113" s="1739"/>
      <c r="M113" s="1739"/>
      <c r="N113" s="1850" t="s">
        <v>97</v>
      </c>
      <c r="O113" s="1385"/>
      <c r="P113" s="1385"/>
      <c r="Q113" s="1385"/>
      <c r="R113" s="1850" t="s">
        <v>98</v>
      </c>
      <c r="S113" s="1385"/>
      <c r="T113" s="1385"/>
      <c r="U113" s="1385"/>
      <c r="V113" s="1851" t="s">
        <v>77</v>
      </c>
      <c r="W113" s="1383"/>
      <c r="X113" s="484" t="s">
        <v>219</v>
      </c>
      <c r="Y113" s="1841" t="s">
        <v>100</v>
      </c>
      <c r="Z113" s="1385"/>
      <c r="AA113" s="1385"/>
      <c r="AB113" s="1746" t="s">
        <v>105</v>
      </c>
      <c r="AC113" s="1739"/>
      <c r="AD113" s="1739"/>
      <c r="AE113" s="1597"/>
      <c r="AF113" s="1746" t="s">
        <v>82</v>
      </c>
      <c r="AG113" s="1739"/>
      <c r="AH113" s="1739"/>
      <c r="AI113" s="1597"/>
      <c r="AJ113" s="1746" t="s">
        <v>180</v>
      </c>
      <c r="AK113" s="1739"/>
      <c r="AL113" s="1739"/>
      <c r="AM113" s="1597"/>
      <c r="AN113" s="1746" t="s">
        <v>106</v>
      </c>
      <c r="AO113" s="1739"/>
      <c r="AP113" s="1739"/>
      <c r="AQ113" s="1597"/>
      <c r="AR113" s="241" t="s">
        <v>100</v>
      </c>
      <c r="AW113" s="1997">
        <v>0</v>
      </c>
    </row>
    <row r="114" spans="1:49" ht="15.6">
      <c r="A114" s="85"/>
      <c r="B114" s="1842">
        <f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843"/>
      <c r="D114" s="1844"/>
      <c r="E114" s="1845">
        <f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739"/>
      <c r="G114" s="1739"/>
      <c r="H114" s="1597"/>
      <c r="I114" s="1846">
        <f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83"/>
      <c r="K114" s="1383"/>
      <c r="L114" s="1383"/>
      <c r="M114" s="1383"/>
      <c r="N114" s="1847">
        <f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848"/>
      <c r="P114" s="1848"/>
      <c r="Q114" s="1849"/>
      <c r="R114" s="1847">
        <f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848"/>
      <c r="T114" s="1848"/>
      <c r="U114" s="1849"/>
      <c r="V114" s="1852">
        <f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597"/>
      <c r="X114" s="108">
        <f>IF(N114=0,0,(R114-N114)+1)</f>
        <v>0</v>
      </c>
      <c r="Y114" s="1853">
        <f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0.1</v>
      </c>
      <c r="Z114" s="1854"/>
      <c r="AA114" s="1855"/>
      <c r="AB114" s="1856">
        <f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857"/>
      <c r="AD114" s="1857"/>
      <c r="AE114" s="1858"/>
      <c r="AF114" s="1856">
        <f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857"/>
      <c r="AH114" s="1857"/>
      <c r="AI114" s="1858"/>
      <c r="AJ114" s="1859">
        <f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857"/>
      <c r="AL114" s="1857"/>
      <c r="AM114" s="1858"/>
      <c r="AN114" s="1859">
        <f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857"/>
      <c r="AP114" s="1857"/>
      <c r="AQ114" s="1858"/>
      <c r="AR114" s="242">
        <f>AN114*Y114</f>
        <v>0</v>
      </c>
      <c r="AW114" s="1997">
        <v>0</v>
      </c>
    </row>
    <row r="115" spans="1:49" ht="15.6">
      <c r="A115" s="85"/>
      <c r="B115" s="1842">
        <f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843"/>
      <c r="D115" s="1844"/>
      <c r="E115" s="1845">
        <f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739"/>
      <c r="G115" s="1739"/>
      <c r="H115" s="1597"/>
      <c r="I115" s="1846">
        <f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83"/>
      <c r="K115" s="1383"/>
      <c r="L115" s="1383"/>
      <c r="M115" s="1383"/>
      <c r="N115" s="1847">
        <f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848"/>
      <c r="P115" s="1848"/>
      <c r="Q115" s="1849"/>
      <c r="R115" s="1847">
        <f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848"/>
      <c r="T115" s="1848"/>
      <c r="U115" s="1849"/>
      <c r="V115" s="1852">
        <f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597"/>
      <c r="X115" s="108">
        <f t="shared" ref="X115:X133" si="21">IF(N115=0,0,(R115-N115)+1)</f>
        <v>0</v>
      </c>
      <c r="Y115" s="1853">
        <f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0.1</v>
      </c>
      <c r="Z115" s="1854"/>
      <c r="AA115" s="1855"/>
      <c r="AB115" s="1856">
        <f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857"/>
      <c r="AD115" s="1857"/>
      <c r="AE115" s="1858"/>
      <c r="AF115" s="1856">
        <f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857"/>
      <c r="AH115" s="1857"/>
      <c r="AI115" s="1858"/>
      <c r="AJ115" s="1859">
        <f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857"/>
      <c r="AL115" s="1857"/>
      <c r="AM115" s="1858"/>
      <c r="AN115" s="1859">
        <f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857"/>
      <c r="AP115" s="1857"/>
      <c r="AQ115" s="1858"/>
      <c r="AR115" s="242">
        <f t="shared" ref="AR115:AR133" si="22">AN115*Y115</f>
        <v>0</v>
      </c>
      <c r="AW115" s="1997" cm="1">
        <f t="array" ref="AW115:AW117">'Cadastro Inicial'!B33:B35</f>
        <v>0</v>
      </c>
    </row>
    <row r="116" spans="1:49" ht="15.6">
      <c r="A116" s="85"/>
      <c r="B116" s="1842">
        <f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843"/>
      <c r="D116" s="1844"/>
      <c r="E116" s="1845">
        <f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739"/>
      <c r="G116" s="1739"/>
      <c r="H116" s="1597"/>
      <c r="I116" s="1846">
        <f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83"/>
      <c r="K116" s="1383"/>
      <c r="L116" s="1383"/>
      <c r="M116" s="1383"/>
      <c r="N116" s="1847">
        <f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848"/>
      <c r="P116" s="1848"/>
      <c r="Q116" s="1849"/>
      <c r="R116" s="1847">
        <f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848"/>
      <c r="T116" s="1848"/>
      <c r="U116" s="1849"/>
      <c r="V116" s="1852">
        <f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597"/>
      <c r="X116" s="108">
        <f t="shared" si="21"/>
        <v>0</v>
      </c>
      <c r="Y116" s="1853">
        <f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0.1</v>
      </c>
      <c r="Z116" s="1854"/>
      <c r="AA116" s="1855"/>
      <c r="AB116" s="1856">
        <f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857"/>
      <c r="AD116" s="1857"/>
      <c r="AE116" s="1858"/>
      <c r="AF116" s="1856">
        <f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857"/>
      <c r="AH116" s="1857"/>
      <c r="AI116" s="1858"/>
      <c r="AJ116" s="1859">
        <f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857"/>
      <c r="AL116" s="1857"/>
      <c r="AM116" s="1858"/>
      <c r="AN116" s="1859">
        <f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857"/>
      <c r="AP116" s="1857"/>
      <c r="AQ116" s="1858"/>
      <c r="AR116" s="242">
        <f t="shared" si="22"/>
        <v>0</v>
      </c>
      <c r="AW116" s="1997">
        <v>0</v>
      </c>
    </row>
    <row r="117" spans="1:49" ht="15.6">
      <c r="A117" s="85"/>
      <c r="B117" s="1842">
        <f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843"/>
      <c r="D117" s="1844"/>
      <c r="E117" s="1845">
        <f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739"/>
      <c r="G117" s="1739"/>
      <c r="H117" s="1597"/>
      <c r="I117" s="1846">
        <f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83"/>
      <c r="K117" s="1383"/>
      <c r="L117" s="1383"/>
      <c r="M117" s="1383"/>
      <c r="N117" s="1847">
        <f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848"/>
      <c r="P117" s="1848"/>
      <c r="Q117" s="1849"/>
      <c r="R117" s="1847">
        <f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848"/>
      <c r="T117" s="1848"/>
      <c r="U117" s="1849"/>
      <c r="V117" s="1852">
        <f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597"/>
      <c r="X117" s="108">
        <f t="shared" si="21"/>
        <v>0</v>
      </c>
      <c r="Y117" s="1853">
        <f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0.1</v>
      </c>
      <c r="Z117" s="1854"/>
      <c r="AA117" s="1855"/>
      <c r="AB117" s="1856">
        <f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857"/>
      <c r="AD117" s="1857"/>
      <c r="AE117" s="1858"/>
      <c r="AF117" s="1856">
        <f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857"/>
      <c r="AH117" s="1857"/>
      <c r="AI117" s="1858"/>
      <c r="AJ117" s="1859">
        <f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857"/>
      <c r="AL117" s="1857"/>
      <c r="AM117" s="1858"/>
      <c r="AN117" s="1859">
        <f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857"/>
      <c r="AP117" s="1857"/>
      <c r="AQ117" s="1858"/>
      <c r="AR117" s="242">
        <f t="shared" si="22"/>
        <v>0</v>
      </c>
      <c r="AW117" s="1997">
        <v>0</v>
      </c>
    </row>
    <row r="118" spans="1:49" ht="15.6">
      <c r="A118" s="85"/>
      <c r="B118" s="1842">
        <f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843"/>
      <c r="D118" s="1844"/>
      <c r="E118" s="1845">
        <f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739"/>
      <c r="G118" s="1739"/>
      <c r="H118" s="1597"/>
      <c r="I118" s="1846">
        <f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83"/>
      <c r="K118" s="1383"/>
      <c r="L118" s="1383"/>
      <c r="M118" s="1383"/>
      <c r="N118" s="1847">
        <f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848"/>
      <c r="P118" s="1848"/>
      <c r="Q118" s="1849"/>
      <c r="R118" s="1847">
        <f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848"/>
      <c r="T118" s="1848"/>
      <c r="U118" s="1849"/>
      <c r="V118" s="1852">
        <f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597"/>
      <c r="X118" s="108">
        <f t="shared" si="21"/>
        <v>0</v>
      </c>
      <c r="Y118" s="1853">
        <f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0.1</v>
      </c>
      <c r="Z118" s="1854"/>
      <c r="AA118" s="1855"/>
      <c r="AB118" s="1856">
        <f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857"/>
      <c r="AD118" s="1857"/>
      <c r="AE118" s="1858"/>
      <c r="AF118" s="1856">
        <f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857"/>
      <c r="AH118" s="1857"/>
      <c r="AI118" s="1858"/>
      <c r="AJ118" s="1859">
        <f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857"/>
      <c r="AL118" s="1857"/>
      <c r="AM118" s="1858"/>
      <c r="AN118" s="1859">
        <f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857"/>
      <c r="AP118" s="1857"/>
      <c r="AQ118" s="1858"/>
      <c r="AR118" s="242">
        <f t="shared" si="22"/>
        <v>0</v>
      </c>
    </row>
    <row r="119" spans="1:49" ht="15.6">
      <c r="A119" s="85"/>
      <c r="B119" s="1842">
        <f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843"/>
      <c r="D119" s="1844"/>
      <c r="E119" s="1845">
        <f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739"/>
      <c r="G119" s="1739"/>
      <c r="H119" s="1597"/>
      <c r="I119" s="1846">
        <f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83"/>
      <c r="K119" s="1383"/>
      <c r="L119" s="1383"/>
      <c r="M119" s="1383"/>
      <c r="N119" s="1847">
        <f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848"/>
      <c r="P119" s="1848"/>
      <c r="Q119" s="1849"/>
      <c r="R119" s="1847">
        <f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848"/>
      <c r="T119" s="1848"/>
      <c r="U119" s="1849"/>
      <c r="V119" s="1852">
        <f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597"/>
      <c r="X119" s="108">
        <f t="shared" si="21"/>
        <v>0</v>
      </c>
      <c r="Y119" s="1853">
        <f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0.1</v>
      </c>
      <c r="Z119" s="1854"/>
      <c r="AA119" s="1855"/>
      <c r="AB119" s="1856">
        <f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857"/>
      <c r="AD119" s="1857"/>
      <c r="AE119" s="1858"/>
      <c r="AF119" s="1856">
        <f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857"/>
      <c r="AH119" s="1857"/>
      <c r="AI119" s="1858"/>
      <c r="AJ119" s="1859">
        <f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857"/>
      <c r="AL119" s="1857"/>
      <c r="AM119" s="1858"/>
      <c r="AN119" s="1859">
        <f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857"/>
      <c r="AP119" s="1857"/>
      <c r="AQ119" s="1858"/>
      <c r="AR119" s="242">
        <f t="shared" si="22"/>
        <v>0</v>
      </c>
    </row>
    <row r="120" spans="1:49" ht="15.6">
      <c r="A120" s="85"/>
      <c r="B120" s="1842">
        <f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843"/>
      <c r="D120" s="1844"/>
      <c r="E120" s="1845">
        <f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739"/>
      <c r="G120" s="1739"/>
      <c r="H120" s="1597"/>
      <c r="I120" s="1846">
        <f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83"/>
      <c r="K120" s="1383"/>
      <c r="L120" s="1383"/>
      <c r="M120" s="1383"/>
      <c r="N120" s="1847">
        <f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848"/>
      <c r="P120" s="1848"/>
      <c r="Q120" s="1849"/>
      <c r="R120" s="1847">
        <f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848"/>
      <c r="T120" s="1848"/>
      <c r="U120" s="1849"/>
      <c r="V120" s="1852">
        <f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597"/>
      <c r="X120" s="108">
        <f t="shared" si="21"/>
        <v>0</v>
      </c>
      <c r="Y120" s="1853">
        <f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0.1</v>
      </c>
      <c r="Z120" s="1854"/>
      <c r="AA120" s="1855"/>
      <c r="AB120" s="1856">
        <f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857"/>
      <c r="AD120" s="1857"/>
      <c r="AE120" s="1858"/>
      <c r="AF120" s="1856">
        <f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857"/>
      <c r="AH120" s="1857"/>
      <c r="AI120" s="1858"/>
      <c r="AJ120" s="1859">
        <f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857"/>
      <c r="AL120" s="1857"/>
      <c r="AM120" s="1858"/>
      <c r="AN120" s="1859">
        <f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857"/>
      <c r="AP120" s="1857"/>
      <c r="AQ120" s="1858"/>
      <c r="AR120" s="242">
        <f t="shared" si="22"/>
        <v>0</v>
      </c>
    </row>
    <row r="121" spans="1:49" ht="15.6">
      <c r="A121" s="85"/>
      <c r="B121" s="1842">
        <f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843"/>
      <c r="D121" s="1844"/>
      <c r="E121" s="1845">
        <f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739"/>
      <c r="G121" s="1739"/>
      <c r="H121" s="1597"/>
      <c r="I121" s="1846">
        <f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83"/>
      <c r="K121" s="1383"/>
      <c r="L121" s="1383"/>
      <c r="M121" s="1383"/>
      <c r="N121" s="1847">
        <f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848"/>
      <c r="P121" s="1848"/>
      <c r="Q121" s="1849"/>
      <c r="R121" s="1847">
        <f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848"/>
      <c r="T121" s="1848"/>
      <c r="U121" s="1849"/>
      <c r="V121" s="1852">
        <f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597"/>
      <c r="X121" s="108">
        <f t="shared" si="21"/>
        <v>0</v>
      </c>
      <c r="Y121" s="1853">
        <f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0.1</v>
      </c>
      <c r="Z121" s="1854"/>
      <c r="AA121" s="1855"/>
      <c r="AB121" s="1856">
        <f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857"/>
      <c r="AD121" s="1857"/>
      <c r="AE121" s="1858"/>
      <c r="AF121" s="1856">
        <f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857"/>
      <c r="AH121" s="1857"/>
      <c r="AI121" s="1858"/>
      <c r="AJ121" s="1859">
        <f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857"/>
      <c r="AL121" s="1857"/>
      <c r="AM121" s="1858"/>
      <c r="AN121" s="1859">
        <f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857"/>
      <c r="AP121" s="1857"/>
      <c r="AQ121" s="1858"/>
      <c r="AR121" s="242">
        <f t="shared" si="22"/>
        <v>0</v>
      </c>
    </row>
    <row r="122" spans="1:49" ht="15.6">
      <c r="A122" s="85"/>
      <c r="B122" s="1842">
        <f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843"/>
      <c r="D122" s="1844"/>
      <c r="E122" s="1845">
        <f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739"/>
      <c r="G122" s="1739"/>
      <c r="H122" s="1597"/>
      <c r="I122" s="1846">
        <f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83"/>
      <c r="K122" s="1383"/>
      <c r="L122" s="1383"/>
      <c r="M122" s="1383"/>
      <c r="N122" s="1847">
        <f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848"/>
      <c r="P122" s="1848"/>
      <c r="Q122" s="1849"/>
      <c r="R122" s="1847">
        <f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848"/>
      <c r="T122" s="1848"/>
      <c r="U122" s="1849"/>
      <c r="V122" s="1852">
        <f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597"/>
      <c r="X122" s="108">
        <f t="shared" si="21"/>
        <v>0</v>
      </c>
      <c r="Y122" s="1853">
        <f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0.1</v>
      </c>
      <c r="Z122" s="1854"/>
      <c r="AA122" s="1855"/>
      <c r="AB122" s="1856">
        <f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857"/>
      <c r="AD122" s="1857"/>
      <c r="AE122" s="1858"/>
      <c r="AF122" s="1856">
        <f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857"/>
      <c r="AH122" s="1857"/>
      <c r="AI122" s="1858"/>
      <c r="AJ122" s="1859">
        <f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857"/>
      <c r="AL122" s="1857"/>
      <c r="AM122" s="1858"/>
      <c r="AN122" s="1859">
        <f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857"/>
      <c r="AP122" s="1857"/>
      <c r="AQ122" s="1858"/>
      <c r="AR122" s="242">
        <f t="shared" si="22"/>
        <v>0</v>
      </c>
    </row>
    <row r="123" spans="1:49" ht="15.6">
      <c r="A123" s="85"/>
      <c r="B123" s="1842">
        <f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843"/>
      <c r="D123" s="1844"/>
      <c r="E123" s="1845">
        <f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739"/>
      <c r="G123" s="1739"/>
      <c r="H123" s="1597"/>
      <c r="I123" s="1846">
        <f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83"/>
      <c r="K123" s="1383"/>
      <c r="L123" s="1383"/>
      <c r="M123" s="1383"/>
      <c r="N123" s="1847">
        <f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848"/>
      <c r="P123" s="1848"/>
      <c r="Q123" s="1849"/>
      <c r="R123" s="1847">
        <f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848"/>
      <c r="T123" s="1848"/>
      <c r="U123" s="1849"/>
      <c r="V123" s="1852">
        <f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597"/>
      <c r="X123" s="108">
        <f t="shared" si="21"/>
        <v>0</v>
      </c>
      <c r="Y123" s="1853">
        <f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0.1</v>
      </c>
      <c r="Z123" s="1854"/>
      <c r="AA123" s="1855"/>
      <c r="AB123" s="1856">
        <f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857"/>
      <c r="AD123" s="1857"/>
      <c r="AE123" s="1858"/>
      <c r="AF123" s="1856">
        <f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857"/>
      <c r="AH123" s="1857"/>
      <c r="AI123" s="1858"/>
      <c r="AJ123" s="1859">
        <f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857"/>
      <c r="AL123" s="1857"/>
      <c r="AM123" s="1858"/>
      <c r="AN123" s="1859">
        <f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857"/>
      <c r="AP123" s="1857"/>
      <c r="AQ123" s="1858"/>
      <c r="AR123" s="242">
        <f t="shared" si="22"/>
        <v>0</v>
      </c>
    </row>
    <row r="124" spans="1:49" ht="15.6">
      <c r="A124" s="85"/>
      <c r="B124" s="1842">
        <f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843"/>
      <c r="D124" s="1844"/>
      <c r="E124" s="1845">
        <f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739"/>
      <c r="G124" s="1739"/>
      <c r="H124" s="1597"/>
      <c r="I124" s="1846">
        <f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83"/>
      <c r="K124" s="1383"/>
      <c r="L124" s="1383"/>
      <c r="M124" s="1383"/>
      <c r="N124" s="1847">
        <f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848"/>
      <c r="P124" s="1848"/>
      <c r="Q124" s="1849"/>
      <c r="R124" s="1847">
        <f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848"/>
      <c r="T124" s="1848"/>
      <c r="U124" s="1849"/>
      <c r="V124" s="1852">
        <f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597"/>
      <c r="X124" s="108">
        <f t="shared" si="21"/>
        <v>0</v>
      </c>
      <c r="Y124" s="1853">
        <f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0.1</v>
      </c>
      <c r="Z124" s="1854"/>
      <c r="AA124" s="1855"/>
      <c r="AB124" s="1856">
        <f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857"/>
      <c r="AD124" s="1857"/>
      <c r="AE124" s="1858"/>
      <c r="AF124" s="1856">
        <f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857"/>
      <c r="AH124" s="1857"/>
      <c r="AI124" s="1858"/>
      <c r="AJ124" s="1859">
        <f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857"/>
      <c r="AL124" s="1857"/>
      <c r="AM124" s="1858"/>
      <c r="AN124" s="1859">
        <f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857"/>
      <c r="AP124" s="1857"/>
      <c r="AQ124" s="1858"/>
      <c r="AR124" s="242">
        <f t="shared" si="22"/>
        <v>0</v>
      </c>
    </row>
    <row r="125" spans="1:49" ht="15.6">
      <c r="A125" s="85"/>
      <c r="B125" s="1842">
        <f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843"/>
      <c r="D125" s="1844"/>
      <c r="E125" s="1845">
        <f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739"/>
      <c r="G125" s="1739"/>
      <c r="H125" s="1597"/>
      <c r="I125" s="1846">
        <f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83"/>
      <c r="K125" s="1383"/>
      <c r="L125" s="1383"/>
      <c r="M125" s="1383"/>
      <c r="N125" s="1847">
        <f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848"/>
      <c r="P125" s="1848"/>
      <c r="Q125" s="1849"/>
      <c r="R125" s="1847">
        <f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848"/>
      <c r="T125" s="1848"/>
      <c r="U125" s="1849"/>
      <c r="V125" s="1852">
        <f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597"/>
      <c r="X125" s="108">
        <f t="shared" si="21"/>
        <v>0</v>
      </c>
      <c r="Y125" s="1853">
        <f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0.1</v>
      </c>
      <c r="Z125" s="1854"/>
      <c r="AA125" s="1855"/>
      <c r="AB125" s="1856">
        <f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857"/>
      <c r="AD125" s="1857"/>
      <c r="AE125" s="1858"/>
      <c r="AF125" s="1856">
        <f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857"/>
      <c r="AH125" s="1857"/>
      <c r="AI125" s="1858"/>
      <c r="AJ125" s="1859">
        <f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857"/>
      <c r="AL125" s="1857"/>
      <c r="AM125" s="1858"/>
      <c r="AN125" s="1859">
        <f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857"/>
      <c r="AP125" s="1857"/>
      <c r="AQ125" s="1858"/>
      <c r="AR125" s="242">
        <f t="shared" si="22"/>
        <v>0</v>
      </c>
    </row>
    <row r="126" spans="1:49" ht="15.6">
      <c r="A126" s="85"/>
      <c r="B126" s="1842">
        <f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843"/>
      <c r="D126" s="1844"/>
      <c r="E126" s="1845">
        <f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739"/>
      <c r="G126" s="1739"/>
      <c r="H126" s="1597"/>
      <c r="I126" s="1846">
        <f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83"/>
      <c r="K126" s="1383"/>
      <c r="L126" s="1383"/>
      <c r="M126" s="1383"/>
      <c r="N126" s="1847">
        <f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848"/>
      <c r="P126" s="1848"/>
      <c r="Q126" s="1849"/>
      <c r="R126" s="1847">
        <f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848"/>
      <c r="T126" s="1848"/>
      <c r="U126" s="1849"/>
      <c r="V126" s="1852">
        <f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597"/>
      <c r="X126" s="108">
        <f t="shared" si="21"/>
        <v>0</v>
      </c>
      <c r="Y126" s="1853">
        <f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0.1</v>
      </c>
      <c r="Z126" s="1854"/>
      <c r="AA126" s="1855"/>
      <c r="AB126" s="1856">
        <f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857"/>
      <c r="AD126" s="1857"/>
      <c r="AE126" s="1858"/>
      <c r="AF126" s="1856">
        <f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857"/>
      <c r="AH126" s="1857"/>
      <c r="AI126" s="1858"/>
      <c r="AJ126" s="1859">
        <f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857"/>
      <c r="AL126" s="1857"/>
      <c r="AM126" s="1858"/>
      <c r="AN126" s="1859">
        <f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857"/>
      <c r="AP126" s="1857"/>
      <c r="AQ126" s="1858"/>
      <c r="AR126" s="242">
        <f t="shared" si="22"/>
        <v>0</v>
      </c>
    </row>
    <row r="127" spans="1:49" ht="15.6">
      <c r="A127" s="85"/>
      <c r="B127" s="1842">
        <f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843"/>
      <c r="D127" s="1844"/>
      <c r="E127" s="1845">
        <f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739"/>
      <c r="G127" s="1739"/>
      <c r="H127" s="1597"/>
      <c r="I127" s="1846">
        <f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83"/>
      <c r="K127" s="1383"/>
      <c r="L127" s="1383"/>
      <c r="M127" s="1383"/>
      <c r="N127" s="1847">
        <f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848"/>
      <c r="P127" s="1848"/>
      <c r="Q127" s="1849"/>
      <c r="R127" s="1847">
        <f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848"/>
      <c r="T127" s="1848"/>
      <c r="U127" s="1849"/>
      <c r="V127" s="1852">
        <f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597"/>
      <c r="X127" s="108">
        <f t="shared" si="21"/>
        <v>0</v>
      </c>
      <c r="Y127" s="1853">
        <f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0.1</v>
      </c>
      <c r="Z127" s="1854"/>
      <c r="AA127" s="1855"/>
      <c r="AB127" s="1856">
        <f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857"/>
      <c r="AD127" s="1857"/>
      <c r="AE127" s="1858"/>
      <c r="AF127" s="1856">
        <f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857"/>
      <c r="AH127" s="1857"/>
      <c r="AI127" s="1858"/>
      <c r="AJ127" s="1859">
        <f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857"/>
      <c r="AL127" s="1857"/>
      <c r="AM127" s="1858"/>
      <c r="AN127" s="1859">
        <f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857"/>
      <c r="AP127" s="1857"/>
      <c r="AQ127" s="1858"/>
      <c r="AR127" s="242">
        <f t="shared" si="22"/>
        <v>0</v>
      </c>
    </row>
    <row r="128" spans="1:49" ht="15.6">
      <c r="A128" s="85"/>
      <c r="B128" s="1842">
        <f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843"/>
      <c r="D128" s="1844"/>
      <c r="E128" s="1845">
        <f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739"/>
      <c r="G128" s="1739"/>
      <c r="H128" s="1597"/>
      <c r="I128" s="1846">
        <f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83"/>
      <c r="K128" s="1383"/>
      <c r="L128" s="1383"/>
      <c r="M128" s="1383"/>
      <c r="N128" s="1847">
        <f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848"/>
      <c r="P128" s="1848"/>
      <c r="Q128" s="1849"/>
      <c r="R128" s="1847">
        <f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848"/>
      <c r="T128" s="1848"/>
      <c r="U128" s="1849"/>
      <c r="V128" s="1852">
        <f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597"/>
      <c r="X128" s="108">
        <f t="shared" si="21"/>
        <v>0</v>
      </c>
      <c r="Y128" s="1853">
        <f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0.1</v>
      </c>
      <c r="Z128" s="1854"/>
      <c r="AA128" s="1855"/>
      <c r="AB128" s="1856">
        <f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857"/>
      <c r="AD128" s="1857"/>
      <c r="AE128" s="1858"/>
      <c r="AF128" s="1856">
        <f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857"/>
      <c r="AH128" s="1857"/>
      <c r="AI128" s="1858"/>
      <c r="AJ128" s="1859">
        <f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857"/>
      <c r="AL128" s="1857"/>
      <c r="AM128" s="1858"/>
      <c r="AN128" s="1859">
        <f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857"/>
      <c r="AP128" s="1857"/>
      <c r="AQ128" s="1858"/>
      <c r="AR128" s="242">
        <f t="shared" si="22"/>
        <v>0</v>
      </c>
    </row>
    <row r="129" spans="1:57" ht="15.6">
      <c r="A129" s="85"/>
      <c r="B129" s="1842">
        <f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843"/>
      <c r="D129" s="1844"/>
      <c r="E129" s="1845">
        <f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739"/>
      <c r="G129" s="1739"/>
      <c r="H129" s="1597"/>
      <c r="I129" s="1846">
        <f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83"/>
      <c r="K129" s="1383"/>
      <c r="L129" s="1383"/>
      <c r="M129" s="1383"/>
      <c r="N129" s="1847">
        <f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848"/>
      <c r="P129" s="1848"/>
      <c r="Q129" s="1849"/>
      <c r="R129" s="1847">
        <f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848"/>
      <c r="T129" s="1848"/>
      <c r="U129" s="1849"/>
      <c r="V129" s="1852">
        <f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597"/>
      <c r="X129" s="108">
        <f t="shared" si="21"/>
        <v>0</v>
      </c>
      <c r="Y129" s="1853">
        <f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0.1</v>
      </c>
      <c r="Z129" s="1854"/>
      <c r="AA129" s="1855"/>
      <c r="AB129" s="1856">
        <f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857"/>
      <c r="AD129" s="1857"/>
      <c r="AE129" s="1858"/>
      <c r="AF129" s="1856">
        <f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857"/>
      <c r="AH129" s="1857"/>
      <c r="AI129" s="1858"/>
      <c r="AJ129" s="1859">
        <f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857"/>
      <c r="AL129" s="1857"/>
      <c r="AM129" s="1858"/>
      <c r="AN129" s="1859">
        <f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857"/>
      <c r="AP129" s="1857"/>
      <c r="AQ129" s="1858"/>
      <c r="AR129" s="242">
        <f t="shared" si="22"/>
        <v>0</v>
      </c>
    </row>
    <row r="130" spans="1:57" ht="15.6">
      <c r="A130" s="85"/>
      <c r="B130" s="1842">
        <f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843"/>
      <c r="D130" s="1844"/>
      <c r="E130" s="1845">
        <f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739"/>
      <c r="G130" s="1739"/>
      <c r="H130" s="1597"/>
      <c r="I130" s="1846">
        <f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83"/>
      <c r="K130" s="1383"/>
      <c r="L130" s="1383"/>
      <c r="M130" s="1383"/>
      <c r="N130" s="1847">
        <f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848"/>
      <c r="P130" s="1848"/>
      <c r="Q130" s="1849"/>
      <c r="R130" s="1847"/>
      <c r="S130" s="1848"/>
      <c r="T130" s="1848"/>
      <c r="U130" s="1849"/>
      <c r="V130" s="1852">
        <f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597"/>
      <c r="X130" s="108">
        <f t="shared" si="21"/>
        <v>0</v>
      </c>
      <c r="Y130" s="1853">
        <f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0.1</v>
      </c>
      <c r="Z130" s="1854"/>
      <c r="AA130" s="1855"/>
      <c r="AB130" s="1856"/>
      <c r="AC130" s="1857"/>
      <c r="AD130" s="1857"/>
      <c r="AE130" s="1858"/>
      <c r="AF130" s="1856">
        <f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857"/>
      <c r="AH130" s="1857"/>
      <c r="AI130" s="1858"/>
      <c r="AJ130" s="1859"/>
      <c r="AK130" s="1857"/>
      <c r="AL130" s="1857"/>
      <c r="AM130" s="1858"/>
      <c r="AN130" s="1859">
        <f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857"/>
      <c r="AP130" s="1857"/>
      <c r="AQ130" s="1858"/>
      <c r="AR130" s="242">
        <f t="shared" si="22"/>
        <v>0</v>
      </c>
    </row>
    <row r="131" spans="1:57" ht="15.6">
      <c r="A131" s="85"/>
      <c r="B131" s="1842">
        <f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843"/>
      <c r="D131" s="1844"/>
      <c r="E131" s="1845">
        <f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739"/>
      <c r="G131" s="1739"/>
      <c r="H131" s="1597"/>
      <c r="I131" s="1846">
        <f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83"/>
      <c r="K131" s="1383"/>
      <c r="L131" s="1383"/>
      <c r="M131" s="1383"/>
      <c r="N131" s="1847">
        <f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848"/>
      <c r="P131" s="1848"/>
      <c r="Q131" s="1849"/>
      <c r="R131" s="1847">
        <f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848"/>
      <c r="T131" s="1848"/>
      <c r="U131" s="1849"/>
      <c r="V131" s="1852">
        <f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597"/>
      <c r="X131" s="108">
        <f t="shared" si="21"/>
        <v>0</v>
      </c>
      <c r="Y131" s="1853">
        <f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0.1</v>
      </c>
      <c r="Z131" s="1854"/>
      <c r="AA131" s="1855"/>
      <c r="AB131" s="1856">
        <f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857"/>
      <c r="AD131" s="1857"/>
      <c r="AE131" s="1858"/>
      <c r="AF131" s="1856">
        <f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857"/>
      <c r="AH131" s="1857"/>
      <c r="AI131" s="1858"/>
      <c r="AJ131" s="1859">
        <f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857"/>
      <c r="AL131" s="1857"/>
      <c r="AM131" s="1858"/>
      <c r="AN131" s="1859">
        <f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857"/>
      <c r="AP131" s="1857"/>
      <c r="AQ131" s="1858"/>
      <c r="AR131" s="242">
        <f t="shared" si="22"/>
        <v>0</v>
      </c>
    </row>
    <row r="132" spans="1:57" ht="15.6">
      <c r="A132" s="85"/>
      <c r="B132" s="1842">
        <f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843"/>
      <c r="D132" s="1844"/>
      <c r="E132" s="1845">
        <f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739"/>
      <c r="G132" s="1739"/>
      <c r="H132" s="1597"/>
      <c r="I132" s="1846">
        <f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83"/>
      <c r="K132" s="1383"/>
      <c r="L132" s="1383"/>
      <c r="M132" s="1383"/>
      <c r="N132" s="1847">
        <f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848"/>
      <c r="P132" s="1848"/>
      <c r="Q132" s="1849"/>
      <c r="R132" s="1847">
        <f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848"/>
      <c r="T132" s="1848"/>
      <c r="U132" s="1849"/>
      <c r="V132" s="1852">
        <f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597"/>
      <c r="X132" s="108">
        <f t="shared" si="21"/>
        <v>0</v>
      </c>
      <c r="Y132" s="1853">
        <f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0.1</v>
      </c>
      <c r="Z132" s="1854"/>
      <c r="AA132" s="1855"/>
      <c r="AB132" s="1856">
        <f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857"/>
      <c r="AD132" s="1857"/>
      <c r="AE132" s="1858"/>
      <c r="AF132" s="1856">
        <f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857"/>
      <c r="AH132" s="1857"/>
      <c r="AI132" s="1858"/>
      <c r="AJ132" s="1859">
        <f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857"/>
      <c r="AL132" s="1857"/>
      <c r="AM132" s="1858"/>
      <c r="AN132" s="1859">
        <f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857"/>
      <c r="AP132" s="1857"/>
      <c r="AQ132" s="1858"/>
      <c r="AR132" s="242">
        <f t="shared" si="22"/>
        <v>0</v>
      </c>
    </row>
    <row r="133" spans="1:57" ht="15.6">
      <c r="A133" s="85"/>
      <c r="B133" s="1842">
        <f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843"/>
      <c r="D133" s="1844"/>
      <c r="E133" s="1845">
        <f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739"/>
      <c r="G133" s="1739"/>
      <c r="H133" s="1597"/>
      <c r="I133" s="1846">
        <f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83"/>
      <c r="K133" s="1383"/>
      <c r="L133" s="1383"/>
      <c r="M133" s="1383"/>
      <c r="N133" s="1847">
        <f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848"/>
      <c r="P133" s="1848"/>
      <c r="Q133" s="1849"/>
      <c r="R133" s="1847">
        <f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848"/>
      <c r="T133" s="1848"/>
      <c r="U133" s="1849"/>
      <c r="V133" s="1852">
        <f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597"/>
      <c r="X133" s="108">
        <f t="shared" si="21"/>
        <v>0</v>
      </c>
      <c r="Y133" s="1853">
        <f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0.1</v>
      </c>
      <c r="Z133" s="1854"/>
      <c r="AA133" s="1855"/>
      <c r="AB133" s="1856">
        <f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857"/>
      <c r="AD133" s="1857"/>
      <c r="AE133" s="1858"/>
      <c r="AF133" s="1856">
        <f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857"/>
      <c r="AH133" s="1857"/>
      <c r="AI133" s="1858"/>
      <c r="AJ133" s="1859">
        <f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857"/>
      <c r="AL133" s="1857"/>
      <c r="AM133" s="1858"/>
      <c r="AN133" s="1859">
        <f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857"/>
      <c r="AP133" s="1857"/>
      <c r="AQ133" s="1858"/>
      <c r="AR133" s="242">
        <f t="shared" si="22"/>
        <v>0</v>
      </c>
    </row>
    <row r="134" spans="1:57" ht="15.6">
      <c r="A134" s="85"/>
      <c r="B134" s="1872" t="s">
        <v>464</v>
      </c>
      <c r="C134" s="1872"/>
      <c r="D134" s="1872"/>
      <c r="E134" s="1872"/>
      <c r="F134" s="1756">
        <f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756"/>
      <c r="H134" s="580" t="s">
        <v>467</v>
      </c>
      <c r="I134" s="1873">
        <f>IF(F134=0,0,AVERAGEIF(AB114:AE133,"&lt;&gt;0"))</f>
        <v>0</v>
      </c>
      <c r="J134" s="1873"/>
      <c r="K134" s="1873"/>
      <c r="L134" s="1758" t="s">
        <v>446</v>
      </c>
      <c r="M134" s="1759"/>
      <c r="N134" s="1759"/>
      <c r="O134" s="1759"/>
      <c r="P134" s="1759"/>
      <c r="Q134" s="1759"/>
      <c r="R134" s="1860" t="str">
        <f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Sim</v>
      </c>
      <c r="S134" s="1860"/>
      <c r="T134" s="1860"/>
      <c r="U134" s="1860"/>
      <c r="V134" s="1758" t="s">
        <v>447</v>
      </c>
      <c r="W134" s="1759"/>
      <c r="X134" s="1759"/>
      <c r="Y134" s="1356" t="str">
        <f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Dólar</v>
      </c>
      <c r="Z134" s="1356"/>
      <c r="AA134" s="1356"/>
      <c r="AB134" s="1812" t="s">
        <v>185</v>
      </c>
      <c r="AC134" s="1825"/>
      <c r="AD134" s="1825"/>
      <c r="AE134" s="1826"/>
      <c r="AF134" s="1747">
        <f>SUM(AF114:AI133)</f>
        <v>0</v>
      </c>
      <c r="AG134" s="1748"/>
      <c r="AH134" s="1748"/>
      <c r="AI134" s="1749"/>
      <c r="AJ134" s="1740" t="s">
        <v>62</v>
      </c>
      <c r="AK134" s="1741"/>
      <c r="AL134" s="1741"/>
      <c r="AM134" s="1742"/>
      <c r="AN134" s="1811">
        <f>SUM(AN114:AQ133)</f>
        <v>0</v>
      </c>
      <c r="AO134" s="1748"/>
      <c r="AP134" s="1748"/>
      <c r="AQ134" s="1748"/>
      <c r="AR134" s="793">
        <f>SUM(AR114:AR133)</f>
        <v>0</v>
      </c>
    </row>
    <row r="135" spans="1:57" ht="15.6">
      <c r="A135" s="85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2"/>
      <c r="S135" s="102"/>
      <c r="T135" s="102"/>
      <c r="U135" s="102"/>
      <c r="V135" s="102"/>
      <c r="W135" s="102"/>
      <c r="X135" s="102"/>
      <c r="Y135" s="102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243"/>
      <c r="AR135" s="244"/>
    </row>
    <row r="136" spans="1:57" ht="24" customHeight="1">
      <c r="A136" s="85"/>
      <c r="B136" s="1832" t="s">
        <v>449</v>
      </c>
      <c r="C136" s="1833"/>
      <c r="D136" s="1833"/>
      <c r="E136" s="1833"/>
      <c r="F136" s="1917" t="str">
        <f>IF(AT112='Transporte Terrestre'!B10,'Transporte Terrestre'!C31)</f>
        <v>testando 1 2 3</v>
      </c>
      <c r="G136" s="1918"/>
      <c r="H136" s="1918"/>
      <c r="I136" s="1918"/>
      <c r="J136" s="1918"/>
      <c r="K136" s="1918"/>
      <c r="L136" s="1918"/>
      <c r="M136" s="1918"/>
      <c r="N136" s="1918"/>
      <c r="O136" s="1918"/>
      <c r="P136" s="1918"/>
      <c r="Q136" s="1918"/>
      <c r="R136" s="1918"/>
      <c r="S136" s="1918"/>
      <c r="T136" s="1918"/>
      <c r="U136" s="1918"/>
      <c r="V136" s="1918"/>
      <c r="W136" s="1918"/>
      <c r="X136" s="1918"/>
      <c r="Y136" s="1918"/>
      <c r="Z136" s="1918"/>
      <c r="AA136" s="1918"/>
      <c r="AB136" s="1918"/>
      <c r="AC136" s="1918"/>
      <c r="AD136" s="1918"/>
      <c r="AE136" s="1918"/>
      <c r="AF136" s="1918"/>
      <c r="AG136" s="1918"/>
      <c r="AH136" s="1918"/>
      <c r="AI136" s="1918"/>
      <c r="AJ136" s="1918"/>
      <c r="AK136" s="1918"/>
      <c r="AL136" s="1918"/>
      <c r="AM136" s="1918"/>
      <c r="AN136" s="1918"/>
      <c r="AO136" s="1918"/>
      <c r="AP136" s="1919"/>
      <c r="AQ136" s="783">
        <f>'Proposta Terrestre'!C36</f>
        <v>7.0000000000000007E-2</v>
      </c>
      <c r="AR136" s="652" t="s">
        <v>292</v>
      </c>
      <c r="AT136" s="969"/>
    </row>
    <row r="137" spans="1:57" ht="24.6" customHeight="1">
      <c r="A137" s="488"/>
      <c r="B137" s="1714" t="s">
        <v>450</v>
      </c>
      <c r="C137" s="1714"/>
      <c r="D137" s="1714"/>
      <c r="E137" s="1714"/>
      <c r="F137" s="1714"/>
      <c r="G137" s="1714"/>
      <c r="H137" s="1714"/>
      <c r="I137" s="1714" t="s">
        <v>451</v>
      </c>
      <c r="J137" s="1714"/>
      <c r="K137" s="1714"/>
      <c r="L137" s="1714"/>
      <c r="M137" s="1714"/>
      <c r="N137" s="1714"/>
      <c r="O137" s="1714"/>
      <c r="P137" s="1714"/>
      <c r="Q137" s="1714"/>
      <c r="R137" s="1714"/>
      <c r="S137" s="1714"/>
      <c r="T137" s="1714" t="s">
        <v>452</v>
      </c>
      <c r="U137" s="1714"/>
      <c r="V137" s="1714"/>
      <c r="W137" s="1714"/>
      <c r="X137" s="1714"/>
      <c r="Y137" s="1714" t="s">
        <v>453</v>
      </c>
      <c r="Z137" s="1714"/>
      <c r="AA137" s="1714"/>
      <c r="AB137" s="1714"/>
      <c r="AC137" s="1714"/>
      <c r="AD137" s="1714"/>
      <c r="AE137" s="1714"/>
      <c r="AF137" s="1714"/>
      <c r="AG137" s="1714"/>
      <c r="AH137" s="1714" t="s">
        <v>454</v>
      </c>
      <c r="AI137" s="1714"/>
      <c r="AJ137" s="1714"/>
      <c r="AK137" s="1714"/>
      <c r="AL137" s="1714"/>
      <c r="AM137" s="1714"/>
      <c r="AN137" s="1714"/>
      <c r="AO137" s="1714" t="s">
        <v>455</v>
      </c>
      <c r="AP137" s="1714"/>
      <c r="AQ137" s="1714"/>
      <c r="AR137" s="1714"/>
      <c r="AT137" s="969"/>
    </row>
    <row r="138" spans="1:57" ht="44.4" customHeight="1">
      <c r="A138" s="488"/>
      <c r="B138" s="1766" t="s">
        <v>456</v>
      </c>
      <c r="C138" s="1766"/>
      <c r="D138" s="1766"/>
      <c r="E138" s="1766" t="s">
        <v>457</v>
      </c>
      <c r="F138" s="1766"/>
      <c r="G138" s="1766"/>
      <c r="H138" s="582" t="s">
        <v>59</v>
      </c>
      <c r="I138" s="1766" t="s">
        <v>456</v>
      </c>
      <c r="J138" s="1766"/>
      <c r="K138" s="1766"/>
      <c r="L138" s="1719" t="s">
        <v>457</v>
      </c>
      <c r="M138" s="1720"/>
      <c r="N138" s="1720"/>
      <c r="O138" s="1720"/>
      <c r="P138" s="1720"/>
      <c r="Q138" s="1719" t="s">
        <v>59</v>
      </c>
      <c r="R138" s="1720"/>
      <c r="S138" s="1720"/>
      <c r="T138" s="1719" t="s">
        <v>458</v>
      </c>
      <c r="U138" s="1720"/>
      <c r="V138" s="1720"/>
      <c r="W138" s="1721">
        <v>0.1</v>
      </c>
      <c r="X138" s="1721"/>
      <c r="Y138" s="1710" t="s">
        <v>459</v>
      </c>
      <c r="Z138" s="1711"/>
      <c r="AA138" s="1711"/>
      <c r="AB138" s="1711"/>
      <c r="AC138" s="1711"/>
      <c r="AD138" s="1711"/>
      <c r="AE138" s="1711"/>
      <c r="AF138" s="1711"/>
      <c r="AG138" s="1711"/>
      <c r="AH138" s="1710" t="s">
        <v>459</v>
      </c>
      <c r="AI138" s="1711"/>
      <c r="AJ138" s="1711"/>
      <c r="AK138" s="1711"/>
      <c r="AL138" s="1711"/>
      <c r="AM138" s="1711"/>
      <c r="AN138" s="1711"/>
      <c r="AO138" s="1710" t="s">
        <v>460</v>
      </c>
      <c r="AP138" s="1711"/>
      <c r="AQ138" s="1711"/>
      <c r="AR138" s="1711"/>
      <c r="AT138" s="969"/>
    </row>
    <row r="139" spans="1:57" ht="32.4" customHeight="1">
      <c r="A139" s="85"/>
      <c r="B139" s="1906">
        <f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0</v>
      </c>
      <c r="C139" s="1906"/>
      <c r="D139" s="1906"/>
      <c r="E139" s="1906">
        <f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0</v>
      </c>
      <c r="F139" s="1906"/>
      <c r="G139" s="1906"/>
      <c r="H139" s="792">
        <f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0</v>
      </c>
      <c r="I139" s="1885">
        <f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885"/>
      <c r="K139" s="1885"/>
      <c r="L139" s="1885">
        <f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885"/>
      <c r="N139" s="1885"/>
      <c r="O139" s="1885"/>
      <c r="P139" s="1885"/>
      <c r="Q139" s="1885">
        <f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885"/>
      <c r="S139" s="1907"/>
      <c r="T139" s="1908">
        <f>(AF134+B139+E139+H139+AT139)*W138</f>
        <v>0</v>
      </c>
      <c r="U139" s="1908"/>
      <c r="V139" s="1908"/>
      <c r="W139" s="1908"/>
      <c r="X139" s="1909"/>
      <c r="Y139" s="1883">
        <f>(AF134+B139+E139+H139+T139)+(AF134+B139+E139+H139)*AQ136</f>
        <v>0</v>
      </c>
      <c r="Z139" s="1883"/>
      <c r="AA139" s="1883"/>
      <c r="AB139" s="1883"/>
      <c r="AC139" s="1883"/>
      <c r="AD139" s="1883"/>
      <c r="AE139" s="1883"/>
      <c r="AF139" s="1883"/>
      <c r="AG139" s="1883"/>
      <c r="AH139" s="1884">
        <f>AN134+I139+L139+Q139+AT140</f>
        <v>0</v>
      </c>
      <c r="AI139" s="1884"/>
      <c r="AJ139" s="1884"/>
      <c r="AK139" s="1884"/>
      <c r="AL139" s="1884"/>
      <c r="AM139" s="1884"/>
      <c r="AN139" s="1884"/>
      <c r="AO139" s="1885">
        <f>(Y139-AH139)+AR134</f>
        <v>0</v>
      </c>
      <c r="AP139" s="1885"/>
      <c r="AQ139" s="1885"/>
      <c r="AR139" s="1885"/>
      <c r="AT139" s="968">
        <f>(AF134+B139+E139+H139)*AQ136</f>
        <v>0</v>
      </c>
      <c r="AU139" s="971"/>
      <c r="AV139" s="971"/>
      <c r="AW139" s="971"/>
      <c r="AX139" s="971"/>
      <c r="AY139" s="971"/>
      <c r="AZ139" s="971"/>
      <c r="BA139" s="971"/>
      <c r="BB139" s="971"/>
      <c r="BC139" s="971"/>
      <c r="BD139" s="971"/>
      <c r="BE139" s="971"/>
    </row>
    <row r="140" spans="1:57" ht="15.6">
      <c r="A140" s="85"/>
      <c r="B140" s="647"/>
      <c r="C140" s="647"/>
      <c r="D140" s="647"/>
      <c r="E140" s="647"/>
      <c r="F140" s="647"/>
      <c r="G140" s="647"/>
      <c r="H140" s="647"/>
      <c r="I140" s="647"/>
      <c r="J140" s="647"/>
      <c r="K140" s="647"/>
      <c r="L140" s="647"/>
      <c r="M140" s="647"/>
      <c r="N140" s="647"/>
      <c r="O140" s="647"/>
      <c r="P140" s="647"/>
      <c r="Q140" s="647"/>
      <c r="R140" s="647"/>
      <c r="S140" s="647"/>
      <c r="T140" s="648"/>
      <c r="U140" s="648"/>
      <c r="V140" s="648"/>
      <c r="W140" s="648"/>
      <c r="X140" s="648"/>
      <c r="Y140" s="649"/>
      <c r="Z140" s="650"/>
      <c r="AA140" s="650"/>
      <c r="AB140" s="650"/>
      <c r="AC140" s="650"/>
      <c r="AD140" s="650"/>
      <c r="AE140" s="650"/>
      <c r="AF140" s="650"/>
      <c r="AG140" s="650"/>
      <c r="AH140" s="649"/>
      <c r="AI140" s="650"/>
      <c r="AJ140" s="650"/>
      <c r="AK140" s="650"/>
      <c r="AL140" s="650"/>
      <c r="AM140" s="650"/>
      <c r="AN140" s="650"/>
      <c r="AO140" s="647"/>
      <c r="AP140" s="648"/>
      <c r="AQ140" s="648"/>
      <c r="AR140" s="648"/>
      <c r="AT140" s="968" cm="1">
        <f t="array" ref="AT140:BD140">(AN134+I139:S139)*AQ136</f>
        <v>0</v>
      </c>
      <c r="AU140" s="971">
        <v>0</v>
      </c>
      <c r="AV140" s="971">
        <v>0</v>
      </c>
      <c r="AW140" s="971">
        <v>0</v>
      </c>
      <c r="AX140" s="971">
        <v>0</v>
      </c>
      <c r="AY140" s="971">
        <v>0</v>
      </c>
      <c r="AZ140" s="971">
        <v>0</v>
      </c>
      <c r="BA140" s="971">
        <v>0</v>
      </c>
      <c r="BB140" s="971">
        <v>0</v>
      </c>
      <c r="BC140" s="971">
        <v>0</v>
      </c>
      <c r="BD140" s="971">
        <v>0</v>
      </c>
      <c r="BE140" s="971"/>
    </row>
    <row r="141" spans="1:57" customFormat="1" ht="15.6">
      <c r="AT141" s="972"/>
      <c r="AU141" s="972"/>
      <c r="AV141" s="972"/>
      <c r="AW141" s="972"/>
      <c r="AX141" s="972"/>
      <c r="AY141" s="972"/>
      <c r="AZ141" s="972"/>
      <c r="BA141" s="972"/>
      <c r="BB141" s="972"/>
      <c r="BC141" s="972"/>
      <c r="BD141" s="972"/>
      <c r="BE141" s="972"/>
    </row>
    <row r="142" spans="1:57" ht="15.6">
      <c r="A142" s="85"/>
      <c r="B142" s="1902" t="s">
        <v>472</v>
      </c>
      <c r="C142" s="1903"/>
      <c r="D142" s="1903"/>
      <c r="E142" s="1903"/>
      <c r="F142" s="1903"/>
      <c r="G142" s="1903"/>
      <c r="H142" s="1903"/>
      <c r="I142" s="1903"/>
      <c r="J142" s="1875" t="s">
        <v>346</v>
      </c>
      <c r="K142" s="1876"/>
      <c r="L142" s="1876"/>
      <c r="M142" s="1876"/>
      <c r="N142" s="1876"/>
      <c r="O142" s="1876"/>
      <c r="P142" s="1876"/>
      <c r="Q142" s="1876"/>
      <c r="R142" s="1876"/>
      <c r="S142" s="1876"/>
      <c r="T142" s="1876"/>
      <c r="U142" s="1875" t="s">
        <v>345</v>
      </c>
      <c r="V142" s="1876"/>
      <c r="W142" s="1876"/>
      <c r="X142" s="1876"/>
      <c r="Y142" s="1875" t="s">
        <v>264</v>
      </c>
      <c r="Z142" s="1876"/>
      <c r="AA142" s="1876"/>
      <c r="AB142" s="1876"/>
      <c r="AC142" s="1875" t="s">
        <v>473</v>
      </c>
      <c r="AD142" s="1876"/>
      <c r="AE142" s="1876"/>
      <c r="AF142" s="1876"/>
      <c r="AG142" s="1877" t="s">
        <v>474</v>
      </c>
      <c r="AH142" s="1876"/>
      <c r="AI142" s="1876"/>
      <c r="AJ142" s="1876"/>
      <c r="AK142" s="1877" t="s">
        <v>264</v>
      </c>
      <c r="AL142" s="1876"/>
      <c r="AM142" s="1876"/>
      <c r="AN142" s="1876"/>
      <c r="AO142" s="1877" t="s">
        <v>473</v>
      </c>
      <c r="AP142" s="1876"/>
      <c r="AQ142" s="1876"/>
      <c r="AR142"/>
      <c r="AT142" s="971"/>
      <c r="AU142" s="971"/>
      <c r="AV142" s="971"/>
      <c r="AW142" s="971"/>
      <c r="AX142" s="971"/>
      <c r="AY142" s="971"/>
      <c r="AZ142" s="971"/>
      <c r="BA142" s="971"/>
      <c r="BB142" s="971"/>
      <c r="BC142" s="971"/>
      <c r="BD142" s="971"/>
      <c r="BE142" s="971"/>
    </row>
    <row r="143" spans="1:57" ht="15.6">
      <c r="A143" s="85"/>
      <c r="B143" s="1871" t="s">
        <v>475</v>
      </c>
      <c r="C143" s="1819"/>
      <c r="D143" s="1819"/>
      <c r="E143" s="1819"/>
      <c r="F143" s="1819"/>
      <c r="G143" s="1819"/>
      <c r="H143" s="1819"/>
      <c r="I143" s="1819"/>
      <c r="J143" s="1868"/>
      <c r="K143" s="1773"/>
      <c r="L143" s="1773"/>
      <c r="M143" s="1773"/>
      <c r="N143" s="1773"/>
      <c r="O143" s="1773"/>
      <c r="P143" s="1773"/>
      <c r="Q143" s="1773"/>
      <c r="R143" s="1773"/>
      <c r="S143" s="1773"/>
      <c r="T143" s="1773"/>
      <c r="U143" s="1869" t="str">
        <f>IF(AF25=0,"",AF25)</f>
        <v/>
      </c>
      <c r="V143" s="1862"/>
      <c r="W143" s="1862"/>
      <c r="X143" s="1862"/>
      <c r="Y143" s="1861" t="str">
        <f>IF(E30+T30=0,"",E30+T30)</f>
        <v/>
      </c>
      <c r="Z143" s="1862"/>
      <c r="AA143" s="1862"/>
      <c r="AB143" s="1862"/>
      <c r="AC143" s="1878" t="str">
        <f>IF(AF25=0,"",(B30+H30)+(AF25+B30+E30+H30)*AQ27)</f>
        <v/>
      </c>
      <c r="AD143" s="1879"/>
      <c r="AE143" s="1879"/>
      <c r="AF143" s="1880"/>
      <c r="AG143" s="1865" t="str">
        <f>IF(AN25=0,"",AN25)</f>
        <v/>
      </c>
      <c r="AH143" s="1864"/>
      <c r="AI143" s="1864"/>
      <c r="AJ143" s="1864"/>
      <c r="AK143" s="1865" t="str">
        <f>IF(L30=0,"",L30)</f>
        <v/>
      </c>
      <c r="AL143" s="1864"/>
      <c r="AM143" s="1864"/>
      <c r="AN143" s="1866"/>
      <c r="AO143" s="1881" t="str">
        <f>IF(AF25=0,"",((AN25+I30+L30+Q30)*AQ27+(I30+Q30)))</f>
        <v/>
      </c>
      <c r="AP143" s="1882"/>
      <c r="AQ143" s="1882"/>
      <c r="AR143"/>
    </row>
    <row r="144" spans="1:57" ht="15.6">
      <c r="A144" s="85"/>
      <c r="B144" s="1867" t="s">
        <v>476</v>
      </c>
      <c r="C144" s="1739"/>
      <c r="D144" s="1739"/>
      <c r="E144" s="1739"/>
      <c r="F144" s="1739"/>
      <c r="G144" s="1739"/>
      <c r="H144" s="1739"/>
      <c r="I144" s="1739"/>
      <c r="J144" s="1868"/>
      <c r="K144" s="1773"/>
      <c r="L144" s="1773"/>
      <c r="M144" s="1773"/>
      <c r="N144" s="1773"/>
      <c r="O144" s="1773"/>
      <c r="P144" s="1773"/>
      <c r="Q144" s="1773"/>
      <c r="R144" s="1773"/>
      <c r="S144" s="1773"/>
      <c r="T144" s="1773"/>
      <c r="U144" s="1869" t="str">
        <f>IF(AF52=0,"",AF52)</f>
        <v/>
      </c>
      <c r="V144" s="1862"/>
      <c r="W144" s="1862"/>
      <c r="X144" s="1862"/>
      <c r="Y144" s="1861" t="str">
        <f>IF(E57+T57=0,"",E57+T57)</f>
        <v/>
      </c>
      <c r="Z144" s="1862"/>
      <c r="AA144" s="1862"/>
      <c r="AB144" s="1870"/>
      <c r="AC144" s="1861" t="str">
        <f>IF(AF52=0,"",B57+H57+AT56)</f>
        <v/>
      </c>
      <c r="AD144" s="1862"/>
      <c r="AE144" s="1862"/>
      <c r="AF144" s="1862"/>
      <c r="AG144" s="1863" t="str">
        <f>IF(AN52=0,"",AN52)</f>
        <v/>
      </c>
      <c r="AH144" s="1864"/>
      <c r="AI144" s="1864"/>
      <c r="AJ144" s="1864"/>
      <c r="AK144" s="1865" t="str">
        <f>IF(L57=0,"",L57)</f>
        <v/>
      </c>
      <c r="AL144" s="1864"/>
      <c r="AM144" s="1864"/>
      <c r="AN144" s="1866"/>
      <c r="AO144" s="1881" t="str">
        <f>IF(AF52=0,"",((I57+Q57)+(AN52+I57+L57+Q57)*AQ54))</f>
        <v/>
      </c>
      <c r="AP144" s="1882"/>
      <c r="AQ144" s="1882"/>
      <c r="AR144"/>
    </row>
    <row r="145" spans="1:44" ht="15.6">
      <c r="A145" s="85"/>
      <c r="B145" s="1867" t="s">
        <v>477</v>
      </c>
      <c r="C145" s="1739"/>
      <c r="D145" s="1739"/>
      <c r="E145" s="1739"/>
      <c r="F145" s="1739"/>
      <c r="G145" s="1739"/>
      <c r="H145" s="1739"/>
      <c r="I145" s="1739"/>
      <c r="J145" s="1868"/>
      <c r="K145" s="1773"/>
      <c r="L145" s="1773"/>
      <c r="M145" s="1773"/>
      <c r="N145" s="1773"/>
      <c r="O145" s="1773"/>
      <c r="P145" s="1773"/>
      <c r="Q145" s="1773"/>
      <c r="R145" s="1773"/>
      <c r="S145" s="1773"/>
      <c r="T145" s="1773"/>
      <c r="U145" s="1869" t="str">
        <f>IF(AF78=0,"",AF78)</f>
        <v/>
      </c>
      <c r="V145" s="1862"/>
      <c r="W145" s="1862"/>
      <c r="X145" s="1862"/>
      <c r="Y145" s="1861" t="str">
        <f>IF(E83+T83=0,"",E83+T83)</f>
        <v/>
      </c>
      <c r="Z145" s="1862"/>
      <c r="AA145" s="1862"/>
      <c r="AB145" s="1870"/>
      <c r="AC145" s="1861" t="str">
        <f>IF(AF78=0,"",((B83+H83)+(AF78+B83+E83+H83)*AQ80))</f>
        <v/>
      </c>
      <c r="AD145" s="1862"/>
      <c r="AE145" s="1862"/>
      <c r="AF145" s="1862"/>
      <c r="AG145" s="1863" t="str">
        <f>IF(AN78=0,"",AN78)</f>
        <v/>
      </c>
      <c r="AH145" s="1864"/>
      <c r="AI145" s="1864"/>
      <c r="AJ145" s="1864"/>
      <c r="AK145" s="1865" t="str">
        <f>IF(L83=0,"",L83)</f>
        <v/>
      </c>
      <c r="AL145" s="1864"/>
      <c r="AM145" s="1864"/>
      <c r="AN145" s="1866"/>
      <c r="AO145" s="1881" t="str">
        <f>IF(AF78=0,"",((I83+Q83)+(AN78+I83+L83+Q83)*AQ80))</f>
        <v/>
      </c>
      <c r="AP145" s="1882"/>
      <c r="AQ145" s="1882"/>
      <c r="AR145"/>
    </row>
    <row r="146" spans="1:44" ht="15.6">
      <c r="A146" s="85"/>
      <c r="B146" s="1867" t="s">
        <v>56</v>
      </c>
      <c r="C146" s="1886"/>
      <c r="D146" s="1886"/>
      <c r="E146" s="1886"/>
      <c r="F146" s="1886"/>
      <c r="G146" s="1886"/>
      <c r="H146" s="1886"/>
      <c r="I146" s="1886"/>
      <c r="J146" s="1868"/>
      <c r="K146" s="1868"/>
      <c r="L146" s="1868"/>
      <c r="M146" s="1868"/>
      <c r="N146" s="1868"/>
      <c r="O146" s="1868"/>
      <c r="P146" s="1868"/>
      <c r="Q146" s="1868"/>
      <c r="R146" s="1868"/>
      <c r="S146" s="1868"/>
      <c r="T146" s="1868"/>
      <c r="U146" s="1869" t="str">
        <f>IF(AF103=0,"",AF103)</f>
        <v/>
      </c>
      <c r="V146" s="1862"/>
      <c r="W146" s="1862"/>
      <c r="X146" s="1862"/>
      <c r="Y146" s="1861" t="str">
        <f>IF(E108+T108=0,"",E108+T108)</f>
        <v/>
      </c>
      <c r="Z146" s="1862"/>
      <c r="AA146" s="1862"/>
      <c r="AB146" s="1870"/>
      <c r="AC146" s="1861" t="str">
        <f>IF(AF103=0,"",B108+H108+AT107)</f>
        <v/>
      </c>
      <c r="AD146" s="1862"/>
      <c r="AE146" s="1862"/>
      <c r="AF146" s="1862"/>
      <c r="AG146" s="1863" t="str">
        <f>IF(AN103=0,"",AN103)</f>
        <v/>
      </c>
      <c r="AH146" s="1864"/>
      <c r="AI146" s="1864"/>
      <c r="AJ146" s="1864"/>
      <c r="AK146" s="1865" t="str">
        <f>IF(L108=0,"",L108)</f>
        <v/>
      </c>
      <c r="AL146" s="1864"/>
      <c r="AM146" s="1864"/>
      <c r="AN146" s="1866"/>
      <c r="AO146" s="1881" t="str">
        <f>IF(AF103=0,"",((I108+Q108)+(AN103+I108+L108+Q108)*AQ105))</f>
        <v/>
      </c>
      <c r="AP146" s="1882"/>
      <c r="AQ146" s="1882"/>
      <c r="AR146"/>
    </row>
    <row r="147" spans="1:44" ht="15.6">
      <c r="A147" s="85"/>
      <c r="B147" s="1867" t="s">
        <v>427</v>
      </c>
      <c r="C147" s="1739"/>
      <c r="D147" s="1739"/>
      <c r="E147" s="1739"/>
      <c r="F147" s="1739"/>
      <c r="G147" s="1739"/>
      <c r="H147" s="1739"/>
      <c r="I147" s="1739"/>
      <c r="J147" s="1868"/>
      <c r="K147" s="1773"/>
      <c r="L147" s="1773"/>
      <c r="M147" s="1773"/>
      <c r="N147" s="1773"/>
      <c r="O147" s="1773"/>
      <c r="P147" s="1773"/>
      <c r="Q147" s="1773"/>
      <c r="R147" s="1773"/>
      <c r="S147" s="1773"/>
      <c r="T147" s="1773"/>
      <c r="U147" s="1895" t="str">
        <f>IF(AF134=0,"",AF134)</f>
        <v/>
      </c>
      <c r="V147" s="1879"/>
      <c r="W147" s="1879"/>
      <c r="X147" s="1879"/>
      <c r="Y147" s="1878" t="str">
        <f>IF(E139+T139=0,"",E139+T139)</f>
        <v/>
      </c>
      <c r="Z147" s="1896"/>
      <c r="AA147" s="1896"/>
      <c r="AB147" s="1896"/>
      <c r="AC147" s="1897" t="str">
        <f>IF(AF134=0,"",((B139+H139)+(AF134+B139+E139+H139)*AQ136))</f>
        <v/>
      </c>
      <c r="AD147" s="1898"/>
      <c r="AE147" s="1898"/>
      <c r="AF147" s="1899"/>
      <c r="AG147" s="1865" t="str">
        <f>IF(AN134=0,"",AN134)</f>
        <v/>
      </c>
      <c r="AH147" s="1864"/>
      <c r="AI147" s="1864"/>
      <c r="AJ147" s="1864"/>
      <c r="AK147" s="1865" t="str">
        <f>IF(L139=0,"",L139)</f>
        <v/>
      </c>
      <c r="AL147" s="1864"/>
      <c r="AM147" s="1864"/>
      <c r="AN147" s="1866"/>
      <c r="AO147" s="1881" t="str">
        <f>IF(AF134=0,"",I139+Q139+AT140)</f>
        <v/>
      </c>
      <c r="AP147" s="1882"/>
      <c r="AQ147" s="1882"/>
      <c r="AR147"/>
    </row>
    <row r="148" spans="1:44" ht="15.6">
      <c r="A148" s="85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U148" s="1900">
        <f>SUM(U143:X147)</f>
        <v>0</v>
      </c>
      <c r="V148" s="1901"/>
      <c r="W148" s="1901"/>
      <c r="X148" s="1901"/>
      <c r="Y148" s="1904">
        <f>SUM(Y143:AB147)</f>
        <v>0</v>
      </c>
      <c r="Z148" s="1905"/>
      <c r="AA148" s="1905"/>
      <c r="AB148" s="1905"/>
      <c r="AC148" s="1904">
        <f>SUM(AC143:AF147)</f>
        <v>0</v>
      </c>
      <c r="AD148" s="1905"/>
      <c r="AE148" s="1905"/>
      <c r="AF148" s="1905"/>
      <c r="AG148" s="1893">
        <f>SUM(AG143:AJ147)</f>
        <v>0</v>
      </c>
      <c r="AH148" s="1926"/>
      <c r="AI148" s="1926"/>
      <c r="AJ148" s="1926"/>
      <c r="AK148" s="1893">
        <f>SUM(AK143:AN147)</f>
        <v>0</v>
      </c>
      <c r="AL148" s="1894"/>
      <c r="AM148" s="1894"/>
      <c r="AN148" s="1894"/>
      <c r="AO148" s="1893">
        <f>SUM(AO143:AQ147)</f>
        <v>0</v>
      </c>
      <c r="AP148" s="1894"/>
      <c r="AQ148" s="1894"/>
      <c r="AR148"/>
    </row>
    <row r="149" spans="1:44" ht="15.6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96"/>
      <c r="Y149" s="96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</row>
    <row r="150" spans="1:44" ht="15.6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Z150" s="1727"/>
      <c r="AA150" s="1727"/>
      <c r="AB150" s="1727"/>
      <c r="AC150" s="1727"/>
      <c r="AD150" s="1727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</row>
    <row r="151" spans="1:44" ht="15.6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U151" s="1725" t="s">
        <v>478</v>
      </c>
      <c r="V151" s="1725"/>
      <c r="W151" s="1725"/>
      <c r="X151" s="1725"/>
      <c r="Y151" s="1726"/>
      <c r="Z151" s="1923" t="str">
        <f>IF(U148+Y148+AC148=0,"",U148+Y148+AC148)</f>
        <v/>
      </c>
      <c r="AA151" s="1923"/>
      <c r="AB151" s="1923"/>
      <c r="AC151" s="1923"/>
      <c r="AD151" s="1923"/>
      <c r="AE151" s="1923"/>
      <c r="AF151" s="1923"/>
      <c r="AG151" s="1923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</row>
    <row r="152" spans="1:44" ht="15.6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1725" t="s">
        <v>454</v>
      </c>
      <c r="V152" s="1725"/>
      <c r="W152" s="1725"/>
      <c r="X152" s="1725"/>
      <c r="Y152" s="1726"/>
      <c r="Z152" s="1924" t="str">
        <f>IF(AG148+AK148+AO148=0,"",AG148+AK148+AO148)</f>
        <v/>
      </c>
      <c r="AA152" s="1924"/>
      <c r="AB152" s="1924"/>
      <c r="AC152" s="1924"/>
      <c r="AD152" s="1924"/>
      <c r="AE152" s="1924"/>
      <c r="AF152" s="1924"/>
      <c r="AG152" s="1924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</row>
    <row r="153" spans="1:44" ht="15.6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1922" t="s">
        <v>455</v>
      </c>
      <c r="V153" s="1922"/>
      <c r="W153" s="1922"/>
      <c r="X153" s="1922"/>
      <c r="Y153" s="1922"/>
      <c r="Z153" s="1925" t="e">
        <f>IF(Z151=0,"",Z151-Z152)</f>
        <v>#VALUE!</v>
      </c>
      <c r="AA153" s="1925"/>
      <c r="AB153" s="1925"/>
      <c r="AC153" s="1925"/>
      <c r="AD153" s="1925"/>
      <c r="AE153" s="1925"/>
      <c r="AF153" s="1925"/>
      <c r="AG153" s="192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</row>
    <row r="154" spans="1:44" ht="15.6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</row>
    <row r="155" spans="1:44" ht="15.6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</row>
    <row r="156" spans="1:44" ht="15.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96"/>
      <c r="Y156" s="96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</row>
    <row r="157" spans="1:44" ht="15.6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96"/>
      <c r="Y157" s="96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</row>
    <row r="158" spans="1:44" ht="15.6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96"/>
      <c r="Y158" s="96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</row>
    <row r="159" spans="1:44" ht="15.6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96"/>
      <c r="Y159" s="96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</row>
    <row r="160" spans="1:44" ht="15.6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96"/>
      <c r="Y160" s="96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</row>
    <row r="161" spans="1:44" ht="15.6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96"/>
      <c r="Y161" s="96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</row>
    <row r="162" spans="1:44" ht="15.6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96"/>
      <c r="Y162" s="96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</row>
    <row r="163" spans="1:44" ht="15.6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96"/>
      <c r="Y163" s="96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</row>
    <row r="164" spans="1:44" ht="15.6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96"/>
      <c r="Y164" s="96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</row>
    <row r="165" spans="1:44" ht="15.6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96"/>
      <c r="Y165" s="96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</row>
    <row r="166" spans="1:44" ht="15.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96"/>
      <c r="Y166" s="96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</row>
    <row r="167" spans="1:44" ht="15.6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96"/>
      <c r="Y167" s="96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</row>
    <row r="168" spans="1:44" ht="15.6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96"/>
      <c r="Y168" s="96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</row>
    <row r="169" spans="1:44" ht="15.6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96"/>
      <c r="Y169" s="96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</row>
    <row r="170" spans="1:44" ht="15.6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96"/>
      <c r="Y170" s="96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</row>
    <row r="171" spans="1:44" ht="15.6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96"/>
      <c r="Y171" s="96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</row>
    <row r="172" spans="1:44" ht="15.6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96"/>
      <c r="Y172" s="96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</row>
    <row r="173" spans="1:44" ht="15.6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96"/>
      <c r="Y173" s="96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</row>
    <row r="174" spans="1:44" ht="15.6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96"/>
      <c r="Y174" s="96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</row>
    <row r="175" spans="1:44" ht="15.6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96"/>
      <c r="Y175" s="96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</row>
    <row r="176" spans="1:44" ht="15.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96"/>
      <c r="Y176" s="96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</row>
    <row r="177" spans="1:44" ht="15.6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96"/>
      <c r="Y177" s="96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</row>
    <row r="178" spans="1:44" ht="15.6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96"/>
      <c r="Y178" s="96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</row>
    <row r="179" spans="1:44" ht="15.6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96"/>
      <c r="Y179" s="96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</row>
    <row r="180" spans="1:44" ht="15.6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96"/>
      <c r="Y180" s="96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</row>
    <row r="181" spans="1:44" ht="15.6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96"/>
      <c r="Y181" s="96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</row>
    <row r="182" spans="1:44" ht="15.6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96"/>
      <c r="Y182" s="96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</row>
    <row r="183" spans="1:44" ht="15.6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96"/>
      <c r="Y183" s="96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</row>
    <row r="184" spans="1:44" ht="15.6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96"/>
      <c r="Y184" s="96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</row>
    <row r="185" spans="1:44" ht="15.6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96"/>
      <c r="Y185" s="96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</row>
    <row r="186" spans="1:44" ht="15.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96"/>
      <c r="Y186" s="96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</row>
    <row r="187" spans="1:44" ht="15.6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96"/>
      <c r="Y187" s="96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</row>
    <row r="188" spans="1:44" ht="15.6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96"/>
      <c r="Y188" s="96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</row>
    <row r="189" spans="1:44" ht="15.6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96"/>
      <c r="Y189" s="96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</row>
    <row r="190" spans="1:44" ht="15.6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96"/>
      <c r="Y190" s="96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</row>
    <row r="191" spans="1:44" ht="15.6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96"/>
      <c r="Y191" s="96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</row>
    <row r="192" spans="1:44" ht="15.6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96"/>
      <c r="Y192" s="96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</row>
    <row r="193" spans="1:44" ht="15.6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96"/>
      <c r="Y193" s="96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</row>
    <row r="194" spans="1:44" ht="15.6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96"/>
      <c r="Y194" s="96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</row>
    <row r="195" spans="1:44" ht="15.6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96"/>
      <c r="Y195" s="96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</row>
    <row r="196" spans="1:44" ht="15.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96"/>
      <c r="Y196" s="96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</row>
    <row r="197" spans="1:44" ht="15.6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96"/>
      <c r="Y197" s="96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</row>
    <row r="198" spans="1:44" ht="15.6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96"/>
      <c r="Y198" s="96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</row>
    <row r="199" spans="1:44" ht="15.6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96"/>
      <c r="Y199" s="96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</row>
    <row r="200" spans="1:44" ht="15.6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96"/>
      <c r="Y200" s="96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</row>
    <row r="201" spans="1:44" ht="15.6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96"/>
      <c r="Y201" s="96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</row>
    <row r="202" spans="1:44" ht="15.6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96"/>
      <c r="Y202" s="96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</row>
    <row r="203" spans="1:44" ht="15.6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96"/>
      <c r="Y203" s="96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</row>
    <row r="204" spans="1:44" ht="15.6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96"/>
      <c r="Y204" s="96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</row>
    <row r="205" spans="1:44" ht="15.6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96"/>
      <c r="Y205" s="96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</row>
    <row r="206" spans="1:44" ht="15.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96"/>
      <c r="Y206" s="96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</row>
    <row r="207" spans="1:44" ht="15.6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96"/>
      <c r="Y207" s="96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</row>
    <row r="208" spans="1:44" ht="15.6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96"/>
      <c r="Y208" s="96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</row>
    <row r="209" spans="1:44" ht="15.6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96"/>
      <c r="Y209" s="96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</row>
    <row r="210" spans="1:44" ht="15.6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96"/>
      <c r="Y210" s="96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</row>
    <row r="211" spans="1:44" ht="15.6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96"/>
      <c r="Y211" s="96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</row>
    <row r="212" spans="1:44" ht="15.6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96"/>
      <c r="Y212" s="96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</row>
    <row r="213" spans="1:44" ht="15.6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96"/>
      <c r="Y213" s="96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</row>
    <row r="214" spans="1:44" ht="15.6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96"/>
      <c r="Y214" s="96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</row>
    <row r="215" spans="1:44" ht="15.6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96"/>
      <c r="Y215" s="96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</row>
    <row r="216" spans="1:44" ht="15.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96"/>
      <c r="Y216" s="96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</row>
    <row r="217" spans="1:44" ht="15.6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96"/>
      <c r="Y217" s="96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</row>
    <row r="218" spans="1:44" ht="15.6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96"/>
      <c r="Y218" s="96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</row>
    <row r="219" spans="1:44" ht="15.6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96"/>
      <c r="Y219" s="96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</row>
    <row r="220" spans="1:44" ht="15.6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96"/>
      <c r="Y220" s="96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</row>
    <row r="221" spans="1:44" ht="15.6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96"/>
      <c r="Y221" s="96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</row>
    <row r="222" spans="1:44" ht="15.6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96"/>
      <c r="Y222" s="96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</row>
    <row r="223" spans="1:44" ht="15.6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96"/>
      <c r="Y223" s="96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</row>
    <row r="224" spans="1:44" ht="15.6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96"/>
      <c r="Y224" s="96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</row>
    <row r="225" spans="1:44" ht="15.6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96"/>
      <c r="Y225" s="96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</row>
    <row r="226" spans="1:44" ht="15.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96"/>
      <c r="Y226" s="96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</row>
    <row r="227" spans="1:44" ht="15.6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96"/>
      <c r="Y227" s="96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</row>
    <row r="228" spans="1:44" ht="15.6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96"/>
      <c r="Y228" s="96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</row>
    <row r="229" spans="1:44" ht="15.6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96"/>
      <c r="Y229" s="96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</row>
    <row r="230" spans="1:44" ht="15.6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96"/>
      <c r="Y230" s="96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</row>
    <row r="231" spans="1:44" ht="15.6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96"/>
      <c r="Y231" s="96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</row>
    <row r="232" spans="1:44" ht="15.6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96"/>
      <c r="Y232" s="96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</row>
    <row r="233" spans="1:44" ht="15.6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96"/>
      <c r="Y233" s="96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</row>
    <row r="234" spans="1:44" ht="15.6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96"/>
      <c r="Y234" s="96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</row>
    <row r="235" spans="1:44" ht="15.6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96"/>
      <c r="Y235" s="96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</row>
    <row r="236" spans="1:44" ht="15.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96"/>
      <c r="Y236" s="96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</row>
    <row r="237" spans="1:44" ht="15.6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96"/>
      <c r="Y237" s="96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</row>
    <row r="238" spans="1:44" ht="15.6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96"/>
      <c r="Y238" s="96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</row>
    <row r="239" spans="1:44" ht="15.6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96"/>
      <c r="Y239" s="96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</row>
    <row r="240" spans="1:44" ht="15.6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96"/>
      <c r="Y240" s="96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</row>
    <row r="241" spans="1:44" ht="15.6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96"/>
      <c r="Y241" s="96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</row>
    <row r="242" spans="1:44" ht="15.6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96"/>
      <c r="Y242" s="96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</row>
    <row r="243" spans="1:44" ht="15.6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96"/>
      <c r="Y243" s="96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</row>
    <row r="244" spans="1:44" ht="15.6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96"/>
      <c r="Y244" s="96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</row>
    <row r="245" spans="1:44" ht="15.6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96"/>
      <c r="Y245" s="96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</row>
    <row r="246" spans="1:44" ht="15.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96"/>
      <c r="Y246" s="96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</row>
    <row r="247" spans="1:44" ht="15.6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96"/>
      <c r="Y247" s="96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</row>
    <row r="248" spans="1:44" ht="15.6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96"/>
      <c r="Y248" s="96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</row>
    <row r="249" spans="1:44" ht="15.6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96"/>
      <c r="Y249" s="96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</row>
    <row r="250" spans="1:44" ht="15.6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96"/>
      <c r="Y250" s="96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</row>
    <row r="251" spans="1:44" ht="15.6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96"/>
      <c r="Y251" s="96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</row>
    <row r="252" spans="1:44" ht="15.6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96"/>
      <c r="Y252" s="96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</row>
    <row r="253" spans="1:44" ht="15.6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96"/>
      <c r="Y253" s="96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</row>
    <row r="254" spans="1:44" ht="15.6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96"/>
      <c r="Y254" s="96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</row>
    <row r="255" spans="1:44" ht="15.6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96"/>
      <c r="Y255" s="96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</row>
    <row r="256" spans="1:44" ht="15.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96"/>
      <c r="Y256" s="96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</row>
    <row r="257" spans="1:44" ht="15.6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96"/>
      <c r="Y257" s="96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</row>
    <row r="258" spans="1:44" ht="15.6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96"/>
      <c r="Y258" s="96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</row>
    <row r="259" spans="1:44" ht="15.6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96"/>
      <c r="Y259" s="96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</row>
    <row r="260" spans="1:44" ht="15.6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96"/>
      <c r="Y260" s="96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</row>
    <row r="261" spans="1:44" ht="15.6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96"/>
      <c r="Y261" s="96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</row>
    <row r="262" spans="1:44" ht="15.6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96"/>
      <c r="Y262" s="96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</row>
    <row r="263" spans="1:44" ht="15.6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96"/>
      <c r="Y263" s="96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</row>
    <row r="264" spans="1:44" ht="15.6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96"/>
      <c r="Y264" s="96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</row>
    <row r="265" spans="1:44" ht="15.6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96"/>
      <c r="Y265" s="96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</row>
    <row r="266" spans="1:44" ht="15.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96"/>
      <c r="Y266" s="96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</row>
    <row r="267" spans="1:44" ht="15.6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96"/>
      <c r="Y267" s="96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</row>
    <row r="268" spans="1:44" ht="15.6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96"/>
      <c r="Y268" s="96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</row>
    <row r="269" spans="1:44" ht="15.6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96"/>
      <c r="Y269" s="96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</row>
    <row r="270" spans="1:44" ht="15.6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96"/>
      <c r="Y270" s="96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</row>
    <row r="271" spans="1:44" ht="15.6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96"/>
      <c r="Y271" s="96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</row>
    <row r="272" spans="1:44" ht="15.6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96"/>
      <c r="Y272" s="96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</row>
    <row r="273" spans="1:44" ht="15.6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96"/>
      <c r="Y273" s="96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</row>
    <row r="274" spans="1:44" ht="15.6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96"/>
      <c r="Y274" s="96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</row>
    <row r="275" spans="1:44" ht="15.6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96"/>
      <c r="Y275" s="96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</row>
    <row r="276" spans="1:44" ht="15.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96"/>
      <c r="Y276" s="96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</row>
    <row r="277" spans="1:44" ht="15.6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96"/>
      <c r="Y277" s="96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</row>
    <row r="278" spans="1:44" ht="15.6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96"/>
      <c r="Y278" s="96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</row>
    <row r="279" spans="1:44" ht="15.6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96"/>
      <c r="Y279" s="96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</row>
    <row r="280" spans="1:44" ht="15.6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96"/>
      <c r="Y280" s="96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</row>
    <row r="281" spans="1:44" ht="15.6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96"/>
      <c r="Y281" s="96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</row>
    <row r="282" spans="1:44" ht="15.6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96"/>
      <c r="Y282" s="96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</row>
    <row r="283" spans="1:44" ht="15.6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96"/>
      <c r="Y283" s="96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</row>
    <row r="284" spans="1:44" ht="15.6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96"/>
      <c r="Y284" s="96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</row>
    <row r="285" spans="1:44" ht="15.6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96"/>
      <c r="Y285" s="96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</row>
    <row r="286" spans="1:44" ht="15.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96"/>
      <c r="Y286" s="96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</row>
    <row r="287" spans="1:44" ht="15.6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96"/>
      <c r="Y287" s="96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</row>
    <row r="288" spans="1:44" ht="15.6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96"/>
      <c r="Y288" s="96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</row>
    <row r="289" spans="1:44" ht="15.6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96"/>
      <c r="Y289" s="96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</row>
    <row r="290" spans="1:44" ht="15.6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96"/>
      <c r="Y290" s="96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</row>
    <row r="291" spans="1:44" ht="15.6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96"/>
      <c r="Y291" s="96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</row>
    <row r="292" spans="1:44" ht="15.6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96"/>
      <c r="Y292" s="96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</row>
    <row r="293" spans="1:44" ht="15.6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96"/>
      <c r="Y293" s="96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</row>
    <row r="294" spans="1:44" ht="15.6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96"/>
      <c r="Y294" s="96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</row>
    <row r="295" spans="1:44" ht="15.6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96"/>
      <c r="Y295" s="96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</row>
    <row r="296" spans="1:44" ht="15.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96"/>
      <c r="Y296" s="96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</row>
    <row r="297" spans="1:44" ht="15.6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96"/>
      <c r="Y297" s="96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</row>
    <row r="298" spans="1:44" ht="15.6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96"/>
      <c r="Y298" s="96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</row>
    <row r="299" spans="1:44" ht="15.6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96"/>
      <c r="Y299" s="96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</row>
    <row r="300" spans="1:44" ht="15.6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96"/>
      <c r="Y300" s="96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</row>
    <row r="301" spans="1:44" ht="15.6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96"/>
      <c r="Y301" s="96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</row>
    <row r="302" spans="1:44" ht="15.6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96"/>
      <c r="Y302" s="96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</row>
    <row r="303" spans="1:44" ht="15.6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96"/>
      <c r="Y303" s="96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</row>
    <row r="304" spans="1:44" ht="15.6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96"/>
      <c r="Y304" s="96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</row>
    <row r="305" spans="1:44" ht="15.6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96"/>
      <c r="Y305" s="96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</row>
    <row r="306" spans="1:44" ht="15.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96"/>
      <c r="Y306" s="96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</row>
    <row r="307" spans="1:44" ht="15.6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96"/>
      <c r="Y307" s="96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</row>
    <row r="308" spans="1:44" ht="15.6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96"/>
      <c r="Y308" s="96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</row>
    <row r="309" spans="1:44" ht="15.6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96"/>
      <c r="Y309" s="96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</row>
    <row r="310" spans="1:44" ht="15.6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96"/>
      <c r="Y310" s="96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</row>
    <row r="311" spans="1:44" ht="15.6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96"/>
      <c r="Y311" s="96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</row>
    <row r="312" spans="1:44" ht="15.6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96"/>
      <c r="Y312" s="96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</row>
    <row r="313" spans="1:44" ht="15.6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96"/>
      <c r="Y313" s="96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</row>
    <row r="314" spans="1:44" ht="15.6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96"/>
      <c r="Y314" s="96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</row>
    <row r="315" spans="1:44" ht="15.6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96"/>
      <c r="Y315" s="96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</row>
    <row r="316" spans="1:44" ht="15.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96"/>
      <c r="Y316" s="96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</row>
    <row r="317" spans="1:44" ht="15.6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96"/>
      <c r="Y317" s="96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</row>
    <row r="318" spans="1:44" ht="15.6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96"/>
      <c r="Y318" s="96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</row>
    <row r="319" spans="1:44" ht="15.6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96"/>
      <c r="Y319" s="96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</row>
    <row r="320" spans="1:44" ht="15.6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96"/>
      <c r="Y320" s="96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</row>
    <row r="321" spans="1:44" ht="15.6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96"/>
      <c r="Y321" s="96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</row>
    <row r="322" spans="1:44" ht="15.6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96"/>
      <c r="Y322" s="96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</row>
    <row r="323" spans="1:44" ht="15.6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96"/>
      <c r="Y323" s="96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</row>
    <row r="324" spans="1:44" ht="15.6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96"/>
      <c r="Y324" s="96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</row>
    <row r="325" spans="1:44" ht="15.6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96"/>
      <c r="Y325" s="96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</row>
    <row r="326" spans="1:44" ht="15.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96"/>
      <c r="Y326" s="96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</row>
    <row r="327" spans="1:44" ht="15.6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96"/>
      <c r="Y327" s="96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</row>
    <row r="328" spans="1:44" ht="15.6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96"/>
      <c r="Y328" s="96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</row>
    <row r="329" spans="1:44" ht="15.6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96"/>
      <c r="Y329" s="96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</row>
    <row r="330" spans="1:44" ht="15.6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96"/>
      <c r="Y330" s="96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</row>
    <row r="331" spans="1:44" ht="15.6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96"/>
      <c r="Y331" s="96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</row>
    <row r="332" spans="1:44" ht="15.6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96"/>
      <c r="Y332" s="96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</row>
    <row r="333" spans="1:44" ht="15.6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96"/>
      <c r="Y333" s="96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</row>
    <row r="334" spans="1:44" ht="15.6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96"/>
      <c r="Y334" s="96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</row>
    <row r="335" spans="1:44" ht="15.6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96"/>
      <c r="Y335" s="96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</row>
    <row r="336" spans="1:44" ht="15.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96"/>
      <c r="Y336" s="96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</row>
    <row r="337" spans="1:44" ht="15.6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96"/>
      <c r="Y337" s="96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</row>
    <row r="338" spans="1:44" ht="15.6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96"/>
      <c r="Y338" s="96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</row>
    <row r="339" spans="1:44" ht="15.6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96"/>
      <c r="Y339" s="96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</row>
    <row r="340" spans="1:44" ht="15.6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96"/>
      <c r="Y340" s="96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</row>
    <row r="341" spans="1:44" ht="15.6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96"/>
      <c r="Y341" s="96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</row>
    <row r="342" spans="1:44" ht="15.6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96"/>
      <c r="Y342" s="96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</row>
    <row r="343" spans="1:44" ht="15.6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96"/>
      <c r="Y343" s="96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</row>
    <row r="344" spans="1:44" ht="15.6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96"/>
      <c r="Y344" s="96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</row>
    <row r="345" spans="1:44" ht="15.6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96"/>
      <c r="Y345" s="96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</row>
    <row r="346" spans="1:44" ht="15.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96"/>
      <c r="Y346" s="96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</row>
    <row r="347" spans="1:44" ht="15.6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96"/>
      <c r="Y347" s="96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</row>
    <row r="348" spans="1:44" ht="15.6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96"/>
      <c r="Y348" s="96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</row>
    <row r="349" spans="1:44" ht="15.6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96"/>
      <c r="Y349" s="96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</row>
    <row r="350" spans="1:44" ht="15.6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96"/>
      <c r="Y350" s="96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</row>
    <row r="351" spans="1:44" ht="15.6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96"/>
      <c r="Y351" s="96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</row>
    <row r="352" spans="1:44" ht="15.6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96"/>
      <c r="Y352" s="96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</row>
    <row r="353" spans="1:44" ht="15.6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96"/>
      <c r="Y353" s="96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</row>
    <row r="354" spans="1:44" ht="15.6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96"/>
      <c r="Y354" s="96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</row>
    <row r="355" spans="1:44" ht="15.6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96"/>
      <c r="Y355" s="96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</row>
    <row r="356" spans="1:44" ht="15.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96"/>
      <c r="Y356" s="96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</row>
    <row r="357" spans="1:44" ht="15.6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96"/>
      <c r="Y357" s="96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</row>
    <row r="358" spans="1:44" ht="15.6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96"/>
      <c r="Y358" s="96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</row>
    <row r="359" spans="1:44" ht="15.6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96"/>
      <c r="Y359" s="96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</row>
    <row r="360" spans="1:44" ht="15.6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96"/>
      <c r="Y360" s="96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</row>
    <row r="361" spans="1:44" ht="15.6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96"/>
      <c r="Y361" s="96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</row>
    <row r="362" spans="1:44" ht="15.6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96"/>
      <c r="Y362" s="96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</row>
    <row r="363" spans="1:44" ht="15.6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96"/>
      <c r="Y363" s="96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</row>
    <row r="364" spans="1:44" ht="15.6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96"/>
      <c r="Y364" s="96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</row>
    <row r="365" spans="1:44" ht="15.6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96"/>
      <c r="Y365" s="96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</row>
    <row r="366" spans="1:44" ht="15.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96"/>
      <c r="Y366" s="96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</row>
    <row r="367" spans="1:44" ht="15.6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96"/>
      <c r="Y367" s="96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</row>
    <row r="368" spans="1:44" ht="15.6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96"/>
      <c r="Y368" s="96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</row>
    <row r="369" spans="1:44" ht="15.6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96"/>
      <c r="Y369" s="96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</row>
    <row r="370" spans="1:44" ht="15.6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96"/>
      <c r="Y370" s="96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</row>
    <row r="371" spans="1:44" ht="15.6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96"/>
      <c r="Y371" s="96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</row>
    <row r="372" spans="1:44" ht="15.6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96"/>
      <c r="Y372" s="96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</row>
    <row r="373" spans="1:44" ht="15.6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96"/>
      <c r="Y373" s="96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</row>
    <row r="374" spans="1:44" ht="15.6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96"/>
      <c r="Y374" s="96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</row>
    <row r="375" spans="1:44" ht="15.6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96"/>
      <c r="Y375" s="96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</row>
    <row r="376" spans="1:44" ht="15.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96"/>
      <c r="Y376" s="96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</row>
    <row r="377" spans="1:44" ht="15.6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96"/>
      <c r="Y377" s="96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</row>
    <row r="378" spans="1:44" ht="15.6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96"/>
      <c r="Y378" s="96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</row>
    <row r="379" spans="1:44" ht="15.6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96"/>
      <c r="Y379" s="96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</row>
    <row r="380" spans="1:44" ht="15.6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96"/>
      <c r="Y380" s="96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</row>
    <row r="381" spans="1:44" ht="15.6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96"/>
      <c r="Y381" s="96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</row>
    <row r="382" spans="1:44" ht="15.6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96"/>
      <c r="Y382" s="96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</row>
    <row r="383" spans="1:44" ht="15.6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96"/>
      <c r="Y383" s="96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</row>
    <row r="384" spans="1:44" ht="15.6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96"/>
      <c r="Y384" s="96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</row>
    <row r="385" spans="1:44" ht="15.6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96"/>
      <c r="Y385" s="96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</row>
    <row r="386" spans="1:44" ht="15.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96"/>
      <c r="Y386" s="96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</row>
    <row r="387" spans="1:44" ht="15.6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96"/>
      <c r="Y387" s="96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</row>
    <row r="388" spans="1:44" ht="15.6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96"/>
      <c r="Y388" s="96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</row>
    <row r="389" spans="1:44" ht="15.6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96"/>
      <c r="Y389" s="96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</row>
    <row r="390" spans="1:44" ht="15.6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96"/>
      <c r="Y390" s="96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</row>
    <row r="391" spans="1:44" ht="15.6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96"/>
      <c r="Y391" s="96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</row>
    <row r="392" spans="1:44" ht="15.6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96"/>
      <c r="Y392" s="96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</row>
    <row r="393" spans="1:44" ht="15.6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96"/>
      <c r="Y393" s="96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</row>
    <row r="394" spans="1:44" ht="15.6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96"/>
      <c r="Y394" s="96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</row>
    <row r="395" spans="1:44" ht="15.6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96"/>
      <c r="Y395" s="96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</row>
    <row r="396" spans="1:44" ht="15.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96"/>
      <c r="Y396" s="96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</row>
    <row r="397" spans="1:44" ht="15.6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96"/>
      <c r="Y397" s="96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</row>
    <row r="398" spans="1:44" ht="15.6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96"/>
      <c r="Y398" s="96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</row>
    <row r="399" spans="1:44" ht="15.6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96"/>
      <c r="Y399" s="96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</row>
    <row r="400" spans="1:44" ht="15.6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96"/>
      <c r="Y400" s="96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</row>
    <row r="401" spans="1:44" ht="15.6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96"/>
      <c r="Y401" s="96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</row>
    <row r="402" spans="1:44" ht="15.6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96"/>
      <c r="Y402" s="96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</row>
    <row r="403" spans="1:44" ht="15.6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96"/>
      <c r="Y403" s="96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</row>
    <row r="404" spans="1:44" ht="15.6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96"/>
      <c r="Y404" s="96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</row>
    <row r="405" spans="1:44" ht="15.6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96"/>
      <c r="Y405" s="96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</row>
    <row r="406" spans="1:44" ht="15.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96"/>
      <c r="Y406" s="96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</row>
    <row r="407" spans="1:44" ht="15.6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96"/>
      <c r="Y407" s="96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</row>
    <row r="408" spans="1:44" ht="15.6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96"/>
      <c r="Y408" s="96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</row>
    <row r="409" spans="1:44" ht="15.6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96"/>
      <c r="Y409" s="96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</row>
    <row r="410" spans="1:44" ht="15.6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96"/>
      <c r="Y410" s="96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</row>
    <row r="411" spans="1:44" ht="15.6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96"/>
      <c r="Y411" s="96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</row>
    <row r="412" spans="1:44" ht="15.6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96"/>
      <c r="Y412" s="96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</row>
    <row r="413" spans="1:44" ht="15.6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96"/>
      <c r="Y413" s="96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</row>
    <row r="414" spans="1:44" ht="15.6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96"/>
      <c r="Y414" s="96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</row>
    <row r="415" spans="1:44" ht="15.6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96"/>
      <c r="Y415" s="96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</row>
    <row r="416" spans="1:44" ht="15.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96"/>
      <c r="Y416" s="96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</row>
    <row r="417" spans="1:44" ht="15.6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96"/>
      <c r="Y417" s="96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</row>
    <row r="418" spans="1:44" ht="15.6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96"/>
      <c r="Y418" s="96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</row>
    <row r="419" spans="1:44" ht="15.6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96"/>
      <c r="Y419" s="96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</row>
    <row r="420" spans="1:44" ht="15.6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96"/>
      <c r="Y420" s="96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</row>
    <row r="421" spans="1:44" ht="15.6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96"/>
      <c r="Y421" s="96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</row>
    <row r="422" spans="1:44" ht="15.6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96"/>
      <c r="Y422" s="96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</row>
    <row r="423" spans="1:44" ht="15.6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96"/>
      <c r="Y423" s="96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</row>
    <row r="424" spans="1:44" ht="15.6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96"/>
      <c r="Y424" s="96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</row>
    <row r="425" spans="1:44" ht="15.6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96"/>
      <c r="Y425" s="96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</row>
    <row r="426" spans="1:44" ht="15.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96"/>
      <c r="Y426" s="96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</row>
    <row r="427" spans="1:44" ht="15.6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96"/>
      <c r="Y427" s="96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</row>
    <row r="428" spans="1:44" ht="15.6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96"/>
      <c r="Y428" s="96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</row>
    <row r="429" spans="1:44" ht="15.6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96"/>
      <c r="Y429" s="96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</row>
    <row r="430" spans="1:44" ht="15.6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96"/>
      <c r="Y430" s="96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</row>
    <row r="431" spans="1:44" ht="15.6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96"/>
      <c r="Y431" s="96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</row>
    <row r="432" spans="1:44" ht="15.6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96"/>
      <c r="Y432" s="96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</row>
    <row r="433" spans="1:44" ht="15.6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96"/>
      <c r="Y433" s="96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</row>
    <row r="434" spans="1:44" ht="15.6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96"/>
      <c r="Y434" s="96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</row>
    <row r="435" spans="1:44" ht="15.6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96"/>
      <c r="Y435" s="96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</row>
    <row r="436" spans="1:44" ht="15.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96"/>
      <c r="Y436" s="96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</row>
    <row r="437" spans="1:44" ht="15.6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96"/>
      <c r="Y437" s="96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</row>
    <row r="438" spans="1:44" ht="15.6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96"/>
      <c r="Y438" s="96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</row>
    <row r="439" spans="1:44" ht="15.6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96"/>
      <c r="Y439" s="96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</row>
    <row r="440" spans="1:44" ht="15.6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96"/>
      <c r="Y440" s="96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</row>
    <row r="441" spans="1:44" ht="15.6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96"/>
      <c r="Y441" s="96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</row>
    <row r="442" spans="1:44" ht="15.6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96"/>
      <c r="Y442" s="96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</row>
    <row r="443" spans="1:44" ht="15.6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96"/>
      <c r="Y443" s="96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</row>
    <row r="444" spans="1:44" ht="15.6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96"/>
      <c r="Y444" s="96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</row>
    <row r="445" spans="1:44" ht="15.6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96"/>
      <c r="Y445" s="96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</row>
    <row r="446" spans="1:44" ht="15.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96"/>
      <c r="Y446" s="96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</row>
    <row r="447" spans="1:44" ht="15.6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96"/>
      <c r="Y447" s="96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</row>
    <row r="448" spans="1:44" ht="15.6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96"/>
      <c r="Y448" s="96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</row>
    <row r="449" spans="1:44" ht="15.6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96"/>
      <c r="Y449" s="96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</row>
    <row r="450" spans="1:44" ht="15.6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96"/>
      <c r="Y450" s="96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</row>
    <row r="451" spans="1:44" ht="15.6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96"/>
      <c r="Y451" s="96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</row>
    <row r="452" spans="1:44" ht="15.6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96"/>
      <c r="Y452" s="96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</row>
    <row r="453" spans="1:44" ht="15.6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96"/>
      <c r="Y453" s="96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</row>
    <row r="454" spans="1:44" ht="15.6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96"/>
      <c r="Y454" s="96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</row>
    <row r="455" spans="1:44" ht="15.6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96"/>
      <c r="Y455" s="96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</row>
    <row r="456" spans="1:44" ht="15.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96"/>
      <c r="Y456" s="96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</row>
    <row r="457" spans="1:44" ht="15.6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96"/>
      <c r="Y457" s="96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</row>
    <row r="458" spans="1:44" ht="15.6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96"/>
      <c r="Y458" s="96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</row>
    <row r="459" spans="1:44" ht="15.6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96"/>
      <c r="Y459" s="96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</row>
    <row r="460" spans="1:44" ht="15.6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96"/>
      <c r="Y460" s="96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</row>
    <row r="461" spans="1:44" ht="15.6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96"/>
      <c r="Y461" s="96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</row>
    <row r="462" spans="1:44" ht="15.6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96"/>
      <c r="Y462" s="96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</row>
    <row r="463" spans="1:44" ht="15.6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96"/>
      <c r="Y463" s="96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</row>
    <row r="464" spans="1:44" ht="15.6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96"/>
      <c r="Y464" s="96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</row>
    <row r="465" spans="1:44" ht="15.6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96"/>
      <c r="Y465" s="96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</row>
    <row r="466" spans="1:44" ht="15.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96"/>
      <c r="Y466" s="96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</row>
    <row r="467" spans="1:44" ht="15.6">
      <c r="X467" s="106"/>
      <c r="Y467" s="106"/>
    </row>
    <row r="468" spans="1:44" ht="15.6">
      <c r="X468" s="106"/>
      <c r="Y468" s="106"/>
    </row>
    <row r="469" spans="1:44" ht="15.6">
      <c r="X469" s="106"/>
      <c r="Y469" s="106"/>
    </row>
    <row r="470" spans="1:44" ht="15.6">
      <c r="X470" s="106"/>
      <c r="Y470" s="106"/>
    </row>
    <row r="471" spans="1:44" ht="15.6">
      <c r="X471" s="106"/>
      <c r="Y471" s="106"/>
    </row>
    <row r="472" spans="1:44" ht="15.6">
      <c r="X472" s="106"/>
      <c r="Y472" s="106"/>
    </row>
    <row r="473" spans="1:44" ht="15.6">
      <c r="X473" s="106"/>
      <c r="Y473" s="106"/>
    </row>
    <row r="474" spans="1:44" ht="15.6">
      <c r="X474" s="106"/>
      <c r="Y474" s="106"/>
    </row>
    <row r="475" spans="1:44" ht="15.6">
      <c r="X475" s="106"/>
      <c r="Y475" s="106"/>
    </row>
    <row r="476" spans="1:44" ht="15.6">
      <c r="X476" s="106"/>
      <c r="Y476" s="106"/>
    </row>
    <row r="477" spans="1:44" ht="15.6">
      <c r="X477" s="106"/>
      <c r="Y477" s="106"/>
    </row>
    <row r="478" spans="1:44" ht="15.6">
      <c r="X478" s="106"/>
      <c r="Y478" s="106"/>
    </row>
    <row r="479" spans="1:44" ht="15.6">
      <c r="X479" s="106"/>
      <c r="Y479" s="106"/>
    </row>
    <row r="480" spans="1:44" ht="15.6">
      <c r="X480" s="106"/>
      <c r="Y480" s="106"/>
    </row>
    <row r="481" spans="24:25" ht="15.6">
      <c r="X481" s="106"/>
      <c r="Y481" s="106"/>
    </row>
    <row r="482" spans="24:25" ht="15.6">
      <c r="X482" s="106"/>
      <c r="Y482" s="106"/>
    </row>
    <row r="483" spans="24:25" ht="15.6">
      <c r="X483" s="106"/>
      <c r="Y483" s="106"/>
    </row>
    <row r="484" spans="24:25" ht="15.6">
      <c r="X484" s="106"/>
      <c r="Y484" s="106"/>
    </row>
    <row r="485" spans="24:25" ht="15.6">
      <c r="X485" s="106"/>
      <c r="Y485" s="106"/>
    </row>
    <row r="486" spans="24:25" ht="15.6">
      <c r="X486" s="106"/>
      <c r="Y486" s="106"/>
    </row>
    <row r="487" spans="24:25" ht="15.6">
      <c r="X487" s="106"/>
      <c r="Y487" s="106"/>
    </row>
    <row r="488" spans="24:25" ht="15.6">
      <c r="X488" s="106"/>
      <c r="Y488" s="106"/>
    </row>
    <row r="489" spans="24:25" ht="15.6">
      <c r="X489" s="106"/>
      <c r="Y489" s="106"/>
    </row>
    <row r="490" spans="24:25" ht="15.6">
      <c r="X490" s="106"/>
      <c r="Y490" s="106"/>
    </row>
    <row r="491" spans="24:25" ht="15.6">
      <c r="X491" s="106"/>
      <c r="Y491" s="106"/>
    </row>
    <row r="492" spans="24:25" ht="15.6">
      <c r="X492" s="106"/>
      <c r="Y492" s="106"/>
    </row>
    <row r="493" spans="24:25" ht="15.6">
      <c r="X493" s="106"/>
      <c r="Y493" s="106"/>
    </row>
    <row r="494" spans="24:25" ht="15.6">
      <c r="X494" s="106"/>
      <c r="Y494" s="106"/>
    </row>
    <row r="495" spans="24:25" ht="15.6">
      <c r="X495" s="106"/>
      <c r="Y495" s="106"/>
    </row>
    <row r="496" spans="24:25" ht="15.6">
      <c r="X496" s="106"/>
      <c r="Y496" s="106"/>
    </row>
    <row r="497" spans="24:25" ht="15.6">
      <c r="X497" s="106"/>
      <c r="Y497" s="106"/>
    </row>
    <row r="498" spans="24:25" ht="15.6">
      <c r="X498" s="106"/>
      <c r="Y498" s="106"/>
    </row>
    <row r="499" spans="24:25" ht="15.6">
      <c r="X499" s="106"/>
      <c r="Y499" s="106"/>
    </row>
    <row r="500" spans="24:25" ht="15.6">
      <c r="X500" s="106"/>
      <c r="Y500" s="106"/>
    </row>
    <row r="501" spans="24:25" ht="15.6">
      <c r="X501" s="106"/>
      <c r="Y501" s="106"/>
    </row>
    <row r="502" spans="24:25" ht="15.6">
      <c r="X502" s="106"/>
      <c r="Y502" s="106"/>
    </row>
    <row r="503" spans="24:25" ht="15.6">
      <c r="X503" s="106"/>
      <c r="Y503" s="106"/>
    </row>
    <row r="504" spans="24:25" ht="15.6">
      <c r="X504" s="106"/>
      <c r="Y504" s="106"/>
    </row>
    <row r="505" spans="24:25" ht="15.6">
      <c r="X505" s="106"/>
      <c r="Y505" s="106"/>
    </row>
    <row r="506" spans="24:25" ht="15.6">
      <c r="X506" s="106"/>
      <c r="Y506" s="106"/>
    </row>
    <row r="507" spans="24:25" ht="15.6">
      <c r="X507" s="106"/>
      <c r="Y507" s="106"/>
    </row>
    <row r="508" spans="24:25" ht="15.6">
      <c r="X508" s="106"/>
      <c r="Y508" s="106"/>
    </row>
    <row r="509" spans="24:25" ht="15.6">
      <c r="X509" s="106"/>
      <c r="Y509" s="106"/>
    </row>
    <row r="510" spans="24:25" ht="15.6">
      <c r="X510" s="106"/>
      <c r="Y510" s="106"/>
    </row>
    <row r="511" spans="24:25" ht="15.6">
      <c r="X511" s="106"/>
      <c r="Y511" s="106"/>
    </row>
    <row r="512" spans="24:25" ht="15.6">
      <c r="X512" s="106"/>
      <c r="Y512" s="106"/>
    </row>
    <row r="513" spans="24:25" ht="15.6">
      <c r="X513" s="106"/>
      <c r="Y513" s="106"/>
    </row>
    <row r="514" spans="24:25" ht="15.6">
      <c r="X514" s="106"/>
      <c r="Y514" s="106"/>
    </row>
    <row r="515" spans="24:25" ht="15.6">
      <c r="X515" s="106"/>
      <c r="Y515" s="106"/>
    </row>
    <row r="516" spans="24:25" ht="15.6">
      <c r="X516" s="106"/>
      <c r="Y516" s="106"/>
    </row>
    <row r="517" spans="24:25" ht="15.6">
      <c r="X517" s="106"/>
      <c r="Y517" s="106"/>
    </row>
    <row r="518" spans="24:25" ht="15.6">
      <c r="X518" s="106"/>
      <c r="Y518" s="106"/>
    </row>
    <row r="519" spans="24:25" ht="15.6">
      <c r="X519" s="106"/>
      <c r="Y519" s="106"/>
    </row>
    <row r="520" spans="24:25" ht="15.6">
      <c r="X520" s="106"/>
      <c r="Y520" s="106"/>
    </row>
    <row r="521" spans="24:25" ht="15.6">
      <c r="X521" s="106"/>
      <c r="Y521" s="106"/>
    </row>
    <row r="522" spans="24:25" ht="15.6">
      <c r="X522" s="106"/>
      <c r="Y522" s="106"/>
    </row>
    <row r="523" spans="24:25" ht="15.6">
      <c r="X523" s="106"/>
      <c r="Y523" s="106"/>
    </row>
    <row r="524" spans="24:25" ht="15.6">
      <c r="X524" s="106"/>
      <c r="Y524" s="106"/>
    </row>
    <row r="525" spans="24:25" ht="15.6">
      <c r="X525" s="106"/>
      <c r="Y525" s="106"/>
    </row>
    <row r="526" spans="24:25" ht="15.6">
      <c r="X526" s="106"/>
      <c r="Y526" s="106"/>
    </row>
    <row r="527" spans="24:25" ht="15.6">
      <c r="X527" s="106"/>
      <c r="Y527" s="106"/>
    </row>
    <row r="528" spans="24:25" ht="15.6">
      <c r="X528" s="106"/>
      <c r="Y528" s="106"/>
    </row>
    <row r="529" spans="24:25" ht="15.6">
      <c r="X529" s="106"/>
      <c r="Y529" s="106"/>
    </row>
    <row r="530" spans="24:25" ht="15.6">
      <c r="X530" s="106"/>
      <c r="Y530" s="106"/>
    </row>
    <row r="531" spans="24:25" ht="15.6">
      <c r="X531" s="106"/>
      <c r="Y531" s="106"/>
    </row>
    <row r="532" spans="24:25" ht="15.6">
      <c r="X532" s="106"/>
      <c r="Y532" s="106"/>
    </row>
    <row r="533" spans="24:25" ht="15.6">
      <c r="X533" s="106"/>
      <c r="Y533" s="106"/>
    </row>
    <row r="534" spans="24:25" ht="15.6">
      <c r="X534" s="106"/>
      <c r="Y534" s="106"/>
    </row>
    <row r="535" spans="24:25" ht="15.6">
      <c r="X535" s="106"/>
      <c r="Y535" s="106"/>
    </row>
    <row r="536" spans="24:25" ht="15.6">
      <c r="X536" s="106"/>
      <c r="Y536" s="106"/>
    </row>
    <row r="537" spans="24:25" ht="15.6">
      <c r="X537" s="106"/>
      <c r="Y537" s="106"/>
    </row>
    <row r="538" spans="24:25" ht="15.6">
      <c r="X538" s="106"/>
      <c r="Y538" s="106"/>
    </row>
    <row r="539" spans="24:25" ht="15.6">
      <c r="X539" s="106"/>
      <c r="Y539" s="106"/>
    </row>
    <row r="540" spans="24:25" ht="15.6">
      <c r="X540" s="106"/>
      <c r="Y540" s="106"/>
    </row>
    <row r="541" spans="24:25" ht="15.6">
      <c r="X541" s="106"/>
      <c r="Y541" s="106"/>
    </row>
    <row r="542" spans="24:25" ht="15.6">
      <c r="X542" s="106"/>
      <c r="Y542" s="106"/>
    </row>
    <row r="543" spans="24:25" ht="15.6">
      <c r="X543" s="106"/>
      <c r="Y543" s="106"/>
    </row>
    <row r="544" spans="24:25" ht="15.6">
      <c r="X544" s="106"/>
      <c r="Y544" s="106"/>
    </row>
    <row r="545" spans="24:25" ht="15.6">
      <c r="X545" s="106"/>
      <c r="Y545" s="106"/>
    </row>
    <row r="546" spans="24:25" ht="15.6">
      <c r="X546" s="106"/>
      <c r="Y546" s="106"/>
    </row>
    <row r="547" spans="24:25" ht="15.6">
      <c r="X547" s="106"/>
      <c r="Y547" s="106"/>
    </row>
    <row r="548" spans="24:25" ht="15.6">
      <c r="X548" s="106"/>
      <c r="Y548" s="106"/>
    </row>
    <row r="549" spans="24:25" ht="15.6">
      <c r="X549" s="106"/>
      <c r="Y549" s="106"/>
    </row>
    <row r="550" spans="24:25" ht="15.6">
      <c r="X550" s="106"/>
      <c r="Y550" s="106"/>
    </row>
    <row r="551" spans="24:25" ht="15.6">
      <c r="X551" s="106"/>
      <c r="Y551" s="106"/>
    </row>
    <row r="552" spans="24:25" ht="15.6">
      <c r="X552" s="106"/>
      <c r="Y552" s="106"/>
    </row>
    <row r="553" spans="24:25" ht="15.6">
      <c r="X553" s="106"/>
      <c r="Y553" s="106"/>
    </row>
    <row r="554" spans="24:25" ht="15.6">
      <c r="X554" s="106"/>
      <c r="Y554" s="106"/>
    </row>
    <row r="555" spans="24:25" ht="15.6">
      <c r="X555" s="106"/>
      <c r="Y555" s="106"/>
    </row>
    <row r="556" spans="24:25" ht="15.6">
      <c r="X556" s="106"/>
      <c r="Y556" s="106"/>
    </row>
    <row r="557" spans="24:25" ht="15.6">
      <c r="X557" s="106"/>
      <c r="Y557" s="106"/>
    </row>
    <row r="558" spans="24:25" ht="15.6">
      <c r="X558" s="106"/>
      <c r="Y558" s="106"/>
    </row>
    <row r="559" spans="24:25" ht="15.6">
      <c r="X559" s="106"/>
      <c r="Y559" s="106"/>
    </row>
    <row r="560" spans="24:25" ht="15.6">
      <c r="X560" s="106"/>
      <c r="Y560" s="106"/>
    </row>
    <row r="561" spans="24:25" ht="15.6">
      <c r="X561" s="106"/>
      <c r="Y561" s="106"/>
    </row>
    <row r="562" spans="24:25" ht="15.6">
      <c r="X562" s="106"/>
      <c r="Y562" s="106"/>
    </row>
    <row r="563" spans="24:25" ht="15.6">
      <c r="X563" s="106"/>
      <c r="Y563" s="106"/>
    </row>
    <row r="564" spans="24:25" ht="15.6">
      <c r="X564" s="106"/>
      <c r="Y564" s="106"/>
    </row>
    <row r="565" spans="24:25" ht="15.6">
      <c r="X565" s="106"/>
      <c r="Y565" s="106"/>
    </row>
    <row r="566" spans="24:25" ht="15.6">
      <c r="X566" s="106"/>
      <c r="Y566" s="106"/>
    </row>
    <row r="567" spans="24:25" ht="15.6">
      <c r="X567" s="106"/>
      <c r="Y567" s="106"/>
    </row>
    <row r="568" spans="24:25" ht="15.6">
      <c r="X568" s="106"/>
      <c r="Y568" s="106"/>
    </row>
    <row r="569" spans="24:25" ht="15.6">
      <c r="X569" s="106"/>
      <c r="Y569" s="106"/>
    </row>
    <row r="570" spans="24:25" ht="15.6">
      <c r="X570" s="106"/>
      <c r="Y570" s="106"/>
    </row>
    <row r="571" spans="24:25" ht="15.6">
      <c r="X571" s="106"/>
      <c r="Y571" s="106"/>
    </row>
    <row r="572" spans="24:25" ht="15.6">
      <c r="X572" s="106"/>
      <c r="Y572" s="106"/>
    </row>
    <row r="573" spans="24:25" ht="15.6">
      <c r="X573" s="106"/>
      <c r="Y573" s="106"/>
    </row>
    <row r="574" spans="24:25" ht="15.6">
      <c r="X574" s="106"/>
      <c r="Y574" s="106"/>
    </row>
    <row r="575" spans="24:25" ht="15.6">
      <c r="X575" s="106"/>
      <c r="Y575" s="106"/>
    </row>
    <row r="576" spans="24:25" ht="15.6">
      <c r="X576" s="106"/>
      <c r="Y576" s="106"/>
    </row>
    <row r="577" spans="24:25" ht="15.6">
      <c r="X577" s="106"/>
      <c r="Y577" s="106"/>
    </row>
    <row r="578" spans="24:25" ht="15.6">
      <c r="X578" s="106"/>
      <c r="Y578" s="106"/>
    </row>
    <row r="579" spans="24:25" ht="15.6">
      <c r="X579" s="106"/>
      <c r="Y579" s="106"/>
    </row>
    <row r="580" spans="24:25" ht="15.6">
      <c r="X580" s="106"/>
      <c r="Y580" s="106"/>
    </row>
    <row r="581" spans="24:25" ht="15.6">
      <c r="X581" s="106"/>
      <c r="Y581" s="106"/>
    </row>
    <row r="582" spans="24:25" ht="15.6">
      <c r="X582" s="106"/>
      <c r="Y582" s="106"/>
    </row>
    <row r="583" spans="24:25" ht="15.6">
      <c r="X583" s="106"/>
      <c r="Y583" s="106"/>
    </row>
    <row r="584" spans="24:25" ht="15.6">
      <c r="X584" s="106"/>
      <c r="Y584" s="106"/>
    </row>
    <row r="585" spans="24:25" ht="15.6">
      <c r="X585" s="106"/>
      <c r="Y585" s="106"/>
    </row>
    <row r="586" spans="24:25" ht="15.6">
      <c r="X586" s="106"/>
      <c r="Y586" s="106"/>
    </row>
    <row r="587" spans="24:25" ht="15.6">
      <c r="X587" s="106"/>
      <c r="Y587" s="106"/>
    </row>
    <row r="588" spans="24:25" ht="15.6">
      <c r="X588" s="106"/>
      <c r="Y588" s="106"/>
    </row>
    <row r="589" spans="24:25" ht="15.6">
      <c r="X589" s="106"/>
      <c r="Y589" s="106"/>
    </row>
    <row r="590" spans="24:25" ht="15.6">
      <c r="X590" s="106"/>
      <c r="Y590" s="106"/>
    </row>
    <row r="591" spans="24:25" ht="15.6">
      <c r="X591" s="106"/>
      <c r="Y591" s="106"/>
    </row>
    <row r="592" spans="24:25" ht="15.6">
      <c r="X592" s="106"/>
      <c r="Y592" s="106"/>
    </row>
    <row r="593" spans="24:25" ht="15.6">
      <c r="X593" s="106"/>
      <c r="Y593" s="106"/>
    </row>
    <row r="594" spans="24:25" ht="15.6">
      <c r="X594" s="106"/>
      <c r="Y594" s="106"/>
    </row>
    <row r="595" spans="24:25" ht="15.6">
      <c r="X595" s="106"/>
      <c r="Y595" s="106"/>
    </row>
    <row r="596" spans="24:25" ht="15.6">
      <c r="X596" s="106"/>
      <c r="Y596" s="106"/>
    </row>
    <row r="597" spans="24:25" ht="15.6">
      <c r="X597" s="106"/>
      <c r="Y597" s="106"/>
    </row>
    <row r="598" spans="24:25" ht="15.6">
      <c r="X598" s="106"/>
      <c r="Y598" s="106"/>
    </row>
    <row r="599" spans="24:25" ht="15.6">
      <c r="X599" s="106"/>
      <c r="Y599" s="106"/>
    </row>
    <row r="600" spans="24:25" ht="15.6">
      <c r="X600" s="106"/>
      <c r="Y600" s="106"/>
    </row>
    <row r="601" spans="24:25" ht="15.6">
      <c r="X601" s="106"/>
      <c r="Y601" s="106"/>
    </row>
    <row r="602" spans="24:25" ht="15.6">
      <c r="X602" s="106"/>
      <c r="Y602" s="106"/>
    </row>
    <row r="603" spans="24:25" ht="15.6">
      <c r="X603" s="106"/>
      <c r="Y603" s="106"/>
    </row>
    <row r="604" spans="24:25" ht="15.6">
      <c r="X604" s="106"/>
      <c r="Y604" s="106"/>
    </row>
    <row r="605" spans="24:25" ht="15.6">
      <c r="X605" s="106"/>
      <c r="Y605" s="106"/>
    </row>
    <row r="606" spans="24:25" ht="15.6">
      <c r="X606" s="106"/>
      <c r="Y606" s="106"/>
    </row>
    <row r="607" spans="24:25" ht="15.6">
      <c r="X607" s="106"/>
      <c r="Y607" s="106"/>
    </row>
    <row r="608" spans="24:25" ht="15.6">
      <c r="X608" s="106"/>
      <c r="Y608" s="106"/>
    </row>
    <row r="609" spans="24:25" ht="15.6">
      <c r="X609" s="106"/>
      <c r="Y609" s="106"/>
    </row>
    <row r="610" spans="24:25" ht="15.6">
      <c r="X610" s="106"/>
      <c r="Y610" s="106"/>
    </row>
    <row r="611" spans="24:25" ht="15.6">
      <c r="X611" s="106"/>
      <c r="Y611" s="106"/>
    </row>
    <row r="612" spans="24:25" ht="15.6">
      <c r="X612" s="106"/>
      <c r="Y612" s="106"/>
    </row>
    <row r="613" spans="24:25" ht="15.6">
      <c r="X613" s="106"/>
      <c r="Y613" s="106"/>
    </row>
    <row r="614" spans="24:25" ht="15.6">
      <c r="X614" s="106"/>
      <c r="Y614" s="106"/>
    </row>
    <row r="615" spans="24:25" ht="15.6">
      <c r="X615" s="106"/>
      <c r="Y615" s="106"/>
    </row>
    <row r="616" spans="24:25" ht="15.6">
      <c r="X616" s="106"/>
      <c r="Y616" s="106"/>
    </row>
    <row r="617" spans="24:25" ht="15.6">
      <c r="X617" s="106"/>
      <c r="Y617" s="106"/>
    </row>
    <row r="618" spans="24:25" ht="15.6">
      <c r="X618" s="106"/>
      <c r="Y618" s="106"/>
    </row>
    <row r="619" spans="24:25" ht="15.6">
      <c r="X619" s="106"/>
      <c r="Y619" s="106"/>
    </row>
    <row r="620" spans="24:25" ht="15.6">
      <c r="X620" s="106"/>
      <c r="Y620" s="106"/>
    </row>
    <row r="621" spans="24:25" ht="15.6">
      <c r="X621" s="106"/>
      <c r="Y621" s="106"/>
    </row>
    <row r="622" spans="24:25" ht="15.6">
      <c r="X622" s="106"/>
      <c r="Y622" s="106"/>
    </row>
    <row r="623" spans="24:25" ht="15.6">
      <c r="X623" s="106"/>
      <c r="Y623" s="106"/>
    </row>
    <row r="624" spans="24:25" ht="15.6">
      <c r="X624" s="106"/>
      <c r="Y624" s="106"/>
    </row>
    <row r="625" spans="24:25" ht="15.6">
      <c r="X625" s="106"/>
      <c r="Y625" s="106"/>
    </row>
    <row r="626" spans="24:25" ht="15.6">
      <c r="X626" s="106"/>
      <c r="Y626" s="106"/>
    </row>
    <row r="627" spans="24:25" ht="15.6">
      <c r="X627" s="106"/>
      <c r="Y627" s="106"/>
    </row>
    <row r="628" spans="24:25" ht="15.6">
      <c r="X628" s="106"/>
      <c r="Y628" s="106"/>
    </row>
    <row r="629" spans="24:25" ht="15.6">
      <c r="X629" s="106"/>
      <c r="Y629" s="106"/>
    </row>
    <row r="630" spans="24:25" ht="15.6">
      <c r="X630" s="106"/>
      <c r="Y630" s="106"/>
    </row>
    <row r="631" spans="24:25" ht="15.6">
      <c r="X631" s="106"/>
      <c r="Y631" s="106"/>
    </row>
    <row r="632" spans="24:25" ht="15.6">
      <c r="X632" s="106"/>
      <c r="Y632" s="106"/>
    </row>
    <row r="633" spans="24:25" ht="15.6">
      <c r="X633" s="106"/>
      <c r="Y633" s="106"/>
    </row>
    <row r="634" spans="24:25" ht="15.6">
      <c r="X634" s="106"/>
      <c r="Y634" s="106"/>
    </row>
    <row r="635" spans="24:25" ht="15.6">
      <c r="X635" s="106"/>
      <c r="Y635" s="106"/>
    </row>
    <row r="636" spans="24:25" ht="15.6">
      <c r="X636" s="106"/>
      <c r="Y636" s="106"/>
    </row>
    <row r="637" spans="24:25" ht="15.6">
      <c r="X637" s="106"/>
      <c r="Y637" s="106"/>
    </row>
    <row r="638" spans="24:25" ht="15.6">
      <c r="X638" s="106"/>
      <c r="Y638" s="106"/>
    </row>
    <row r="639" spans="24:25" ht="15.6">
      <c r="X639" s="106"/>
      <c r="Y639" s="106"/>
    </row>
    <row r="640" spans="24:25" ht="15.6">
      <c r="X640" s="106"/>
      <c r="Y640" s="106"/>
    </row>
    <row r="641" spans="24:25" ht="15.6">
      <c r="X641" s="106"/>
      <c r="Y641" s="106"/>
    </row>
    <row r="642" spans="24:25" ht="15.6">
      <c r="X642" s="106"/>
      <c r="Y642" s="106"/>
    </row>
    <row r="643" spans="24:25" ht="15.6">
      <c r="X643" s="106"/>
      <c r="Y643" s="106"/>
    </row>
    <row r="644" spans="24:25" ht="15.6">
      <c r="X644" s="106"/>
      <c r="Y644" s="106"/>
    </row>
    <row r="645" spans="24:25" ht="15.6">
      <c r="X645" s="106"/>
      <c r="Y645" s="106"/>
    </row>
    <row r="646" spans="24:25" ht="15.6">
      <c r="X646" s="106"/>
      <c r="Y646" s="106"/>
    </row>
    <row r="647" spans="24:25" ht="15.6">
      <c r="X647" s="106"/>
      <c r="Y647" s="106"/>
    </row>
    <row r="648" spans="24:25" ht="15.6">
      <c r="X648" s="106"/>
      <c r="Y648" s="106"/>
    </row>
    <row r="649" spans="24:25" ht="15.6">
      <c r="X649" s="106"/>
      <c r="Y649" s="106"/>
    </row>
    <row r="650" spans="24:25" ht="15.6">
      <c r="X650" s="106"/>
      <c r="Y650" s="106"/>
    </row>
    <row r="651" spans="24:25" ht="15.6">
      <c r="X651" s="106"/>
      <c r="Y651" s="106"/>
    </row>
    <row r="652" spans="24:25" ht="15.6">
      <c r="X652" s="106"/>
      <c r="Y652" s="106"/>
    </row>
    <row r="653" spans="24:25" ht="15.6">
      <c r="X653" s="106"/>
      <c r="Y653" s="106"/>
    </row>
    <row r="654" spans="24:25" ht="15.6">
      <c r="X654" s="106"/>
      <c r="Y654" s="106"/>
    </row>
    <row r="655" spans="24:25" ht="15.6">
      <c r="X655" s="106"/>
      <c r="Y655" s="106"/>
    </row>
    <row r="656" spans="24:25" ht="15.6">
      <c r="X656" s="106"/>
      <c r="Y656" s="106"/>
    </row>
    <row r="657" spans="24:25" ht="15.6">
      <c r="X657" s="106"/>
      <c r="Y657" s="106"/>
    </row>
    <row r="658" spans="24:25" ht="15.6">
      <c r="X658" s="106"/>
      <c r="Y658" s="106"/>
    </row>
    <row r="659" spans="24:25" ht="15.6">
      <c r="X659" s="106"/>
      <c r="Y659" s="106"/>
    </row>
    <row r="660" spans="24:25" ht="15.6">
      <c r="X660" s="106"/>
      <c r="Y660" s="106"/>
    </row>
    <row r="661" spans="24:25" ht="15.6">
      <c r="X661" s="106"/>
      <c r="Y661" s="106"/>
    </row>
    <row r="662" spans="24:25" ht="15.6">
      <c r="X662" s="106"/>
      <c r="Y662" s="106"/>
    </row>
    <row r="663" spans="24:25" ht="15.6">
      <c r="X663" s="106"/>
      <c r="Y663" s="106"/>
    </row>
    <row r="664" spans="24:25" ht="15.6">
      <c r="X664" s="106"/>
      <c r="Y664" s="106"/>
    </row>
    <row r="665" spans="24:25" ht="15.6">
      <c r="X665" s="106"/>
      <c r="Y665" s="106"/>
    </row>
    <row r="666" spans="24:25" ht="15.6">
      <c r="X666" s="106"/>
      <c r="Y666" s="106"/>
    </row>
    <row r="667" spans="24:25" ht="15.6">
      <c r="X667" s="106"/>
      <c r="Y667" s="106"/>
    </row>
    <row r="668" spans="24:25" ht="15.6">
      <c r="X668" s="106"/>
      <c r="Y668" s="106"/>
    </row>
    <row r="669" spans="24:25" ht="15.6">
      <c r="X669" s="106"/>
      <c r="Y669" s="106"/>
    </row>
    <row r="670" spans="24:25" ht="15.6">
      <c r="X670" s="106"/>
      <c r="Y670" s="106"/>
    </row>
    <row r="671" spans="24:25" ht="15.6">
      <c r="X671" s="106"/>
      <c r="Y671" s="106"/>
    </row>
    <row r="672" spans="24:25" ht="15.6">
      <c r="X672" s="106"/>
      <c r="Y672" s="106"/>
    </row>
    <row r="673" spans="24:25" ht="15.6">
      <c r="X673" s="106"/>
      <c r="Y673" s="106"/>
    </row>
    <row r="674" spans="24:25" ht="15.6">
      <c r="X674" s="106"/>
      <c r="Y674" s="106"/>
    </row>
    <row r="675" spans="24:25" ht="15.6">
      <c r="X675" s="106"/>
      <c r="Y675" s="106"/>
    </row>
    <row r="676" spans="24:25" ht="15.6">
      <c r="X676" s="106"/>
      <c r="Y676" s="106"/>
    </row>
    <row r="677" spans="24:25" ht="15.6">
      <c r="X677" s="106"/>
      <c r="Y677" s="106"/>
    </row>
    <row r="678" spans="24:25" ht="15.6">
      <c r="X678" s="106"/>
      <c r="Y678" s="106"/>
    </row>
    <row r="679" spans="24:25" ht="15.6">
      <c r="X679" s="106"/>
      <c r="Y679" s="106"/>
    </row>
    <row r="680" spans="24:25" ht="15.6">
      <c r="X680" s="106"/>
      <c r="Y680" s="106"/>
    </row>
    <row r="681" spans="24:25" ht="15.6">
      <c r="X681" s="106"/>
      <c r="Y681" s="106"/>
    </row>
    <row r="682" spans="24:25" ht="15.6">
      <c r="X682" s="106"/>
      <c r="Y682" s="106"/>
    </row>
    <row r="683" spans="24:25" ht="15.6">
      <c r="X683" s="106"/>
      <c r="Y683" s="106"/>
    </row>
    <row r="684" spans="24:25" ht="15.6">
      <c r="X684" s="106"/>
      <c r="Y684" s="106"/>
    </row>
    <row r="685" spans="24:25" ht="15.6">
      <c r="X685" s="106"/>
      <c r="Y685" s="106"/>
    </row>
    <row r="686" spans="24:25" ht="15.6">
      <c r="X686" s="106"/>
      <c r="Y686" s="106"/>
    </row>
    <row r="687" spans="24:25" ht="15.6">
      <c r="X687" s="106"/>
      <c r="Y687" s="106"/>
    </row>
    <row r="688" spans="24:25" ht="15.6">
      <c r="X688" s="106"/>
      <c r="Y688" s="106"/>
    </row>
    <row r="689" spans="24:25" ht="15.6">
      <c r="X689" s="106"/>
      <c r="Y689" s="106"/>
    </row>
    <row r="690" spans="24:25" ht="15.6">
      <c r="X690" s="106"/>
      <c r="Y690" s="106"/>
    </row>
    <row r="691" spans="24:25" ht="15.6">
      <c r="X691" s="106"/>
      <c r="Y691" s="106"/>
    </row>
    <row r="692" spans="24:25" ht="15.6">
      <c r="X692" s="106"/>
      <c r="Y692" s="106"/>
    </row>
    <row r="693" spans="24:25" ht="15.6">
      <c r="X693" s="106"/>
      <c r="Y693" s="106"/>
    </row>
    <row r="694" spans="24:25" ht="15.6">
      <c r="X694" s="106"/>
      <c r="Y694" s="106"/>
    </row>
    <row r="695" spans="24:25" ht="15.6">
      <c r="X695" s="106"/>
      <c r="Y695" s="106"/>
    </row>
    <row r="696" spans="24:25" ht="15.6">
      <c r="X696" s="106"/>
      <c r="Y696" s="106"/>
    </row>
    <row r="697" spans="24:25" ht="15.6">
      <c r="X697" s="106"/>
      <c r="Y697" s="106"/>
    </row>
    <row r="698" spans="24:25" ht="15.6">
      <c r="X698" s="106"/>
      <c r="Y698" s="106"/>
    </row>
    <row r="699" spans="24:25" ht="15.6">
      <c r="X699" s="106"/>
      <c r="Y699" s="106"/>
    </row>
    <row r="700" spans="24:25" ht="15.6">
      <c r="X700" s="106"/>
      <c r="Y700" s="106"/>
    </row>
    <row r="701" spans="24:25" ht="15.6">
      <c r="X701" s="106"/>
      <c r="Y701" s="106"/>
    </row>
    <row r="702" spans="24:25" ht="15.6">
      <c r="X702" s="106"/>
      <c r="Y702" s="106"/>
    </row>
    <row r="703" spans="24:25" ht="15.6">
      <c r="X703" s="106"/>
      <c r="Y703" s="106"/>
    </row>
    <row r="704" spans="24:25" ht="15.6">
      <c r="X704" s="106"/>
      <c r="Y704" s="106"/>
    </row>
    <row r="705" spans="24:25" ht="15.6">
      <c r="X705" s="106"/>
      <c r="Y705" s="106"/>
    </row>
    <row r="706" spans="24:25" ht="15.6">
      <c r="X706" s="106"/>
      <c r="Y706" s="106"/>
    </row>
    <row r="707" spans="24:25" ht="15.6">
      <c r="X707" s="106"/>
      <c r="Y707" s="106"/>
    </row>
    <row r="708" spans="24:25" ht="15.6">
      <c r="X708" s="106"/>
      <c r="Y708" s="106"/>
    </row>
    <row r="709" spans="24:25" ht="15.6">
      <c r="X709" s="106"/>
      <c r="Y709" s="106"/>
    </row>
    <row r="710" spans="24:25" ht="15.6">
      <c r="X710" s="106"/>
      <c r="Y710" s="106"/>
    </row>
    <row r="711" spans="24:25" ht="15.6">
      <c r="X711" s="106"/>
      <c r="Y711" s="106"/>
    </row>
    <row r="712" spans="24:25" ht="15.6">
      <c r="X712" s="106"/>
      <c r="Y712" s="106"/>
    </row>
    <row r="713" spans="24:25" ht="15.6">
      <c r="X713" s="106"/>
      <c r="Y713" s="106"/>
    </row>
    <row r="714" spans="24:25" ht="15.6">
      <c r="X714" s="106"/>
      <c r="Y714" s="106"/>
    </row>
    <row r="715" spans="24:25" ht="15.6">
      <c r="X715" s="106"/>
      <c r="Y715" s="106"/>
    </row>
    <row r="716" spans="24:25" ht="15.6">
      <c r="X716" s="106"/>
      <c r="Y716" s="106"/>
    </row>
    <row r="717" spans="24:25" ht="15.6">
      <c r="X717" s="106"/>
      <c r="Y717" s="106"/>
    </row>
    <row r="718" spans="24:25" ht="15.6">
      <c r="X718" s="106"/>
      <c r="Y718" s="106"/>
    </row>
    <row r="719" spans="24:25" ht="15.6">
      <c r="X719" s="106"/>
      <c r="Y719" s="106"/>
    </row>
    <row r="720" spans="24:25" ht="15.6">
      <c r="X720" s="106"/>
      <c r="Y720" s="106"/>
    </row>
    <row r="721" spans="24:25" ht="15.6">
      <c r="X721" s="106"/>
      <c r="Y721" s="106"/>
    </row>
    <row r="722" spans="24:25" ht="15.6">
      <c r="X722" s="106"/>
      <c r="Y722" s="106"/>
    </row>
    <row r="723" spans="24:25" ht="15.6">
      <c r="X723" s="106"/>
      <c r="Y723" s="106"/>
    </row>
    <row r="724" spans="24:25" ht="15.6">
      <c r="X724" s="106"/>
      <c r="Y724" s="106"/>
    </row>
    <row r="725" spans="24:25" ht="15.6">
      <c r="X725" s="106"/>
      <c r="Y725" s="106"/>
    </row>
    <row r="726" spans="24:25" ht="15.6">
      <c r="X726" s="106"/>
      <c r="Y726" s="106"/>
    </row>
    <row r="727" spans="24:25" ht="15.6">
      <c r="X727" s="106"/>
      <c r="Y727" s="106"/>
    </row>
    <row r="728" spans="24:25" ht="15.6">
      <c r="X728" s="106"/>
      <c r="Y728" s="106"/>
    </row>
    <row r="729" spans="24:25" ht="15.6">
      <c r="X729" s="106"/>
      <c r="Y729" s="106"/>
    </row>
    <row r="730" spans="24:25" ht="15.6">
      <c r="X730" s="106"/>
      <c r="Y730" s="106"/>
    </row>
    <row r="731" spans="24:25" ht="15.6">
      <c r="X731" s="106"/>
      <c r="Y731" s="106"/>
    </row>
    <row r="732" spans="24:25" ht="15.6">
      <c r="X732" s="106"/>
      <c r="Y732" s="106"/>
    </row>
    <row r="733" spans="24:25" ht="15.6">
      <c r="X733" s="106"/>
      <c r="Y733" s="106"/>
    </row>
    <row r="734" spans="24:25" ht="15.6">
      <c r="X734" s="106"/>
      <c r="Y734" s="106"/>
    </row>
    <row r="735" spans="24:25" ht="15.6">
      <c r="X735" s="106"/>
      <c r="Y735" s="106"/>
    </row>
    <row r="736" spans="24:25" ht="15.6">
      <c r="X736" s="106"/>
      <c r="Y736" s="106"/>
    </row>
    <row r="737" spans="24:25" ht="15.6">
      <c r="X737" s="106"/>
      <c r="Y737" s="106"/>
    </row>
    <row r="738" spans="24:25" ht="15.6">
      <c r="X738" s="106"/>
      <c r="Y738" s="106"/>
    </row>
    <row r="739" spans="24:25" ht="15.6">
      <c r="X739" s="106"/>
      <c r="Y739" s="106"/>
    </row>
    <row r="740" spans="24:25" ht="15.6">
      <c r="X740" s="106"/>
      <c r="Y740" s="106"/>
    </row>
    <row r="741" spans="24:25" ht="15.6">
      <c r="X741" s="106"/>
      <c r="Y741" s="106"/>
    </row>
    <row r="742" spans="24:25" ht="15.6">
      <c r="X742" s="106"/>
      <c r="Y742" s="106"/>
    </row>
    <row r="743" spans="24:25" ht="15.6">
      <c r="X743" s="106"/>
      <c r="Y743" s="106"/>
    </row>
    <row r="744" spans="24:25" ht="15.6">
      <c r="X744" s="106"/>
      <c r="Y744" s="106"/>
    </row>
    <row r="745" spans="24:25" ht="15.6">
      <c r="X745" s="106"/>
      <c r="Y745" s="106"/>
    </row>
    <row r="746" spans="24:25" ht="15.6">
      <c r="X746" s="106"/>
      <c r="Y746" s="106"/>
    </row>
    <row r="747" spans="24:25" ht="15.6">
      <c r="X747" s="106"/>
      <c r="Y747" s="106"/>
    </row>
    <row r="748" spans="24:25" ht="15.6">
      <c r="X748" s="106"/>
      <c r="Y748" s="106"/>
    </row>
    <row r="749" spans="24:25" ht="15.6">
      <c r="X749" s="106"/>
      <c r="Y749" s="106"/>
    </row>
    <row r="750" spans="24:25" ht="15.6">
      <c r="X750" s="106"/>
      <c r="Y750" s="106"/>
    </row>
    <row r="751" spans="24:25" ht="15.6">
      <c r="X751" s="106"/>
      <c r="Y751" s="106"/>
    </row>
    <row r="752" spans="24:25" ht="15.6">
      <c r="X752" s="106"/>
      <c r="Y752" s="106"/>
    </row>
    <row r="753" spans="24:25" ht="15.6">
      <c r="X753" s="106"/>
      <c r="Y753" s="106"/>
    </row>
    <row r="754" spans="24:25" ht="15.6">
      <c r="X754" s="106"/>
      <c r="Y754" s="106"/>
    </row>
    <row r="755" spans="24:25" ht="15.6">
      <c r="X755" s="106"/>
      <c r="Y755" s="106"/>
    </row>
    <row r="756" spans="24:25" ht="15.6">
      <c r="X756" s="106"/>
      <c r="Y756" s="106"/>
    </row>
    <row r="757" spans="24:25" ht="15.6">
      <c r="X757" s="106"/>
      <c r="Y757" s="106"/>
    </row>
    <row r="758" spans="24:25" ht="15.6">
      <c r="X758" s="106"/>
      <c r="Y758" s="106"/>
    </row>
    <row r="759" spans="24:25" ht="15.6">
      <c r="X759" s="106"/>
      <c r="Y759" s="106"/>
    </row>
    <row r="760" spans="24:25" ht="15.6">
      <c r="X760" s="106"/>
      <c r="Y760" s="106"/>
    </row>
    <row r="761" spans="24:25" ht="15.6">
      <c r="X761" s="106"/>
      <c r="Y761" s="106"/>
    </row>
    <row r="762" spans="24:25" ht="15.6">
      <c r="X762" s="106"/>
      <c r="Y762" s="106"/>
    </row>
    <row r="763" spans="24:25" ht="15.6">
      <c r="X763" s="106"/>
      <c r="Y763" s="106"/>
    </row>
    <row r="764" spans="24:25" ht="15.6">
      <c r="X764" s="106"/>
      <c r="Y764" s="106"/>
    </row>
    <row r="765" spans="24:25" ht="15.6">
      <c r="X765" s="106"/>
      <c r="Y765" s="106"/>
    </row>
    <row r="766" spans="24:25" ht="15.6">
      <c r="X766" s="106"/>
      <c r="Y766" s="106"/>
    </row>
    <row r="767" spans="24:25" ht="15.6">
      <c r="X767" s="106"/>
      <c r="Y767" s="106"/>
    </row>
    <row r="768" spans="24:25" ht="15.6">
      <c r="X768" s="106"/>
      <c r="Y768" s="106"/>
    </row>
    <row r="769" spans="24:25" ht="15.6">
      <c r="X769" s="106"/>
      <c r="Y769" s="106"/>
    </row>
    <row r="770" spans="24:25" ht="15.6">
      <c r="X770" s="106"/>
      <c r="Y770" s="106"/>
    </row>
    <row r="771" spans="24:25" ht="15.6">
      <c r="X771" s="106"/>
      <c r="Y771" s="106"/>
    </row>
    <row r="772" spans="24:25" ht="15.6">
      <c r="X772" s="106"/>
      <c r="Y772" s="106"/>
    </row>
    <row r="773" spans="24:25" ht="15.6">
      <c r="X773" s="106"/>
      <c r="Y773" s="106"/>
    </row>
    <row r="774" spans="24:25" ht="15.6">
      <c r="X774" s="106"/>
      <c r="Y774" s="106"/>
    </row>
    <row r="775" spans="24:25" ht="15.6">
      <c r="X775" s="106"/>
      <c r="Y775" s="106"/>
    </row>
    <row r="776" spans="24:25" ht="15.6">
      <c r="X776" s="106"/>
      <c r="Y776" s="106"/>
    </row>
    <row r="777" spans="24:25" ht="15.6">
      <c r="X777" s="106"/>
      <c r="Y777" s="106"/>
    </row>
    <row r="778" spans="24:25" ht="15.6">
      <c r="X778" s="106"/>
      <c r="Y778" s="106"/>
    </row>
    <row r="779" spans="24:25" ht="15.6">
      <c r="X779" s="106"/>
      <c r="Y779" s="106"/>
    </row>
    <row r="780" spans="24:25" ht="15.6">
      <c r="X780" s="106"/>
      <c r="Y780" s="106"/>
    </row>
    <row r="781" spans="24:25" ht="15.6">
      <c r="X781" s="106"/>
      <c r="Y781" s="106"/>
    </row>
    <row r="782" spans="24:25" ht="15.6">
      <c r="X782" s="106"/>
      <c r="Y782" s="106"/>
    </row>
    <row r="783" spans="24:25" ht="15.6">
      <c r="X783" s="106"/>
      <c r="Y783" s="106"/>
    </row>
    <row r="784" spans="24:25" ht="15.6">
      <c r="X784" s="106"/>
      <c r="Y784" s="106"/>
    </row>
    <row r="785" spans="24:25" ht="15.6">
      <c r="X785" s="106"/>
      <c r="Y785" s="106"/>
    </row>
    <row r="786" spans="24:25" ht="15.6">
      <c r="X786" s="106"/>
      <c r="Y786" s="106"/>
    </row>
    <row r="787" spans="24:25" ht="15.6">
      <c r="X787" s="106"/>
      <c r="Y787" s="106"/>
    </row>
    <row r="788" spans="24:25" ht="15.6">
      <c r="X788" s="106"/>
      <c r="Y788" s="106"/>
    </row>
    <row r="789" spans="24:25" ht="15.6">
      <c r="X789" s="106"/>
      <c r="Y789" s="106"/>
    </row>
    <row r="790" spans="24:25" ht="15.6">
      <c r="X790" s="106"/>
      <c r="Y790" s="106"/>
    </row>
    <row r="791" spans="24:25" ht="15.6">
      <c r="X791" s="106"/>
      <c r="Y791" s="106"/>
    </row>
    <row r="792" spans="24:25" ht="15.6">
      <c r="X792" s="106"/>
      <c r="Y792" s="106"/>
    </row>
    <row r="793" spans="24:25" ht="15.6">
      <c r="X793" s="106"/>
      <c r="Y793" s="106"/>
    </row>
    <row r="794" spans="24:25" ht="15.6">
      <c r="X794" s="106"/>
      <c r="Y794" s="106"/>
    </row>
    <row r="795" spans="24:25" ht="15.6">
      <c r="X795" s="106"/>
      <c r="Y795" s="106"/>
    </row>
    <row r="796" spans="24:25" ht="15.6">
      <c r="X796" s="106"/>
      <c r="Y796" s="106"/>
    </row>
    <row r="797" spans="24:25" ht="15.6">
      <c r="X797" s="106"/>
      <c r="Y797" s="106"/>
    </row>
    <row r="798" spans="24:25" ht="15.6">
      <c r="X798" s="106"/>
      <c r="Y798" s="106"/>
    </row>
    <row r="799" spans="24:25" ht="15.6">
      <c r="X799" s="106"/>
      <c r="Y799" s="106"/>
    </row>
    <row r="800" spans="24:25" ht="15.6">
      <c r="X800" s="106"/>
      <c r="Y800" s="106"/>
    </row>
    <row r="801" spans="24:25" ht="15.6">
      <c r="X801" s="106"/>
      <c r="Y801" s="106"/>
    </row>
    <row r="802" spans="24:25" ht="15.6">
      <c r="X802" s="106"/>
      <c r="Y802" s="106"/>
    </row>
    <row r="803" spans="24:25" ht="15.6">
      <c r="X803" s="106"/>
      <c r="Y803" s="106"/>
    </row>
    <row r="804" spans="24:25" ht="15.6">
      <c r="X804" s="106"/>
      <c r="Y804" s="106"/>
    </row>
    <row r="805" spans="24:25" ht="15.6">
      <c r="X805" s="106"/>
      <c r="Y805" s="106"/>
    </row>
    <row r="806" spans="24:25" ht="15.6">
      <c r="X806" s="106"/>
      <c r="Y806" s="106"/>
    </row>
    <row r="807" spans="24:25" ht="15.6">
      <c r="X807" s="106"/>
      <c r="Y807" s="106"/>
    </row>
    <row r="808" spans="24:25" ht="15.6">
      <c r="X808" s="106"/>
      <c r="Y808" s="106"/>
    </row>
    <row r="809" spans="24:25" ht="15.6">
      <c r="X809" s="106"/>
      <c r="Y809" s="106"/>
    </row>
    <row r="810" spans="24:25" ht="15.6">
      <c r="X810" s="106"/>
      <c r="Y810" s="106"/>
    </row>
    <row r="811" spans="24:25" ht="15.6">
      <c r="X811" s="106"/>
      <c r="Y811" s="106"/>
    </row>
    <row r="812" spans="24:25" ht="15.6">
      <c r="X812" s="106"/>
      <c r="Y812" s="106"/>
    </row>
    <row r="813" spans="24:25" ht="15.6">
      <c r="X813" s="106"/>
      <c r="Y813" s="106"/>
    </row>
    <row r="814" spans="24:25" ht="15.6">
      <c r="X814" s="106"/>
      <c r="Y814" s="106"/>
    </row>
    <row r="815" spans="24:25" ht="15.6">
      <c r="X815" s="106"/>
      <c r="Y815" s="106"/>
    </row>
    <row r="816" spans="24:25" ht="15.6">
      <c r="X816" s="106"/>
      <c r="Y816" s="106"/>
    </row>
    <row r="817" spans="24:25" ht="15.6">
      <c r="X817" s="106"/>
      <c r="Y817" s="106"/>
    </row>
    <row r="818" spans="24:25" ht="15.6">
      <c r="X818" s="106"/>
      <c r="Y818" s="106"/>
    </row>
    <row r="819" spans="24:25" ht="15.6">
      <c r="X819" s="106"/>
      <c r="Y819" s="106"/>
    </row>
    <row r="820" spans="24:25" ht="15.6">
      <c r="X820" s="106"/>
      <c r="Y820" s="106"/>
    </row>
    <row r="821" spans="24:25" ht="15.6">
      <c r="X821" s="106"/>
      <c r="Y821" s="106"/>
    </row>
    <row r="822" spans="24:25" ht="15.6">
      <c r="X822" s="106"/>
      <c r="Y822" s="106"/>
    </row>
    <row r="823" spans="24:25" ht="15.6">
      <c r="X823" s="106"/>
      <c r="Y823" s="106"/>
    </row>
    <row r="824" spans="24:25" ht="15.6">
      <c r="X824" s="106"/>
      <c r="Y824" s="106"/>
    </row>
    <row r="825" spans="24:25" ht="15.6">
      <c r="X825" s="106"/>
      <c r="Y825" s="106"/>
    </row>
    <row r="826" spans="24:25" ht="15.6">
      <c r="X826" s="106"/>
      <c r="Y826" s="106"/>
    </row>
    <row r="827" spans="24:25" ht="15.6">
      <c r="X827" s="106"/>
      <c r="Y827" s="106"/>
    </row>
    <row r="828" spans="24:25" ht="15.6">
      <c r="X828" s="106"/>
      <c r="Y828" s="106"/>
    </row>
    <row r="829" spans="24:25" ht="15.6">
      <c r="X829" s="106"/>
      <c r="Y829" s="106"/>
    </row>
    <row r="830" spans="24:25" ht="15.6">
      <c r="X830" s="106"/>
      <c r="Y830" s="106"/>
    </row>
    <row r="831" spans="24:25" ht="15.6">
      <c r="X831" s="106"/>
      <c r="Y831" s="106"/>
    </row>
    <row r="832" spans="24:25" ht="15.6">
      <c r="X832" s="106"/>
      <c r="Y832" s="106"/>
    </row>
    <row r="833" spans="24:25" ht="15.6">
      <c r="X833" s="106"/>
      <c r="Y833" s="106"/>
    </row>
    <row r="834" spans="24:25" ht="15.6">
      <c r="X834" s="106"/>
      <c r="Y834" s="106"/>
    </row>
    <row r="835" spans="24:25" ht="15.6">
      <c r="X835" s="106"/>
      <c r="Y835" s="106"/>
    </row>
    <row r="836" spans="24:25" ht="15.6">
      <c r="X836" s="106"/>
      <c r="Y836" s="106"/>
    </row>
    <row r="837" spans="24:25" ht="15.6">
      <c r="X837" s="106"/>
      <c r="Y837" s="106"/>
    </row>
    <row r="838" spans="24:25" ht="15.6">
      <c r="X838" s="106"/>
      <c r="Y838" s="106"/>
    </row>
    <row r="839" spans="24:25" ht="15.6">
      <c r="X839" s="106"/>
      <c r="Y839" s="106"/>
    </row>
    <row r="840" spans="24:25" ht="15.6">
      <c r="X840" s="106"/>
      <c r="Y840" s="106"/>
    </row>
    <row r="841" spans="24:25" ht="15.6">
      <c r="X841" s="106"/>
      <c r="Y841" s="106"/>
    </row>
    <row r="842" spans="24:25" ht="15.6">
      <c r="X842" s="106"/>
      <c r="Y842" s="106"/>
    </row>
    <row r="843" spans="24:25" ht="15.6">
      <c r="X843" s="106"/>
      <c r="Y843" s="106"/>
    </row>
    <row r="844" spans="24:25" ht="15.6">
      <c r="X844" s="106"/>
      <c r="Y844" s="106"/>
    </row>
    <row r="845" spans="24:25" ht="15.6">
      <c r="X845" s="106"/>
      <c r="Y845" s="106"/>
    </row>
    <row r="846" spans="24:25" ht="15.6">
      <c r="X846" s="106"/>
      <c r="Y846" s="106"/>
    </row>
    <row r="847" spans="24:25" ht="15.6">
      <c r="X847" s="106"/>
      <c r="Y847" s="106"/>
    </row>
    <row r="848" spans="24:25" ht="15.6">
      <c r="X848" s="106"/>
      <c r="Y848" s="106"/>
    </row>
    <row r="849" spans="24:25" ht="15.6">
      <c r="X849" s="106"/>
      <c r="Y849" s="106"/>
    </row>
    <row r="850" spans="24:25" ht="15.6">
      <c r="X850" s="106"/>
      <c r="Y850" s="106"/>
    </row>
    <row r="851" spans="24:25" ht="15.6">
      <c r="X851" s="106"/>
      <c r="Y851" s="106"/>
    </row>
    <row r="852" spans="24:25" ht="15.6">
      <c r="X852" s="106"/>
      <c r="Y852" s="106"/>
    </row>
    <row r="853" spans="24:25" ht="15.6">
      <c r="X853" s="106"/>
      <c r="Y853" s="106"/>
    </row>
    <row r="854" spans="24:25" ht="15.6">
      <c r="X854" s="106"/>
      <c r="Y854" s="106"/>
    </row>
    <row r="855" spans="24:25" ht="15.6">
      <c r="X855" s="106"/>
      <c r="Y855" s="106"/>
    </row>
    <row r="856" spans="24:25" ht="15.6">
      <c r="X856" s="106"/>
      <c r="Y856" s="106"/>
    </row>
    <row r="857" spans="24:25" ht="15.6">
      <c r="X857" s="106"/>
      <c r="Y857" s="106"/>
    </row>
    <row r="858" spans="24:25" ht="15.6">
      <c r="X858" s="106"/>
      <c r="Y858" s="106"/>
    </row>
    <row r="859" spans="24:25" ht="15.6">
      <c r="X859" s="106"/>
      <c r="Y859" s="106"/>
    </row>
    <row r="860" spans="24:25" ht="15.6">
      <c r="X860" s="106"/>
      <c r="Y860" s="106"/>
    </row>
    <row r="861" spans="24:25" ht="15.6">
      <c r="X861" s="106"/>
      <c r="Y861" s="106"/>
    </row>
    <row r="862" spans="24:25" ht="15.6">
      <c r="X862" s="106"/>
      <c r="Y862" s="106"/>
    </row>
    <row r="863" spans="24:25" ht="15.6">
      <c r="X863" s="106"/>
      <c r="Y863" s="106"/>
    </row>
    <row r="864" spans="24:25" ht="15.6">
      <c r="X864" s="106"/>
      <c r="Y864" s="106"/>
    </row>
    <row r="865" spans="24:25" ht="15.6">
      <c r="X865" s="106"/>
      <c r="Y865" s="106"/>
    </row>
    <row r="866" spans="24:25" ht="15.6">
      <c r="X866" s="106"/>
      <c r="Y866" s="106"/>
    </row>
    <row r="867" spans="24:25" ht="15.6">
      <c r="X867" s="106"/>
      <c r="Y867" s="106"/>
    </row>
    <row r="868" spans="24:25" ht="15.6">
      <c r="X868" s="106"/>
      <c r="Y868" s="106"/>
    </row>
    <row r="869" spans="24:25" ht="15.6">
      <c r="X869" s="106"/>
      <c r="Y869" s="106"/>
    </row>
    <row r="870" spans="24:25" ht="15.6">
      <c r="X870" s="106"/>
      <c r="Y870" s="106"/>
    </row>
    <row r="871" spans="24:25" ht="15.6">
      <c r="X871" s="106"/>
      <c r="Y871" s="106"/>
    </row>
    <row r="872" spans="24:25" ht="15.6">
      <c r="X872" s="106"/>
      <c r="Y872" s="106"/>
    </row>
    <row r="873" spans="24:25" ht="15.6">
      <c r="X873" s="106"/>
      <c r="Y873" s="106"/>
    </row>
    <row r="874" spans="24:25" ht="15.6">
      <c r="X874" s="106"/>
      <c r="Y874" s="106"/>
    </row>
    <row r="875" spans="24:25" ht="15.6">
      <c r="X875" s="106"/>
      <c r="Y875" s="106"/>
    </row>
    <row r="876" spans="24:25" ht="15.6">
      <c r="X876" s="106"/>
      <c r="Y876" s="106"/>
    </row>
    <row r="877" spans="24:25" ht="15.6">
      <c r="X877" s="106"/>
      <c r="Y877" s="106"/>
    </row>
    <row r="878" spans="24:25" ht="15.6">
      <c r="X878" s="106"/>
      <c r="Y878" s="106"/>
    </row>
    <row r="879" spans="24:25" ht="15.6">
      <c r="X879" s="106"/>
      <c r="Y879" s="106"/>
    </row>
    <row r="880" spans="24:25" ht="15.6">
      <c r="X880" s="106"/>
      <c r="Y880" s="106"/>
    </row>
    <row r="881" spans="24:25" ht="15.6">
      <c r="X881" s="106"/>
      <c r="Y881" s="106"/>
    </row>
    <row r="882" spans="24:25" ht="15.6">
      <c r="X882" s="106"/>
      <c r="Y882" s="106"/>
    </row>
    <row r="883" spans="24:25" ht="15.6">
      <c r="X883" s="106"/>
      <c r="Y883" s="106"/>
    </row>
    <row r="884" spans="24:25" ht="15.6">
      <c r="X884" s="106"/>
      <c r="Y884" s="106"/>
    </row>
    <row r="885" spans="24:25" ht="15.6">
      <c r="X885" s="106"/>
      <c r="Y885" s="106"/>
    </row>
    <row r="886" spans="24:25" ht="15.6">
      <c r="X886" s="106"/>
      <c r="Y886" s="106"/>
    </row>
    <row r="887" spans="24:25" ht="15.6">
      <c r="X887" s="106"/>
      <c r="Y887" s="106"/>
    </row>
    <row r="888" spans="24:25" ht="15.6">
      <c r="X888" s="106"/>
      <c r="Y888" s="106"/>
    </row>
    <row r="889" spans="24:25" ht="15.6">
      <c r="X889" s="106"/>
      <c r="Y889" s="106"/>
    </row>
    <row r="890" spans="24:25" ht="15.6">
      <c r="X890" s="106"/>
      <c r="Y890" s="106"/>
    </row>
    <row r="891" spans="24:25" ht="15.6">
      <c r="X891" s="106"/>
      <c r="Y891" s="106"/>
    </row>
    <row r="892" spans="24:25" ht="15.6">
      <c r="X892" s="106"/>
      <c r="Y892" s="106"/>
    </row>
    <row r="893" spans="24:25" ht="15.6">
      <c r="X893" s="106"/>
      <c r="Y893" s="106"/>
    </row>
    <row r="894" spans="24:25" ht="15.6">
      <c r="X894" s="106"/>
      <c r="Y894" s="106"/>
    </row>
    <row r="895" spans="24:25" ht="15.6">
      <c r="X895" s="106"/>
      <c r="Y895" s="106"/>
    </row>
    <row r="896" spans="24:25" ht="15.6">
      <c r="X896" s="106"/>
      <c r="Y896" s="106"/>
    </row>
    <row r="897" spans="24:25" ht="15.6">
      <c r="X897" s="106"/>
      <c r="Y897" s="106"/>
    </row>
    <row r="898" spans="24:25" ht="15.6">
      <c r="X898" s="106"/>
      <c r="Y898" s="106"/>
    </row>
    <row r="899" spans="24:25" ht="15.6">
      <c r="X899" s="106"/>
      <c r="Y899" s="106"/>
    </row>
    <row r="900" spans="24:25" ht="15.6">
      <c r="X900" s="106"/>
      <c r="Y900" s="106"/>
    </row>
    <row r="901" spans="24:25" ht="15.6">
      <c r="X901" s="106"/>
      <c r="Y901" s="106"/>
    </row>
    <row r="902" spans="24:25" ht="15.6">
      <c r="X902" s="106"/>
      <c r="Y902" s="106"/>
    </row>
    <row r="903" spans="24:25" ht="15.6">
      <c r="X903" s="106"/>
      <c r="Y903" s="106"/>
    </row>
    <row r="904" spans="24:25" ht="15.6">
      <c r="X904" s="106"/>
      <c r="Y904" s="106"/>
    </row>
    <row r="905" spans="24:25" ht="15.6">
      <c r="X905" s="106"/>
      <c r="Y905" s="106"/>
    </row>
    <row r="906" spans="24:25" ht="15.6">
      <c r="X906" s="106"/>
      <c r="Y906" s="106"/>
    </row>
    <row r="907" spans="24:25" ht="15.6">
      <c r="X907" s="106"/>
      <c r="Y907" s="106"/>
    </row>
    <row r="908" spans="24:25" ht="15.6">
      <c r="X908" s="106"/>
      <c r="Y908" s="106"/>
    </row>
    <row r="909" spans="24:25" ht="15.6">
      <c r="X909" s="106"/>
      <c r="Y909" s="106"/>
    </row>
    <row r="910" spans="24:25" ht="15.6">
      <c r="X910" s="106"/>
      <c r="Y910" s="106"/>
    </row>
    <row r="911" spans="24:25" ht="15.6">
      <c r="X911" s="106"/>
      <c r="Y911" s="106"/>
    </row>
    <row r="912" spans="24:25" ht="15.6">
      <c r="X912" s="106"/>
      <c r="Y912" s="106"/>
    </row>
    <row r="913" spans="24:25" ht="15.6">
      <c r="X913" s="106"/>
      <c r="Y913" s="106"/>
    </row>
    <row r="914" spans="24:25" ht="15.6">
      <c r="X914" s="106"/>
      <c r="Y914" s="106"/>
    </row>
    <row r="915" spans="24:25" ht="15.6">
      <c r="X915" s="106"/>
      <c r="Y915" s="106"/>
    </row>
    <row r="916" spans="24:25" ht="15.6">
      <c r="X916" s="106"/>
      <c r="Y916" s="106"/>
    </row>
    <row r="917" spans="24:25" ht="15.6">
      <c r="X917" s="106"/>
      <c r="Y917" s="106"/>
    </row>
    <row r="918" spans="24:25" ht="15.6">
      <c r="X918" s="106"/>
      <c r="Y918" s="106"/>
    </row>
    <row r="919" spans="24:25" ht="15.6">
      <c r="X919" s="106"/>
      <c r="Y919" s="106"/>
    </row>
    <row r="920" spans="24:25" ht="15.6">
      <c r="X920" s="106"/>
      <c r="Y920" s="106"/>
    </row>
  </sheetData>
  <mergeCells count="1368">
    <mergeCell ref="F136:AP136"/>
    <mergeCell ref="U153:Y153"/>
    <mergeCell ref="Z151:AG151"/>
    <mergeCell ref="Z152:AG152"/>
    <mergeCell ref="Z153:AG153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AG148:AJ148"/>
    <mergeCell ref="AK148:AN148"/>
    <mergeCell ref="B111:AR112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Y123:AA123"/>
    <mergeCell ref="AJ103:AM103"/>
    <mergeCell ref="AN103:AQ103"/>
    <mergeCell ref="B105:E105"/>
    <mergeCell ref="B106:H106"/>
    <mergeCell ref="I106:S106"/>
    <mergeCell ref="T106:X106"/>
    <mergeCell ref="Y106:AG106"/>
    <mergeCell ref="AH106:AN106"/>
    <mergeCell ref="AO106:AR106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F105:AP105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AB87:AE87"/>
    <mergeCell ref="AF87:AI87"/>
    <mergeCell ref="AJ87:AM87"/>
    <mergeCell ref="AN87:AQ87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F78:G78"/>
    <mergeCell ref="I78:K78"/>
    <mergeCell ref="L78:Q78"/>
    <mergeCell ref="R78:U78"/>
    <mergeCell ref="V78:X78"/>
    <mergeCell ref="Y78:AA78"/>
    <mergeCell ref="B78:E78"/>
    <mergeCell ref="F80:AP80"/>
    <mergeCell ref="AN78:AQ78"/>
    <mergeCell ref="B80:E80"/>
    <mergeCell ref="AB78:AE78"/>
    <mergeCell ref="Y56:AG56"/>
    <mergeCell ref="AH56:AN56"/>
    <mergeCell ref="AO56:AR56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N75:AQ75"/>
    <mergeCell ref="B73:E73"/>
    <mergeCell ref="F73:H73"/>
    <mergeCell ref="I73:K73"/>
    <mergeCell ref="L73:M73"/>
    <mergeCell ref="N73:P73"/>
    <mergeCell ref="Q73:S73"/>
    <mergeCell ref="T73:U73"/>
    <mergeCell ref="AF78:AI78"/>
    <mergeCell ref="AJ78:AM78"/>
    <mergeCell ref="AN76:AQ76"/>
    <mergeCell ref="B77:E77"/>
    <mergeCell ref="F77:H77"/>
    <mergeCell ref="B72:E72"/>
    <mergeCell ref="F72:H72"/>
    <mergeCell ref="I72:K72"/>
    <mergeCell ref="L72:M72"/>
    <mergeCell ref="L82:P82"/>
    <mergeCell ref="Q82:S82"/>
    <mergeCell ref="AJ45:AM45"/>
    <mergeCell ref="AN45:AQ45"/>
    <mergeCell ref="B46:E46"/>
    <mergeCell ref="F46:H46"/>
    <mergeCell ref="I46:J46"/>
    <mergeCell ref="K46:M46"/>
    <mergeCell ref="AJ46:AM46"/>
    <mergeCell ref="AN46:AQ46"/>
    <mergeCell ref="AJ47:AM47"/>
    <mergeCell ref="AN47:AQ47"/>
    <mergeCell ref="AB46:AE46"/>
    <mergeCell ref="AF46:AI46"/>
    <mergeCell ref="AB47:AE47"/>
    <mergeCell ref="AF47:AI47"/>
    <mergeCell ref="F62:H62"/>
    <mergeCell ref="F63:H63"/>
    <mergeCell ref="AF49:AI49"/>
    <mergeCell ref="AJ49:AM49"/>
    <mergeCell ref="AN49:AQ49"/>
    <mergeCell ref="B52:E52"/>
    <mergeCell ref="F52:G52"/>
    <mergeCell ref="I52:K52"/>
    <mergeCell ref="L52:Q52"/>
    <mergeCell ref="R52:U52"/>
    <mergeCell ref="V52:X52"/>
    <mergeCell ref="Y52:AA52"/>
    <mergeCell ref="B49:E49"/>
    <mergeCell ref="F49:H49"/>
    <mergeCell ref="I49:J49"/>
    <mergeCell ref="K49:M49"/>
    <mergeCell ref="N49:Q49"/>
    <mergeCell ref="R49:T49"/>
    <mergeCell ref="U151:Y151"/>
    <mergeCell ref="U148:X148"/>
    <mergeCell ref="AK146:AN146"/>
    <mergeCell ref="AO146:AQ146"/>
    <mergeCell ref="B142:I142"/>
    <mergeCell ref="J142:T142"/>
    <mergeCell ref="U142:X142"/>
    <mergeCell ref="Y148:AB148"/>
    <mergeCell ref="AC148:AF148"/>
    <mergeCell ref="N46:Q46"/>
    <mergeCell ref="R46:T46"/>
    <mergeCell ref="U46:W46"/>
    <mergeCell ref="B47:E47"/>
    <mergeCell ref="F47:H47"/>
    <mergeCell ref="I47:J47"/>
    <mergeCell ref="K47:M47"/>
    <mergeCell ref="R48:T48"/>
    <mergeCell ref="U48:W48"/>
    <mergeCell ref="Z48:AA48"/>
    <mergeCell ref="AB48:AE48"/>
    <mergeCell ref="AF48:AI48"/>
    <mergeCell ref="AJ48:AM48"/>
    <mergeCell ref="AN48:AQ48"/>
    <mergeCell ref="U49:W49"/>
    <mergeCell ref="Z49:AA49"/>
    <mergeCell ref="AB49:AE49"/>
    <mergeCell ref="B57:D57"/>
    <mergeCell ref="E57:G57"/>
    <mergeCell ref="I57:K57"/>
    <mergeCell ref="L57:P57"/>
    <mergeCell ref="Q57:S57"/>
    <mergeCell ref="T57:X57"/>
    <mergeCell ref="B146:I146"/>
    <mergeCell ref="J146:T146"/>
    <mergeCell ref="U146:X146"/>
    <mergeCell ref="Y146:AB146"/>
    <mergeCell ref="AC146:AF146"/>
    <mergeCell ref="AG146:AJ146"/>
    <mergeCell ref="AN1:AR1"/>
    <mergeCell ref="AN2:AR2"/>
    <mergeCell ref="AN3:AR3"/>
    <mergeCell ref="AN4:AR4"/>
    <mergeCell ref="AN5:AR5"/>
    <mergeCell ref="B7:AR7"/>
    <mergeCell ref="B25:E25"/>
    <mergeCell ref="AO148:AQ148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Z47:AA47"/>
    <mergeCell ref="Y142:AB142"/>
    <mergeCell ref="AC142:AF142"/>
    <mergeCell ref="AG142:AJ142"/>
    <mergeCell ref="AK142:AN142"/>
    <mergeCell ref="AO142:AQ142"/>
    <mergeCell ref="Y143:AB143"/>
    <mergeCell ref="AC143:AF143"/>
    <mergeCell ref="AG143:AJ143"/>
    <mergeCell ref="AK143:AN143"/>
    <mergeCell ref="AO143:AQ143"/>
    <mergeCell ref="AO144:AQ144"/>
    <mergeCell ref="B145:I145"/>
    <mergeCell ref="J145:T145"/>
    <mergeCell ref="U145:X145"/>
    <mergeCell ref="Y145:AB145"/>
    <mergeCell ref="AO145:AQ145"/>
    <mergeCell ref="Y57:AG57"/>
    <mergeCell ref="AH57:AN57"/>
    <mergeCell ref="AO57:AR57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B127:D127"/>
    <mergeCell ref="AF125:AI125"/>
    <mergeCell ref="AB122:AE122"/>
    <mergeCell ref="AF122:AI122"/>
    <mergeCell ref="AN122:AQ122"/>
    <mergeCell ref="B34:AR34"/>
    <mergeCell ref="AB117:AE117"/>
    <mergeCell ref="AF117:AI117"/>
    <mergeCell ref="V117:W117"/>
    <mergeCell ref="B116:D116"/>
    <mergeCell ref="E116:H116"/>
    <mergeCell ref="I116:M116"/>
    <mergeCell ref="N116:Q116"/>
    <mergeCell ref="R116:U116"/>
    <mergeCell ref="B115:D115"/>
    <mergeCell ref="E115:H115"/>
    <mergeCell ref="I115:M115"/>
    <mergeCell ref="N115:Q115"/>
    <mergeCell ref="R115:U115"/>
    <mergeCell ref="V116:W116"/>
    <mergeCell ref="V115:W115"/>
    <mergeCell ref="Y116:AA116"/>
    <mergeCell ref="AJ117:AM117"/>
    <mergeCell ref="AN117:AQ117"/>
    <mergeCell ref="AJ123:AM123"/>
    <mergeCell ref="AN123:AQ123"/>
    <mergeCell ref="AF121:AI121"/>
    <mergeCell ref="AJ121:AM121"/>
    <mergeCell ref="AN121:AQ121"/>
    <mergeCell ref="N47:Q47"/>
    <mergeCell ref="R47:T47"/>
    <mergeCell ref="U47:W47"/>
    <mergeCell ref="AJ128:AM128"/>
    <mergeCell ref="AN128:AQ128"/>
    <mergeCell ref="AJ124:AM124"/>
    <mergeCell ref="AN124:AQ124"/>
    <mergeCell ref="AJ125:AM125"/>
    <mergeCell ref="AN125:AQ125"/>
    <mergeCell ref="AJ122:AM122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AJ120:AM120"/>
    <mergeCell ref="AN120:AQ120"/>
    <mergeCell ref="AJ119:AM119"/>
    <mergeCell ref="AN119:AQ119"/>
    <mergeCell ref="V118:W118"/>
    <mergeCell ref="Y118:AA118"/>
    <mergeCell ref="AB118:AE118"/>
    <mergeCell ref="AF118:AI118"/>
    <mergeCell ref="AJ118:AM118"/>
    <mergeCell ref="AN118:AQ118"/>
    <mergeCell ref="AB126:AE126"/>
    <mergeCell ref="E123:H123"/>
    <mergeCell ref="I123:M123"/>
    <mergeCell ref="N123:Q123"/>
    <mergeCell ref="AB121:AE121"/>
    <mergeCell ref="AB123:AE123"/>
    <mergeCell ref="V127:W127"/>
    <mergeCell ref="AN133:AQ133"/>
    <mergeCell ref="AJ131:AM131"/>
    <mergeCell ref="AN131:AQ131"/>
    <mergeCell ref="AJ130:AM130"/>
    <mergeCell ref="AN130:AQ130"/>
    <mergeCell ref="AJ129:AM129"/>
    <mergeCell ref="AN129:AQ129"/>
    <mergeCell ref="AJ127:AM127"/>
    <mergeCell ref="AN127:AQ127"/>
    <mergeCell ref="AC145:AF145"/>
    <mergeCell ref="AG145:AJ145"/>
    <mergeCell ref="AK145:AN145"/>
    <mergeCell ref="B144:I144"/>
    <mergeCell ref="J144:T144"/>
    <mergeCell ref="U144:X144"/>
    <mergeCell ref="Y144:AB144"/>
    <mergeCell ref="AC144:AF144"/>
    <mergeCell ref="AG144:AJ144"/>
    <mergeCell ref="AK144:AN144"/>
    <mergeCell ref="B143:I143"/>
    <mergeCell ref="J143:T143"/>
    <mergeCell ref="U143:X143"/>
    <mergeCell ref="AN134:AQ134"/>
    <mergeCell ref="B136:E136"/>
    <mergeCell ref="AB134:AE134"/>
    <mergeCell ref="AF134:AI134"/>
    <mergeCell ref="AJ134:AM134"/>
    <mergeCell ref="B134:E134"/>
    <mergeCell ref="F134:G134"/>
    <mergeCell ref="I134:K134"/>
    <mergeCell ref="L134:Q134"/>
    <mergeCell ref="R134:U134"/>
    <mergeCell ref="V134:X134"/>
    <mergeCell ref="Y134:AA134"/>
    <mergeCell ref="V133:W133"/>
    <mergeCell ref="Y133:AA133"/>
    <mergeCell ref="AB133:AE133"/>
    <mergeCell ref="AF133:AI133"/>
    <mergeCell ref="Y131:AA131"/>
    <mergeCell ref="AB131:AE131"/>
    <mergeCell ref="AF131:AI131"/>
    <mergeCell ref="V130:W130"/>
    <mergeCell ref="Y130:AA130"/>
    <mergeCell ref="AB130:AE130"/>
    <mergeCell ref="AF130:AI130"/>
    <mergeCell ref="V131:W131"/>
    <mergeCell ref="B133:D133"/>
    <mergeCell ref="E133:H133"/>
    <mergeCell ref="I133:M133"/>
    <mergeCell ref="N133:Q133"/>
    <mergeCell ref="R133:U133"/>
    <mergeCell ref="B131:D131"/>
    <mergeCell ref="E131:H131"/>
    <mergeCell ref="I131:M131"/>
    <mergeCell ref="N131:Q131"/>
    <mergeCell ref="R131:U131"/>
    <mergeCell ref="B130:D130"/>
    <mergeCell ref="E130:H130"/>
    <mergeCell ref="I130:M130"/>
    <mergeCell ref="N130:Q130"/>
    <mergeCell ref="R130:U130"/>
    <mergeCell ref="E128:H128"/>
    <mergeCell ref="I128:M128"/>
    <mergeCell ref="N128:Q128"/>
    <mergeCell ref="R128:U128"/>
    <mergeCell ref="AJ133:AM133"/>
    <mergeCell ref="N129:Q129"/>
    <mergeCell ref="N124:Q124"/>
    <mergeCell ref="R124:U124"/>
    <mergeCell ref="V124:W124"/>
    <mergeCell ref="Y124:AA124"/>
    <mergeCell ref="Y125:AA125"/>
    <mergeCell ref="V125:W125"/>
    <mergeCell ref="R129:U129"/>
    <mergeCell ref="Y129:AA129"/>
    <mergeCell ref="V122:W122"/>
    <mergeCell ref="Y122:AA122"/>
    <mergeCell ref="B125:D125"/>
    <mergeCell ref="E125:H125"/>
    <mergeCell ref="I125:M125"/>
    <mergeCell ref="N125:Q125"/>
    <mergeCell ref="R125:U125"/>
    <mergeCell ref="B124:D124"/>
    <mergeCell ref="E124:H124"/>
    <mergeCell ref="I124:M124"/>
    <mergeCell ref="B123:D123"/>
    <mergeCell ref="R123:U123"/>
    <mergeCell ref="AB129:AE129"/>
    <mergeCell ref="AF129:AI129"/>
    <mergeCell ref="V129:W129"/>
    <mergeCell ref="V126:W126"/>
    <mergeCell ref="AF126:AI126"/>
    <mergeCell ref="Y126:AA126"/>
    <mergeCell ref="B126:D126"/>
    <mergeCell ref="E126:H126"/>
    <mergeCell ref="I126:M126"/>
    <mergeCell ref="N126:Q126"/>
    <mergeCell ref="R126:U126"/>
    <mergeCell ref="B129:D129"/>
    <mergeCell ref="E129:H129"/>
    <mergeCell ref="I129:M129"/>
    <mergeCell ref="AJ126:AM126"/>
    <mergeCell ref="AN126:AQ126"/>
    <mergeCell ref="AF123:AI123"/>
    <mergeCell ref="V123:W123"/>
    <mergeCell ref="B122:D122"/>
    <mergeCell ref="E122:H122"/>
    <mergeCell ref="I122:M122"/>
    <mergeCell ref="N122:Q122"/>
    <mergeCell ref="R122:U122"/>
    <mergeCell ref="AF124:AI124"/>
    <mergeCell ref="AB124:AE124"/>
    <mergeCell ref="AB125:AE125"/>
    <mergeCell ref="E127:H127"/>
    <mergeCell ref="I127:M127"/>
    <mergeCell ref="N127:Q127"/>
    <mergeCell ref="R127:U127"/>
    <mergeCell ref="V128:W128"/>
    <mergeCell ref="Y128:AA128"/>
    <mergeCell ref="AB128:AE128"/>
    <mergeCell ref="AF128:AI128"/>
    <mergeCell ref="Y127:AA127"/>
    <mergeCell ref="AB127:AE127"/>
    <mergeCell ref="AF127:AI127"/>
    <mergeCell ref="B128:D128"/>
    <mergeCell ref="B121:D121"/>
    <mergeCell ref="E121:H121"/>
    <mergeCell ref="I121:M121"/>
    <mergeCell ref="N121:Q121"/>
    <mergeCell ref="R121:U121"/>
    <mergeCell ref="B119:D119"/>
    <mergeCell ref="E119:H119"/>
    <mergeCell ref="I119:M119"/>
    <mergeCell ref="N119:Q119"/>
    <mergeCell ref="R119:U119"/>
    <mergeCell ref="V120:W120"/>
    <mergeCell ref="Y120:AA120"/>
    <mergeCell ref="AB120:AE120"/>
    <mergeCell ref="AF120:AI120"/>
    <mergeCell ref="Y119:AA119"/>
    <mergeCell ref="AB119:AE119"/>
    <mergeCell ref="AF119:AI119"/>
    <mergeCell ref="V119:W119"/>
    <mergeCell ref="N120:Q120"/>
    <mergeCell ref="R120:U120"/>
    <mergeCell ref="Y121:AA121"/>
    <mergeCell ref="B120:D120"/>
    <mergeCell ref="E120:H120"/>
    <mergeCell ref="I120:M120"/>
    <mergeCell ref="V121:W121"/>
    <mergeCell ref="B118:D118"/>
    <mergeCell ref="E118:H118"/>
    <mergeCell ref="I118:M118"/>
    <mergeCell ref="N118:Q118"/>
    <mergeCell ref="R118:U118"/>
    <mergeCell ref="B117:D117"/>
    <mergeCell ref="E117:H117"/>
    <mergeCell ref="I117:M117"/>
    <mergeCell ref="N117:Q117"/>
    <mergeCell ref="R117:U117"/>
    <mergeCell ref="AB116:AE116"/>
    <mergeCell ref="AF116:AI116"/>
    <mergeCell ref="AJ116:AM116"/>
    <mergeCell ref="AN116:AQ116"/>
    <mergeCell ref="Y115:AA115"/>
    <mergeCell ref="AB115:AE115"/>
    <mergeCell ref="AF115:AI115"/>
    <mergeCell ref="AJ115:AM115"/>
    <mergeCell ref="AN115:AQ115"/>
    <mergeCell ref="Y117:AA117"/>
    <mergeCell ref="AN77:AQ77"/>
    <mergeCell ref="Z72:AA72"/>
    <mergeCell ref="AB72:AE72"/>
    <mergeCell ref="AF72:AI72"/>
    <mergeCell ref="AJ72:AM72"/>
    <mergeCell ref="AF74:AI74"/>
    <mergeCell ref="AJ74:AM74"/>
    <mergeCell ref="AN74:AQ74"/>
    <mergeCell ref="B76:E76"/>
    <mergeCell ref="F76:H76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B113:D113"/>
    <mergeCell ref="E113:H113"/>
    <mergeCell ref="I113:M113"/>
    <mergeCell ref="N113:Q113"/>
    <mergeCell ref="R113:U113"/>
    <mergeCell ref="V113:W113"/>
    <mergeCell ref="V114:W114"/>
    <mergeCell ref="Y114:AA114"/>
    <mergeCell ref="AB114:AE114"/>
    <mergeCell ref="AF114:AI114"/>
    <mergeCell ref="AJ114:AM114"/>
    <mergeCell ref="AN114:AQ114"/>
    <mergeCell ref="Z77:AA77"/>
    <mergeCell ref="AB77:AE77"/>
    <mergeCell ref="AF77:AI77"/>
    <mergeCell ref="AJ77:AM77"/>
    <mergeCell ref="B75:E75"/>
    <mergeCell ref="Q75:S75"/>
    <mergeCell ref="V73:W73"/>
    <mergeCell ref="X73:Y73"/>
    <mergeCell ref="T72:U72"/>
    <mergeCell ref="V72:W72"/>
    <mergeCell ref="X72:Y72"/>
    <mergeCell ref="I77:K77"/>
    <mergeCell ref="L77:M77"/>
    <mergeCell ref="N77:P77"/>
    <mergeCell ref="Q77:S77"/>
    <mergeCell ref="T77:U77"/>
    <mergeCell ref="V77:W77"/>
    <mergeCell ref="X77:Y77"/>
    <mergeCell ref="I76:K76"/>
    <mergeCell ref="L76:M76"/>
    <mergeCell ref="N76:P76"/>
    <mergeCell ref="Q76:S76"/>
    <mergeCell ref="T76:U76"/>
    <mergeCell ref="Q74:S74"/>
    <mergeCell ref="T74:U74"/>
    <mergeCell ref="V74:W74"/>
    <mergeCell ref="X74:Y74"/>
    <mergeCell ref="Z74:AA74"/>
    <mergeCell ref="AB74:AE74"/>
    <mergeCell ref="V76:W76"/>
    <mergeCell ref="X76:Y76"/>
    <mergeCell ref="Z76:AA76"/>
    <mergeCell ref="AN72:AQ72"/>
    <mergeCell ref="Z73:AA73"/>
    <mergeCell ref="AB73:AE73"/>
    <mergeCell ref="AF73:AI73"/>
    <mergeCell ref="AJ73:AM73"/>
    <mergeCell ref="AN73:AQ73"/>
    <mergeCell ref="L74:M74"/>
    <mergeCell ref="N74:P74"/>
    <mergeCell ref="F75:H75"/>
    <mergeCell ref="I75:K75"/>
    <mergeCell ref="L75:M75"/>
    <mergeCell ref="N75:P75"/>
    <mergeCell ref="N72:P72"/>
    <mergeCell ref="Q72:S72"/>
    <mergeCell ref="T75:U75"/>
    <mergeCell ref="V75:W75"/>
    <mergeCell ref="X75:Y75"/>
    <mergeCell ref="Z75:AA75"/>
    <mergeCell ref="AB75:AE75"/>
    <mergeCell ref="AF75:AI75"/>
    <mergeCell ref="AJ75:AM75"/>
    <mergeCell ref="N70:P70"/>
    <mergeCell ref="Q70:S70"/>
    <mergeCell ref="T70:U70"/>
    <mergeCell ref="B71:E71"/>
    <mergeCell ref="F71:H71"/>
    <mergeCell ref="I71:K71"/>
    <mergeCell ref="L71:M71"/>
    <mergeCell ref="N71:P71"/>
    <mergeCell ref="Q71:S71"/>
    <mergeCell ref="T71:U71"/>
    <mergeCell ref="V71:W71"/>
    <mergeCell ref="B74:E74"/>
    <mergeCell ref="F74:H74"/>
    <mergeCell ref="I74:K74"/>
    <mergeCell ref="AB76:AE76"/>
    <mergeCell ref="AF76:AI76"/>
    <mergeCell ref="AJ76:AM76"/>
    <mergeCell ref="AN71:AQ71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B68:E68"/>
    <mergeCell ref="F68:H68"/>
    <mergeCell ref="I68:K68"/>
    <mergeCell ref="L68:M68"/>
    <mergeCell ref="N68:P68"/>
    <mergeCell ref="Q68:S68"/>
    <mergeCell ref="T68:U68"/>
    <mergeCell ref="V68:W68"/>
    <mergeCell ref="Z71:AA71"/>
    <mergeCell ref="AB71:AE71"/>
    <mergeCell ref="AF71:AI71"/>
    <mergeCell ref="AJ71:AM71"/>
    <mergeCell ref="V69:W69"/>
    <mergeCell ref="X68:Y68"/>
    <mergeCell ref="Q69:S69"/>
    <mergeCell ref="T69:U69"/>
    <mergeCell ref="X71:Y71"/>
    <mergeCell ref="B70:E70"/>
    <mergeCell ref="F70:H70"/>
    <mergeCell ref="I70:K70"/>
    <mergeCell ref="L70:M70"/>
    <mergeCell ref="AF66:AI66"/>
    <mergeCell ref="AJ66:AM66"/>
    <mergeCell ref="AN66:AQ66"/>
    <mergeCell ref="V66:W66"/>
    <mergeCell ref="X66:Y66"/>
    <mergeCell ref="Z66:AA66"/>
    <mergeCell ref="AB66:AE66"/>
    <mergeCell ref="X67:Y67"/>
    <mergeCell ref="Z67:AA67"/>
    <mergeCell ref="AB67:AE67"/>
    <mergeCell ref="AF67:AI67"/>
    <mergeCell ref="AJ67:AM67"/>
    <mergeCell ref="AB65:AE65"/>
    <mergeCell ref="AF65:AI65"/>
    <mergeCell ref="V70:W70"/>
    <mergeCell ref="X70:Y70"/>
    <mergeCell ref="Z70:AA70"/>
    <mergeCell ref="AB70:AE70"/>
    <mergeCell ref="AF70:AI70"/>
    <mergeCell ref="AJ70:AM70"/>
    <mergeCell ref="AF69:AI69"/>
    <mergeCell ref="AJ69:AM69"/>
    <mergeCell ref="AN69:AQ69"/>
    <mergeCell ref="AJ65:AM65"/>
    <mergeCell ref="AN65:AQ65"/>
    <mergeCell ref="X69:Y69"/>
    <mergeCell ref="Z69:AA69"/>
    <mergeCell ref="AB69:AE69"/>
    <mergeCell ref="AN70:AQ70"/>
    <mergeCell ref="L64:M64"/>
    <mergeCell ref="N64:P64"/>
    <mergeCell ref="Q64:S64"/>
    <mergeCell ref="T64:U64"/>
    <mergeCell ref="B67:E67"/>
    <mergeCell ref="F67:H67"/>
    <mergeCell ref="I67:K67"/>
    <mergeCell ref="L67:M67"/>
    <mergeCell ref="N67:P67"/>
    <mergeCell ref="Q67:S67"/>
    <mergeCell ref="T67:U67"/>
    <mergeCell ref="Q66:S66"/>
    <mergeCell ref="T66:U66"/>
    <mergeCell ref="Z65:AA65"/>
    <mergeCell ref="I66:K66"/>
    <mergeCell ref="L66:M66"/>
    <mergeCell ref="N66:P66"/>
    <mergeCell ref="B66:E66"/>
    <mergeCell ref="F66:H66"/>
    <mergeCell ref="A60:A79"/>
    <mergeCell ref="B61:AQ61"/>
    <mergeCell ref="B62:E62"/>
    <mergeCell ref="I62:K62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V64:W64"/>
    <mergeCell ref="X64:Y64"/>
    <mergeCell ref="Z64:AA64"/>
    <mergeCell ref="AB64:AE64"/>
    <mergeCell ref="AF64:AI64"/>
    <mergeCell ref="AJ64:AM64"/>
    <mergeCell ref="AF63:AI63"/>
    <mergeCell ref="AN67:AQ67"/>
    <mergeCell ref="V67:W67"/>
    <mergeCell ref="AJ63:AM63"/>
    <mergeCell ref="AN63:AQ63"/>
    <mergeCell ref="AN62:AQ62"/>
    <mergeCell ref="B63:E63"/>
    <mergeCell ref="I63:K63"/>
    <mergeCell ref="L63:M63"/>
    <mergeCell ref="B64:E64"/>
    <mergeCell ref="F64:H64"/>
    <mergeCell ref="I64:K64"/>
    <mergeCell ref="B50:E50"/>
    <mergeCell ref="F50:H50"/>
    <mergeCell ref="I50:J50"/>
    <mergeCell ref="K50:M50"/>
    <mergeCell ref="N50:Q50"/>
    <mergeCell ref="Q62:S62"/>
    <mergeCell ref="T62:U62"/>
    <mergeCell ref="V62:W62"/>
    <mergeCell ref="V63:W63"/>
    <mergeCell ref="X63:Y63"/>
    <mergeCell ref="Z63:AA63"/>
    <mergeCell ref="AB63:AE63"/>
    <mergeCell ref="Q63:S63"/>
    <mergeCell ref="T63:U63"/>
    <mergeCell ref="AB51:AE51"/>
    <mergeCell ref="X62:AA62"/>
    <mergeCell ref="AB62:AE62"/>
    <mergeCell ref="AB52:AE52"/>
    <mergeCell ref="R50:T50"/>
    <mergeCell ref="U50:W50"/>
    <mergeCell ref="Z50:AA50"/>
    <mergeCell ref="AB50:AE50"/>
    <mergeCell ref="B60:AR60"/>
    <mergeCell ref="F54:AP54"/>
    <mergeCell ref="AN52:AQ52"/>
    <mergeCell ref="B54:E54"/>
    <mergeCell ref="AF51:AI51"/>
    <mergeCell ref="AJ51:AM51"/>
    <mergeCell ref="B51:E51"/>
    <mergeCell ref="F51:H51"/>
    <mergeCell ref="I51:J51"/>
    <mergeCell ref="W56:X56"/>
    <mergeCell ref="B43:E43"/>
    <mergeCell ref="AJ44:AM44"/>
    <mergeCell ref="AN44:AQ44"/>
    <mergeCell ref="F48:H48"/>
    <mergeCell ref="I48:J48"/>
    <mergeCell ref="K48:M48"/>
    <mergeCell ref="N48:Q48"/>
    <mergeCell ref="B42:E42"/>
    <mergeCell ref="F42:H42"/>
    <mergeCell ref="I42:J42"/>
    <mergeCell ref="R42:T42"/>
    <mergeCell ref="U42:W42"/>
    <mergeCell ref="Z42:AA42"/>
    <mergeCell ref="K51:M51"/>
    <mergeCell ref="N51:Q51"/>
    <mergeCell ref="R51:T51"/>
    <mergeCell ref="U51:W51"/>
    <mergeCell ref="Z51:AA51"/>
    <mergeCell ref="B44:E44"/>
    <mergeCell ref="AF50:AI50"/>
    <mergeCell ref="I44:J44"/>
    <mergeCell ref="K44:M44"/>
    <mergeCell ref="N44:Q44"/>
    <mergeCell ref="R44:T44"/>
    <mergeCell ref="U44:W44"/>
    <mergeCell ref="Z44:AA44"/>
    <mergeCell ref="AB44:AE44"/>
    <mergeCell ref="Z46:AA46"/>
    <mergeCell ref="AB42:AE42"/>
    <mergeCell ref="AF42:AI42"/>
    <mergeCell ref="B48:E48"/>
    <mergeCell ref="AF44:AI44"/>
    <mergeCell ref="A36:A54"/>
    <mergeCell ref="B36:E36"/>
    <mergeCell ref="F36:H36"/>
    <mergeCell ref="I36:J36"/>
    <mergeCell ref="K36:M36"/>
    <mergeCell ref="N36:Q36"/>
    <mergeCell ref="AF37:AI37"/>
    <mergeCell ref="AJ37:AM37"/>
    <mergeCell ref="AB36:AE36"/>
    <mergeCell ref="AF36:AI36"/>
    <mergeCell ref="AJ36:AM36"/>
    <mergeCell ref="Z38:AA38"/>
    <mergeCell ref="AB38:AE38"/>
    <mergeCell ref="F37:H37"/>
    <mergeCell ref="I37:J37"/>
    <mergeCell ref="AB37:AE37"/>
    <mergeCell ref="F43:H43"/>
    <mergeCell ref="I43:J43"/>
    <mergeCell ref="K43:M43"/>
    <mergeCell ref="N43:Q43"/>
    <mergeCell ref="R43:T43"/>
    <mergeCell ref="U43:W43"/>
    <mergeCell ref="Z43:AA43"/>
    <mergeCell ref="AB43:AE43"/>
    <mergeCell ref="F41:H41"/>
    <mergeCell ref="AJ42:AM42"/>
    <mergeCell ref="AF43:AI43"/>
    <mergeCell ref="AJ43:AM43"/>
    <mergeCell ref="I41:J41"/>
    <mergeCell ref="K41:M41"/>
    <mergeCell ref="N41:Q41"/>
    <mergeCell ref="R41:T41"/>
    <mergeCell ref="B41:E41"/>
    <mergeCell ref="AN37:AQ37"/>
    <mergeCell ref="B38:E38"/>
    <mergeCell ref="F38:H38"/>
    <mergeCell ref="I38:J38"/>
    <mergeCell ref="K38:M38"/>
    <mergeCell ref="N38:Q38"/>
    <mergeCell ref="R38:T38"/>
    <mergeCell ref="U38:W38"/>
    <mergeCell ref="AN36:AQ36"/>
    <mergeCell ref="B37:E37"/>
    <mergeCell ref="R36:T36"/>
    <mergeCell ref="U36:W36"/>
    <mergeCell ref="U37:W37"/>
    <mergeCell ref="Z37:AA37"/>
    <mergeCell ref="AJ38:AM38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N38:AQ38"/>
    <mergeCell ref="B39:E39"/>
    <mergeCell ref="F39:H39"/>
    <mergeCell ref="I39:J39"/>
    <mergeCell ref="K39:M39"/>
    <mergeCell ref="N39:Q39"/>
    <mergeCell ref="Z41:AA41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Z17:AA17"/>
    <mergeCell ref="AF25:AI25"/>
    <mergeCell ref="AJ25:AM25"/>
    <mergeCell ref="AN25:AQ25"/>
    <mergeCell ref="AB24:AE24"/>
    <mergeCell ref="AF24:AI24"/>
    <mergeCell ref="AJ24:AM24"/>
    <mergeCell ref="AN24:AQ24"/>
    <mergeCell ref="AN18:AQ18"/>
    <mergeCell ref="AF18:AI18"/>
    <mergeCell ref="AJ18:AM18"/>
    <mergeCell ref="AB18:AE18"/>
    <mergeCell ref="AN17:AQ17"/>
    <mergeCell ref="AB17:AE17"/>
    <mergeCell ref="AF17:AI17"/>
    <mergeCell ref="AJ17:AM17"/>
    <mergeCell ref="AN19:AQ19"/>
    <mergeCell ref="Z19:AA19"/>
    <mergeCell ref="AB19:AE19"/>
    <mergeCell ref="AF19:AI19"/>
    <mergeCell ref="AJ19:AM19"/>
    <mergeCell ref="AB25:AE25"/>
    <mergeCell ref="P19:Q19"/>
    <mergeCell ref="B18:E18"/>
    <mergeCell ref="F18:H18"/>
    <mergeCell ref="I18:J18"/>
    <mergeCell ref="K18:M18"/>
    <mergeCell ref="N18:O18"/>
    <mergeCell ref="P18:Q18"/>
    <mergeCell ref="R18:T18"/>
    <mergeCell ref="U18:W18"/>
    <mergeCell ref="B19:E19"/>
    <mergeCell ref="F19:H19"/>
    <mergeCell ref="I19:J19"/>
    <mergeCell ref="K19:M19"/>
    <mergeCell ref="N19:O19"/>
    <mergeCell ref="R19:T19"/>
    <mergeCell ref="U19:W19"/>
    <mergeCell ref="P15:Q15"/>
    <mergeCell ref="U13:W13"/>
    <mergeCell ref="B15:E15"/>
    <mergeCell ref="F15:H15"/>
    <mergeCell ref="I15:J15"/>
    <mergeCell ref="K15:M15"/>
    <mergeCell ref="N15:O15"/>
    <mergeCell ref="R17:T17"/>
    <mergeCell ref="U17:W17"/>
    <mergeCell ref="B17:E17"/>
    <mergeCell ref="F17:H17"/>
    <mergeCell ref="I17:J17"/>
    <mergeCell ref="K17:M17"/>
    <mergeCell ref="N17:O17"/>
    <mergeCell ref="P17:Q17"/>
    <mergeCell ref="B16:E16"/>
    <mergeCell ref="F16:H16"/>
    <mergeCell ref="I16:J16"/>
    <mergeCell ref="K16:M16"/>
    <mergeCell ref="N16:O16"/>
    <mergeCell ref="P16:Q16"/>
    <mergeCell ref="B13:E13"/>
    <mergeCell ref="F13:H13"/>
    <mergeCell ref="I13:J13"/>
    <mergeCell ref="K13:M13"/>
    <mergeCell ref="N13:O13"/>
    <mergeCell ref="P13:Q13"/>
    <mergeCell ref="B12:E12"/>
    <mergeCell ref="F12:H12"/>
    <mergeCell ref="I12:J12"/>
    <mergeCell ref="K12:M12"/>
    <mergeCell ref="N12:O12"/>
    <mergeCell ref="B14:E14"/>
    <mergeCell ref="F14:H14"/>
    <mergeCell ref="I14:J14"/>
    <mergeCell ref="K14:M14"/>
    <mergeCell ref="N14:O14"/>
    <mergeCell ref="P14:Q14"/>
    <mergeCell ref="I10:J10"/>
    <mergeCell ref="K10:M10"/>
    <mergeCell ref="N10:O10"/>
    <mergeCell ref="K11:M11"/>
    <mergeCell ref="N11:O11"/>
    <mergeCell ref="R11:T11"/>
    <mergeCell ref="Z18:AA18"/>
    <mergeCell ref="F9:H9"/>
    <mergeCell ref="P11:Q11"/>
    <mergeCell ref="Z13:AA13"/>
    <mergeCell ref="R13:T13"/>
    <mergeCell ref="R14:T14"/>
    <mergeCell ref="U14:W14"/>
    <mergeCell ref="Z14:AA14"/>
    <mergeCell ref="AN9:AQ9"/>
    <mergeCell ref="AF14:AI14"/>
    <mergeCell ref="AJ14:AM14"/>
    <mergeCell ref="AB13:AE13"/>
    <mergeCell ref="AF13:AI13"/>
    <mergeCell ref="AJ13:AM13"/>
    <mergeCell ref="AB11:AE11"/>
    <mergeCell ref="AF11:AI11"/>
    <mergeCell ref="AJ11:AM11"/>
    <mergeCell ref="AF10:AI10"/>
    <mergeCell ref="AJ10:AM10"/>
    <mergeCell ref="AB14:AE14"/>
    <mergeCell ref="AB10:AE10"/>
    <mergeCell ref="AN10:AQ10"/>
    <mergeCell ref="AN11:AQ11"/>
    <mergeCell ref="AN14:AQ14"/>
    <mergeCell ref="AN12:AQ12"/>
    <mergeCell ref="AN13:AQ13"/>
    <mergeCell ref="E4:M4"/>
    <mergeCell ref="X4:AB4"/>
    <mergeCell ref="AC4:AG4"/>
    <mergeCell ref="AI4:AM4"/>
    <mergeCell ref="AJ9:AM9"/>
    <mergeCell ref="B9:E9"/>
    <mergeCell ref="I9:J9"/>
    <mergeCell ref="K9:M9"/>
    <mergeCell ref="N9:O9"/>
    <mergeCell ref="AB9:AE9"/>
    <mergeCell ref="AF9:AI9"/>
    <mergeCell ref="R9:T9"/>
    <mergeCell ref="U9:W9"/>
    <mergeCell ref="Z9:AA9"/>
    <mergeCell ref="U11:W11"/>
    <mergeCell ref="Z11:AA11"/>
    <mergeCell ref="R12:T12"/>
    <mergeCell ref="U12:W12"/>
    <mergeCell ref="Z12:AA12"/>
    <mergeCell ref="P12:Q12"/>
    <mergeCell ref="AB12:AE12"/>
    <mergeCell ref="AF12:AI12"/>
    <mergeCell ref="AJ12:AM12"/>
    <mergeCell ref="B11:E11"/>
    <mergeCell ref="F11:H11"/>
    <mergeCell ref="I11:J11"/>
    <mergeCell ref="P10:Q10"/>
    <mergeCell ref="R10:T10"/>
    <mergeCell ref="U10:W10"/>
    <mergeCell ref="Z10:AA10"/>
    <mergeCell ref="B10:E10"/>
    <mergeCell ref="F10:H10"/>
    <mergeCell ref="AN16:AQ16"/>
    <mergeCell ref="R16:T16"/>
    <mergeCell ref="U16:W16"/>
    <mergeCell ref="Z16:AA16"/>
    <mergeCell ref="AB16:AE16"/>
    <mergeCell ref="AF16:AI16"/>
    <mergeCell ref="AJ16:AM16"/>
    <mergeCell ref="AN15:AQ15"/>
    <mergeCell ref="R15:T15"/>
    <mergeCell ref="U15:W15"/>
    <mergeCell ref="Z15:AA15"/>
    <mergeCell ref="AB15:AE15"/>
    <mergeCell ref="AF15:AI15"/>
    <mergeCell ref="AJ15:AM15"/>
    <mergeCell ref="A1:A5"/>
    <mergeCell ref="B1:D1"/>
    <mergeCell ref="E1:W1"/>
    <mergeCell ref="X1:AB1"/>
    <mergeCell ref="P9:Q9"/>
    <mergeCell ref="AC1:AG1"/>
    <mergeCell ref="AI1:AM1"/>
    <mergeCell ref="X3:AB3"/>
    <mergeCell ref="AC3:AG3"/>
    <mergeCell ref="AI3:AM3"/>
    <mergeCell ref="B5:D5"/>
    <mergeCell ref="E5:M5"/>
    <mergeCell ref="X5:AB5"/>
    <mergeCell ref="AC5:AG5"/>
    <mergeCell ref="AI5:AM5"/>
    <mergeCell ref="B2:D2"/>
    <mergeCell ref="E2:M2"/>
    <mergeCell ref="N2:W5"/>
    <mergeCell ref="AF22:AI22"/>
    <mergeCell ref="AJ22:AM22"/>
    <mergeCell ref="AN22:AQ22"/>
    <mergeCell ref="X2:AB2"/>
    <mergeCell ref="AC2:AG2"/>
    <mergeCell ref="AI2:AM2"/>
    <mergeCell ref="B3:D3"/>
    <mergeCell ref="E3:M3"/>
    <mergeCell ref="B4:D4"/>
    <mergeCell ref="B20:E20"/>
    <mergeCell ref="B21:E21"/>
    <mergeCell ref="B22:E22"/>
    <mergeCell ref="B23:E23"/>
    <mergeCell ref="F20:H20"/>
    <mergeCell ref="I20:J20"/>
    <mergeCell ref="K20:M20"/>
    <mergeCell ref="N20:O20"/>
    <mergeCell ref="P20:Q20"/>
    <mergeCell ref="F22:H22"/>
    <mergeCell ref="I22:J22"/>
    <mergeCell ref="K22:M22"/>
    <mergeCell ref="N22:O22"/>
    <mergeCell ref="P22:Q22"/>
    <mergeCell ref="R20:T20"/>
    <mergeCell ref="U20:W20"/>
    <mergeCell ref="Z20:AA20"/>
    <mergeCell ref="AB20:AE20"/>
    <mergeCell ref="AF20:AI20"/>
    <mergeCell ref="AJ20:AM20"/>
    <mergeCell ref="F23:H23"/>
    <mergeCell ref="I23:J23"/>
    <mergeCell ref="K23:M23"/>
    <mergeCell ref="B29:D29"/>
    <mergeCell ref="B30:D30"/>
    <mergeCell ref="E29:G29"/>
    <mergeCell ref="E30:G30"/>
    <mergeCell ref="B28:H28"/>
    <mergeCell ref="I29:K29"/>
    <mergeCell ref="I30:K30"/>
    <mergeCell ref="L29:P29"/>
    <mergeCell ref="L30:P30"/>
    <mergeCell ref="Q29:S29"/>
    <mergeCell ref="Q30:S30"/>
    <mergeCell ref="I28:S28"/>
    <mergeCell ref="L25:Q25"/>
    <mergeCell ref="B27:E27"/>
    <mergeCell ref="R25:U25"/>
    <mergeCell ref="AN20:AQ20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R22:T22"/>
    <mergeCell ref="U22:W22"/>
    <mergeCell ref="Z22:AA22"/>
    <mergeCell ref="AB22:AE22"/>
    <mergeCell ref="U23:W23"/>
    <mergeCell ref="Z23:AA23"/>
    <mergeCell ref="AB23:AE23"/>
    <mergeCell ref="AF23:AI23"/>
    <mergeCell ref="AJ23:AM23"/>
    <mergeCell ref="AN23:AQ23"/>
    <mergeCell ref="AB40:AE40"/>
    <mergeCell ref="R39:T39"/>
    <mergeCell ref="U39:W39"/>
    <mergeCell ref="Z39:AA39"/>
    <mergeCell ref="AB39:AE39"/>
    <mergeCell ref="AF39:AI39"/>
    <mergeCell ref="AJ39:AM39"/>
    <mergeCell ref="AN43:AQ43"/>
    <mergeCell ref="U41:W41"/>
    <mergeCell ref="AF38:AI38"/>
    <mergeCell ref="F25:G25"/>
    <mergeCell ref="I25:K25"/>
    <mergeCell ref="V25:X25"/>
    <mergeCell ref="Y25:AA25"/>
    <mergeCell ref="N23:O23"/>
    <mergeCell ref="P23:Q23"/>
    <mergeCell ref="R23:T23"/>
    <mergeCell ref="Z36:AA36"/>
    <mergeCell ref="K37:M37"/>
    <mergeCell ref="N37:Q37"/>
    <mergeCell ref="R37:T37"/>
    <mergeCell ref="AB41:AE41"/>
    <mergeCell ref="AF41:AI41"/>
    <mergeCell ref="AJ41:AM41"/>
    <mergeCell ref="AN41:AQ41"/>
    <mergeCell ref="K42:M42"/>
    <mergeCell ref="AH29:AN29"/>
    <mergeCell ref="AH28:AN28"/>
    <mergeCell ref="AH30:AN30"/>
    <mergeCell ref="AO28:AR28"/>
    <mergeCell ref="AO29:AR29"/>
    <mergeCell ref="AO30:AR30"/>
    <mergeCell ref="F27:AP27"/>
    <mergeCell ref="T29:V29"/>
    <mergeCell ref="W29:X29"/>
    <mergeCell ref="T30:X30"/>
    <mergeCell ref="T28:X28"/>
    <mergeCell ref="Y30:AG30"/>
    <mergeCell ref="Y29:AG29"/>
    <mergeCell ref="Y28:AG28"/>
    <mergeCell ref="U152:Y152"/>
    <mergeCell ref="Z150:AD150"/>
    <mergeCell ref="AN50:AQ50"/>
    <mergeCell ref="N42:Q42"/>
    <mergeCell ref="AF40:AI40"/>
    <mergeCell ref="AJ40:AM40"/>
    <mergeCell ref="AN40:AQ40"/>
    <mergeCell ref="AN42:AQ42"/>
    <mergeCell ref="F44:H44"/>
    <mergeCell ref="AJ50:AM50"/>
    <mergeCell ref="AJ62:AM62"/>
    <mergeCell ref="AJ52:AM52"/>
    <mergeCell ref="AN51:AQ51"/>
    <mergeCell ref="N63:P63"/>
    <mergeCell ref="L62:M62"/>
    <mergeCell ref="N62:P62"/>
    <mergeCell ref="AF62:AI62"/>
    <mergeCell ref="AF52:AI52"/>
  </mergeCells>
  <conditionalFormatting sqref="Z63:AA77">
    <cfRule type="cellIs" dxfId="66" priority="69" operator="greaterThan">
      <formula>0</formula>
    </cfRule>
  </conditionalFormatting>
  <conditionalFormatting sqref="Y114:AA133">
    <cfRule type="cellIs" dxfId="65" priority="39" operator="equal">
      <formula>0</formula>
    </cfRule>
    <cfRule type="cellIs" dxfId="64" priority="68" operator="greaterThan">
      <formula>0</formula>
    </cfRule>
  </conditionalFormatting>
  <conditionalFormatting sqref="R25:U25">
    <cfRule type="containsText" dxfId="63" priority="67" operator="containsText" text="SIM">
      <formula>NOT(ISERROR(SEARCH("SIM",R25)))</formula>
    </cfRule>
  </conditionalFormatting>
  <conditionalFormatting sqref="R25:U25">
    <cfRule type="containsText" dxfId="62" priority="66" operator="containsText" text="SIM">
      <formula>NOT(ISERROR(SEARCH("SIM",R25)))</formula>
    </cfRule>
  </conditionalFormatting>
  <conditionalFormatting sqref="F27 AQ27:AR27">
    <cfRule type="cellIs" dxfId="61" priority="54" operator="equal">
      <formula>0</formula>
    </cfRule>
  </conditionalFormatting>
  <conditionalFormatting sqref="Y11:Y24">
    <cfRule type="cellIs" dxfId="60" priority="53" operator="equal">
      <formula>0</formula>
    </cfRule>
  </conditionalFormatting>
  <conditionalFormatting sqref="R52:U52">
    <cfRule type="containsText" dxfId="59" priority="52" operator="containsText" text="SIM">
      <formula>NOT(ISERROR(SEARCH("SIM",R52)))</formula>
    </cfRule>
  </conditionalFormatting>
  <conditionalFormatting sqref="R52:U52">
    <cfRule type="containsText" dxfId="58" priority="51" operator="containsText" text="SIM">
      <formula>NOT(ISERROR(SEARCH("SIM",R52)))</formula>
    </cfRule>
  </conditionalFormatting>
  <conditionalFormatting sqref="F54 AQ54:AR54">
    <cfRule type="cellIs" dxfId="57" priority="50" operator="equal">
      <formula>0</formula>
    </cfRule>
  </conditionalFormatting>
  <conditionalFormatting sqref="B37:Y51">
    <cfRule type="cellIs" dxfId="56" priority="49" operator="equal">
      <formula>0</formula>
    </cfRule>
  </conditionalFormatting>
  <conditionalFormatting sqref="R78:U78">
    <cfRule type="containsText" dxfId="55" priority="48" operator="containsText" text="SIM">
      <formula>NOT(ISERROR(SEARCH("SIM",R78)))</formula>
    </cfRule>
  </conditionalFormatting>
  <conditionalFormatting sqref="R78:U78">
    <cfRule type="containsText" dxfId="54" priority="47" operator="containsText" text="SIM">
      <formula>NOT(ISERROR(SEARCH("SIM",R78)))</formula>
    </cfRule>
  </conditionalFormatting>
  <conditionalFormatting sqref="F80 AQ80:AR80">
    <cfRule type="cellIs" dxfId="53" priority="46" operator="equal">
      <formula>0</formula>
    </cfRule>
  </conditionalFormatting>
  <conditionalFormatting sqref="Z88:AA102">
    <cfRule type="cellIs" dxfId="52" priority="45" operator="greaterThan">
      <formula>0</formula>
    </cfRule>
  </conditionalFormatting>
  <conditionalFormatting sqref="R103:U103">
    <cfRule type="containsText" dxfId="51" priority="44" operator="containsText" text="SIM">
      <formula>NOT(ISERROR(SEARCH("SIM",R103)))</formula>
    </cfRule>
  </conditionalFormatting>
  <conditionalFormatting sqref="R103:U103">
    <cfRule type="containsText" dxfId="50" priority="43" operator="containsText" text="SIM">
      <formula>NOT(ISERROR(SEARCH("SIM",R103)))</formula>
    </cfRule>
  </conditionalFormatting>
  <conditionalFormatting sqref="F105 AQ105:AR105">
    <cfRule type="cellIs" dxfId="49" priority="42" operator="equal">
      <formula>0</formula>
    </cfRule>
  </conditionalFormatting>
  <conditionalFormatting sqref="B63:Y77">
    <cfRule type="cellIs" dxfId="48" priority="41" operator="equal">
      <formula>0</formula>
    </cfRule>
  </conditionalFormatting>
  <conditionalFormatting sqref="B114:X133">
    <cfRule type="cellIs" dxfId="47" priority="40" operator="equal">
      <formula>0</formula>
    </cfRule>
  </conditionalFormatting>
  <conditionalFormatting sqref="AB114:AI133">
    <cfRule type="cellIs" dxfId="46" priority="38" operator="equal">
      <formula>0</formula>
    </cfRule>
  </conditionalFormatting>
  <conditionalFormatting sqref="AJ114:AQ133">
    <cfRule type="cellIs" dxfId="45" priority="37" operator="equal">
      <formula>0</formula>
    </cfRule>
  </conditionalFormatting>
  <conditionalFormatting sqref="AR114:AR133">
    <cfRule type="cellIs" dxfId="44" priority="36" operator="equal">
      <formula>0</formula>
    </cfRule>
  </conditionalFormatting>
  <conditionalFormatting sqref="R134:U134">
    <cfRule type="containsText" dxfId="43" priority="35" operator="containsText" text="SIM">
      <formula>NOT(ISERROR(SEARCH("SIM",R134)))</formula>
    </cfRule>
  </conditionalFormatting>
  <conditionalFormatting sqref="R134:U134">
    <cfRule type="containsText" dxfId="42" priority="34" operator="containsText" text="SIM">
      <formula>NOT(ISERROR(SEARCH("SIM",R134)))</formula>
    </cfRule>
  </conditionalFormatting>
  <conditionalFormatting sqref="F136 AQ136:AR136">
    <cfRule type="cellIs" dxfId="41" priority="33" operator="equal">
      <formula>0</formula>
    </cfRule>
  </conditionalFormatting>
  <conditionalFormatting sqref="E1:W5">
    <cfRule type="cellIs" dxfId="40" priority="32" operator="equal">
      <formula>0</formula>
    </cfRule>
  </conditionalFormatting>
  <conditionalFormatting sqref="AC1:AG5">
    <cfRule type="cellIs" dxfId="39" priority="31" operator="equal">
      <formula>0</formula>
    </cfRule>
  </conditionalFormatting>
  <conditionalFormatting sqref="AN1:AR5">
    <cfRule type="cellIs" dxfId="38" priority="30" operator="equal">
      <formula>0</formula>
    </cfRule>
  </conditionalFormatting>
  <conditionalFormatting sqref="AF11:AI24">
    <cfRule type="cellIs" dxfId="37" priority="28" operator="equal">
      <formula>0</formula>
    </cfRule>
    <cfRule type="cellIs" dxfId="36" priority="29" operator="equal">
      <formula>0</formula>
    </cfRule>
  </conditionalFormatting>
  <conditionalFormatting sqref="AN11:AQ24">
    <cfRule type="cellIs" dxfId="35" priority="26" operator="equal">
      <formula>0</formula>
    </cfRule>
    <cfRule type="cellIs" dxfId="34" priority="27" operator="equal">
      <formula>0</formula>
    </cfRule>
  </conditionalFormatting>
  <conditionalFormatting sqref="AR11:AR24">
    <cfRule type="cellIs" dxfId="33" priority="25" operator="equal">
      <formula>0</formula>
    </cfRule>
  </conditionalFormatting>
  <conditionalFormatting sqref="AB37:AI51">
    <cfRule type="cellIs" dxfId="32" priority="23" operator="equal">
      <formula>0</formula>
    </cfRule>
    <cfRule type="cellIs" dxfId="31" priority="24" operator="equal">
      <formula>0</formula>
    </cfRule>
  </conditionalFormatting>
  <conditionalFormatting sqref="AJ37:AQ51">
    <cfRule type="cellIs" dxfId="30" priority="21" operator="equal">
      <formula>0</formula>
    </cfRule>
    <cfRule type="cellIs" dxfId="29" priority="22" operator="equal">
      <formula>0</formula>
    </cfRule>
  </conditionalFormatting>
  <conditionalFormatting sqref="AR37:AR51">
    <cfRule type="cellIs" dxfId="28" priority="20" operator="equal">
      <formula>0</formula>
    </cfRule>
  </conditionalFormatting>
  <conditionalFormatting sqref="AB63:AI77">
    <cfRule type="cellIs" dxfId="27" priority="18" operator="equal">
      <formula>0</formula>
    </cfRule>
    <cfRule type="cellIs" dxfId="26" priority="19" operator="equal">
      <formula>0</formula>
    </cfRule>
  </conditionalFormatting>
  <conditionalFormatting sqref="AJ63:AQ77">
    <cfRule type="cellIs" dxfId="25" priority="16" operator="equal">
      <formula>0</formula>
    </cfRule>
    <cfRule type="cellIs" dxfId="24" priority="17" operator="equal">
      <formula>0</formula>
    </cfRule>
  </conditionalFormatting>
  <conditionalFormatting sqref="AR63:AR77">
    <cfRule type="cellIs" dxfId="23" priority="15" operator="equal">
      <formula>0</formula>
    </cfRule>
  </conditionalFormatting>
  <conditionalFormatting sqref="AB88:AI102">
    <cfRule type="cellIs" dxfId="22" priority="13" operator="equal">
      <formula>0</formula>
    </cfRule>
    <cfRule type="cellIs" dxfId="21" priority="14" operator="equal">
      <formula>0</formula>
    </cfRule>
  </conditionalFormatting>
  <conditionalFormatting sqref="AJ88:AQ102">
    <cfRule type="cellIs" dxfId="20" priority="11" operator="equal">
      <formula>0</formula>
    </cfRule>
    <cfRule type="cellIs" dxfId="19" priority="12" operator="equal">
      <formula>0</formula>
    </cfRule>
  </conditionalFormatting>
  <conditionalFormatting sqref="AR88:AR102">
    <cfRule type="cellIs" dxfId="18" priority="10" operator="equal">
      <formula>0</formula>
    </cfRule>
  </conditionalFormatting>
  <conditionalFormatting sqref="B88:W102">
    <cfRule type="cellIs" dxfId="17" priority="9" operator="equal">
      <formula>0</formula>
    </cfRule>
  </conditionalFormatting>
  <conditionalFormatting sqref="B10:Y10 B11:X24">
    <cfRule type="cellIs" dxfId="16" priority="8" operator="equal">
      <formula>0</formula>
    </cfRule>
  </conditionalFormatting>
  <conditionalFormatting sqref="AB10:AI10 AB11:AE24">
    <cfRule type="cellIs" dxfId="15" priority="6" operator="equal">
      <formula>0</formula>
    </cfRule>
    <cfRule type="cellIs" dxfId="14" priority="7" operator="equal">
      <formula>0</formula>
    </cfRule>
  </conditionalFormatting>
  <conditionalFormatting sqref="AJ10:AQ10 AJ11:AM24">
    <cfRule type="cellIs" dxfId="13" priority="4" operator="equal">
      <formula>0</formula>
    </cfRule>
    <cfRule type="cellIs" dxfId="12" priority="5" operator="equal">
      <formula>0</formula>
    </cfRule>
  </conditionalFormatting>
  <conditionalFormatting sqref="AR10">
    <cfRule type="cellIs" dxfId="11" priority="3" operator="equal">
      <formula>0</formula>
    </cfRule>
  </conditionalFormatting>
  <conditionalFormatting sqref="U143:AF147">
    <cfRule type="containsErrors" dxfId="10" priority="2">
      <formula>ISERROR(U143)</formula>
    </cfRule>
  </conditionalFormatting>
  <conditionalFormatting sqref="Z153:AG153">
    <cfRule type="containsErrors" dxfId="0" priority="1">
      <formula>ISERROR(Z153)</formula>
    </cfRule>
  </conditionalFormatting>
  <dataValidations count="1">
    <dataValidation type="list" allowBlank="1" showInputMessage="1" showErrorMessage="1" sqref="AT112" xr:uid="{00000000-0002-0000-0E00-000001000000}">
      <formula1>$AW$112:$AW$117</formula1>
    </dataValidation>
  </dataValidations>
  <pageMargins left="0.511811024" right="0.511811024" top="0.78740157499999996" bottom="0.78740157499999996" header="0.31496062000000002" footer="0.31496062000000002"/>
  <pageSetup paperSize="9" scale="58" fitToHeight="0" orientation="landscape" horizontalDpi="4294967295" verticalDpi="4294967295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'COMPARATIVO HOTEL'!$L$8:$L$17</xm:f>
          </x14:formula1>
          <xm:sqref>AT7</xm:sqref>
        </x14:dataValidation>
        <x14:dataValidation type="list" allowBlank="1" showInputMessage="1" showErrorMessage="1" xr:uid="{00000000-0002-0000-0E00-000002000000}">
          <x14:formula1>
            <xm:f>DADOS!$BG$3:$BG$10</xm:f>
          </x14:formula1>
          <xm:sqref>AC1:AG1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P23"/>
  <sheetViews>
    <sheetView topLeftCell="A4" workbookViewId="0">
      <selection activeCell="S22" sqref="S22"/>
    </sheetView>
  </sheetViews>
  <sheetFormatPr defaultColWidth="9" defaultRowHeight="13.8"/>
  <cols>
    <col min="1" max="4" width="4.19921875" style="206" customWidth="1"/>
    <col min="5" max="6" width="4" style="206" customWidth="1"/>
    <col min="7" max="7" width="7.19921875" style="206" customWidth="1"/>
    <col min="8" max="8" width="9" style="206"/>
    <col min="9" max="9" width="7.5" style="206" customWidth="1"/>
    <col min="10" max="10" width="4.59765625" style="206" customWidth="1"/>
    <col min="11" max="11" width="5" style="206" customWidth="1"/>
    <col min="12" max="12" width="3.69921875" style="206" customWidth="1"/>
    <col min="13" max="13" width="5.09765625" style="206" customWidth="1"/>
    <col min="14" max="14" width="5.19921875" style="206" customWidth="1"/>
    <col min="15" max="15" width="4.59765625" style="206" customWidth="1"/>
    <col min="16" max="16" width="12.69921875" style="206" customWidth="1"/>
    <col min="17" max="17" width="2.69921875" style="206" customWidth="1"/>
    <col min="18" max="18" width="2.19921875" style="206" customWidth="1"/>
    <col min="19" max="19" width="4.3984375" style="206" customWidth="1"/>
    <col min="20" max="20" width="2.3984375" style="206" customWidth="1"/>
    <col min="21" max="21" width="3.5" style="206" customWidth="1"/>
    <col min="22" max="22" width="3.69921875" style="206" customWidth="1"/>
    <col min="23" max="23" width="3.59765625" style="206" customWidth="1"/>
    <col min="24" max="24" width="2" style="206" customWidth="1"/>
    <col min="25" max="25" width="2.5" style="206" customWidth="1"/>
    <col min="26" max="26" width="2.69921875" style="206" customWidth="1"/>
    <col min="27" max="27" width="1.19921875" style="206" customWidth="1"/>
    <col min="28" max="28" width="4.8984375" style="206" customWidth="1"/>
    <col min="29" max="30" width="3.5" style="206" customWidth="1"/>
    <col min="31" max="34" width="3.69921875" style="206" customWidth="1"/>
    <col min="35" max="38" width="3.59765625" style="206" customWidth="1"/>
    <col min="39" max="42" width="3.5" style="206" customWidth="1"/>
    <col min="43" max="16384" width="9" style="206"/>
  </cols>
  <sheetData>
    <row r="1" spans="1:42" ht="49.95" customHeight="1">
      <c r="A1" s="1927" t="s">
        <v>479</v>
      </c>
      <c r="B1" s="1928"/>
      <c r="C1" s="1928"/>
      <c r="D1" s="1928"/>
      <c r="E1" s="1928"/>
      <c r="F1" s="1928"/>
      <c r="G1" s="1928"/>
      <c r="H1" s="1928"/>
      <c r="I1" s="1928"/>
      <c r="J1" s="1928"/>
      <c r="K1" s="1928"/>
      <c r="L1" s="1928"/>
      <c r="M1" s="1928"/>
      <c r="N1" s="1928"/>
      <c r="O1" s="1928"/>
      <c r="P1" s="1928"/>
      <c r="Q1" s="1928"/>
      <c r="R1" s="1928"/>
      <c r="S1" s="1928"/>
      <c r="T1" s="1928"/>
      <c r="U1" s="1928"/>
      <c r="V1" s="1928"/>
      <c r="W1" s="1928"/>
      <c r="X1" s="1928"/>
      <c r="Y1" s="1928"/>
      <c r="Z1" s="1928"/>
      <c r="AA1" s="1928"/>
      <c r="AB1" s="1928"/>
      <c r="AC1" s="1928"/>
      <c r="AD1" s="1928"/>
      <c r="AE1" s="1928"/>
      <c r="AF1" s="1928"/>
      <c r="AG1" s="1928"/>
      <c r="AH1" s="1928"/>
      <c r="AI1" s="1928"/>
      <c r="AJ1" s="1928"/>
      <c r="AK1" s="1928"/>
      <c r="AL1" s="1928"/>
      <c r="AM1" s="1928"/>
      <c r="AN1" s="1928"/>
      <c r="AO1" s="1928"/>
      <c r="AP1" s="1929"/>
    </row>
    <row r="2" spans="1:4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251"/>
      <c r="R2" s="251"/>
      <c r="S2" s="251"/>
      <c r="T2" s="251"/>
      <c r="U2" s="251"/>
      <c r="V2" s="251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</row>
    <row r="3" spans="1:42">
      <c r="A3" s="1930" t="s">
        <v>480</v>
      </c>
      <c r="B3" s="1819"/>
      <c r="C3" s="1819"/>
      <c r="D3" s="1762"/>
      <c r="E3" s="1931" t="s">
        <v>45</v>
      </c>
      <c r="F3" s="1819"/>
      <c r="G3" s="1762"/>
      <c r="H3" s="1931" t="s">
        <v>74</v>
      </c>
      <c r="I3" s="1819"/>
      <c r="J3" s="1762"/>
      <c r="K3" s="1931" t="s">
        <v>75</v>
      </c>
      <c r="L3" s="1762"/>
      <c r="M3" s="1931" t="s">
        <v>157</v>
      </c>
      <c r="N3" s="1819"/>
      <c r="O3" s="1762"/>
      <c r="P3" s="1931" t="s">
        <v>175</v>
      </c>
      <c r="Q3" s="1819"/>
      <c r="R3" s="1762"/>
      <c r="S3" s="1931" t="s">
        <v>481</v>
      </c>
      <c r="T3" s="1819"/>
      <c r="U3" s="1819"/>
      <c r="V3" s="1762"/>
      <c r="W3" s="1931" t="s">
        <v>482</v>
      </c>
      <c r="X3" s="1762"/>
      <c r="Y3" s="1931" t="s">
        <v>77</v>
      </c>
      <c r="Z3" s="1762"/>
      <c r="AA3" s="1932" t="s">
        <v>105</v>
      </c>
      <c r="AB3" s="1783"/>
      <c r="AC3" s="1783"/>
      <c r="AD3" s="1821"/>
      <c r="AE3" s="1933" t="s">
        <v>82</v>
      </c>
      <c r="AF3" s="1819"/>
      <c r="AG3" s="1819"/>
      <c r="AH3" s="1762"/>
      <c r="AI3" s="1933" t="s">
        <v>264</v>
      </c>
      <c r="AJ3" s="1819"/>
      <c r="AK3" s="1819"/>
      <c r="AL3" s="1762"/>
      <c r="AM3" s="1933" t="s">
        <v>106</v>
      </c>
      <c r="AN3" s="1819"/>
      <c r="AO3" s="1819"/>
      <c r="AP3" s="1762"/>
    </row>
    <row r="4" spans="1:42">
      <c r="A4" s="1934"/>
      <c r="B4" s="1935"/>
      <c r="C4" s="1935"/>
      <c r="D4" s="1936"/>
      <c r="E4" s="1934"/>
      <c r="F4" s="1935"/>
      <c r="G4" s="1936"/>
      <c r="H4" s="1934"/>
      <c r="I4" s="1935"/>
      <c r="J4" s="1936"/>
      <c r="K4" s="1934"/>
      <c r="L4" s="1936"/>
      <c r="M4" s="1937"/>
      <c r="N4" s="1938"/>
      <c r="O4" s="1939"/>
      <c r="P4" s="1937"/>
      <c r="Q4" s="1938"/>
      <c r="R4" s="1939"/>
      <c r="S4" s="1941"/>
      <c r="T4" s="1935"/>
      <c r="U4" s="1935"/>
      <c r="V4" s="1936"/>
      <c r="W4" s="1942">
        <f>IF(M4=0,0,(P4-M4)+1)</f>
        <v>0</v>
      </c>
      <c r="X4" s="1597"/>
      <c r="Y4" s="1943">
        <v>0</v>
      </c>
      <c r="Z4" s="1819"/>
      <c r="AA4" s="1944"/>
      <c r="AB4" s="1945"/>
      <c r="AC4" s="1945"/>
      <c r="AD4" s="1945"/>
      <c r="AE4" s="1946">
        <f t="shared" ref="AE4:AE21" si="0">AA4*W4*Y4</f>
        <v>0</v>
      </c>
      <c r="AF4" s="1857"/>
      <c r="AG4" s="1857"/>
      <c r="AH4" s="1858"/>
      <c r="AI4" s="1947">
        <f>$C$22*AE4</f>
        <v>0</v>
      </c>
      <c r="AJ4" s="1857"/>
      <c r="AK4" s="1857"/>
      <c r="AL4" s="1858"/>
      <c r="AM4" s="1940">
        <f t="shared" ref="AM4:AM21" si="1">AI4*W4*Y4</f>
        <v>0</v>
      </c>
      <c r="AN4" s="1857"/>
      <c r="AO4" s="1857"/>
      <c r="AP4" s="1858"/>
    </row>
    <row r="5" spans="1:42">
      <c r="A5" s="1934"/>
      <c r="B5" s="1935"/>
      <c r="C5" s="1935"/>
      <c r="D5" s="1936"/>
      <c r="E5" s="1934"/>
      <c r="F5" s="1935"/>
      <c r="G5" s="1936"/>
      <c r="H5" s="1934"/>
      <c r="I5" s="1935"/>
      <c r="J5" s="1936"/>
      <c r="K5" s="1934"/>
      <c r="L5" s="1936"/>
      <c r="M5" s="1937"/>
      <c r="N5" s="1938"/>
      <c r="O5" s="1939"/>
      <c r="P5" s="1937"/>
      <c r="Q5" s="1938"/>
      <c r="R5" s="1939"/>
      <c r="S5" s="1941"/>
      <c r="T5" s="1935"/>
      <c r="U5" s="1935"/>
      <c r="V5" s="1936"/>
      <c r="W5" s="1942">
        <f t="shared" ref="W5:W21" si="2">IF(M5=0,0,(P5-M5)+1)</f>
        <v>0</v>
      </c>
      <c r="X5" s="1597"/>
      <c r="Y5" s="1943">
        <v>0</v>
      </c>
      <c r="Z5" s="1819"/>
      <c r="AA5" s="1944"/>
      <c r="AB5" s="1945"/>
      <c r="AC5" s="1945"/>
      <c r="AD5" s="1945"/>
      <c r="AE5" s="1946">
        <f t="shared" si="0"/>
        <v>0</v>
      </c>
      <c r="AF5" s="1857"/>
      <c r="AG5" s="1857"/>
      <c r="AH5" s="1858"/>
      <c r="AI5" s="1947">
        <f t="shared" ref="AI5:AI21" si="3">$C$22*AE5</f>
        <v>0</v>
      </c>
      <c r="AJ5" s="1857"/>
      <c r="AK5" s="1857"/>
      <c r="AL5" s="1858"/>
      <c r="AM5" s="1940">
        <f t="shared" si="1"/>
        <v>0</v>
      </c>
      <c r="AN5" s="1857"/>
      <c r="AO5" s="1857"/>
      <c r="AP5" s="1858"/>
    </row>
    <row r="6" spans="1:42">
      <c r="A6" s="1934"/>
      <c r="B6" s="1935"/>
      <c r="C6" s="1935"/>
      <c r="D6" s="1936"/>
      <c r="E6" s="1934"/>
      <c r="F6" s="1935"/>
      <c r="G6" s="1936"/>
      <c r="H6" s="1934"/>
      <c r="I6" s="1935"/>
      <c r="J6" s="1936"/>
      <c r="K6" s="1934"/>
      <c r="L6" s="1936"/>
      <c r="M6" s="1937"/>
      <c r="N6" s="1938"/>
      <c r="O6" s="1939"/>
      <c r="P6" s="1937"/>
      <c r="Q6" s="1938"/>
      <c r="R6" s="1939"/>
      <c r="S6" s="1941"/>
      <c r="T6" s="1935"/>
      <c r="U6" s="1935"/>
      <c r="V6" s="1936"/>
      <c r="W6" s="1942">
        <f t="shared" si="2"/>
        <v>0</v>
      </c>
      <c r="X6" s="1597"/>
      <c r="Y6" s="1943">
        <v>0</v>
      </c>
      <c r="Z6" s="1819"/>
      <c r="AA6" s="1944"/>
      <c r="AB6" s="1945"/>
      <c r="AC6" s="1945"/>
      <c r="AD6" s="1945"/>
      <c r="AE6" s="1946">
        <f t="shared" si="0"/>
        <v>0</v>
      </c>
      <c r="AF6" s="1857"/>
      <c r="AG6" s="1857"/>
      <c r="AH6" s="1858"/>
      <c r="AI6" s="1947">
        <f t="shared" si="3"/>
        <v>0</v>
      </c>
      <c r="AJ6" s="1857"/>
      <c r="AK6" s="1857"/>
      <c r="AL6" s="1858"/>
      <c r="AM6" s="1940">
        <f t="shared" si="1"/>
        <v>0</v>
      </c>
      <c r="AN6" s="1857"/>
      <c r="AO6" s="1857"/>
      <c r="AP6" s="1858"/>
    </row>
    <row r="7" spans="1:42">
      <c r="A7" s="1934"/>
      <c r="B7" s="1935"/>
      <c r="C7" s="1935"/>
      <c r="D7" s="1936"/>
      <c r="E7" s="1934"/>
      <c r="F7" s="1935"/>
      <c r="G7" s="1936"/>
      <c r="H7" s="1934"/>
      <c r="I7" s="1935"/>
      <c r="J7" s="1936"/>
      <c r="K7" s="1934"/>
      <c r="L7" s="1936"/>
      <c r="M7" s="1937"/>
      <c r="N7" s="1938"/>
      <c r="O7" s="1939"/>
      <c r="P7" s="1937"/>
      <c r="Q7" s="1938"/>
      <c r="R7" s="1939"/>
      <c r="S7" s="1941"/>
      <c r="T7" s="1935"/>
      <c r="U7" s="1935"/>
      <c r="V7" s="1936"/>
      <c r="W7" s="1942">
        <f t="shared" si="2"/>
        <v>0</v>
      </c>
      <c r="X7" s="1597"/>
      <c r="Y7" s="1943">
        <v>0</v>
      </c>
      <c r="Z7" s="1819"/>
      <c r="AA7" s="1944"/>
      <c r="AB7" s="1945"/>
      <c r="AC7" s="1945"/>
      <c r="AD7" s="1945"/>
      <c r="AE7" s="1946">
        <f t="shared" si="0"/>
        <v>0</v>
      </c>
      <c r="AF7" s="1857"/>
      <c r="AG7" s="1857"/>
      <c r="AH7" s="1858"/>
      <c r="AI7" s="1947">
        <f t="shared" si="3"/>
        <v>0</v>
      </c>
      <c r="AJ7" s="1857"/>
      <c r="AK7" s="1857"/>
      <c r="AL7" s="1858"/>
      <c r="AM7" s="1940">
        <f t="shared" si="1"/>
        <v>0</v>
      </c>
      <c r="AN7" s="1857"/>
      <c r="AO7" s="1857"/>
      <c r="AP7" s="1858"/>
    </row>
    <row r="8" spans="1:42">
      <c r="A8" s="256"/>
      <c r="B8" s="257"/>
      <c r="C8" s="257"/>
      <c r="D8" s="258"/>
      <c r="E8" s="256"/>
      <c r="F8" s="257"/>
      <c r="G8" s="258"/>
      <c r="H8" s="256"/>
      <c r="I8" s="257"/>
      <c r="J8" s="258"/>
      <c r="K8" s="256"/>
      <c r="L8" s="258"/>
      <c r="M8" s="259"/>
      <c r="N8" s="260"/>
      <c r="O8" s="261"/>
      <c r="P8" s="259"/>
      <c r="Q8" s="260"/>
      <c r="R8" s="261"/>
      <c r="S8" s="262"/>
      <c r="T8" s="257"/>
      <c r="U8" s="257"/>
      <c r="V8" s="258"/>
      <c r="W8" s="1942">
        <f t="shared" ref="W8:W14" si="4">IF(M8=0,0,(P8-M8)+1)</f>
        <v>0</v>
      </c>
      <c r="X8" s="1597"/>
      <c r="Y8" s="1943">
        <v>0</v>
      </c>
      <c r="Z8" s="1819"/>
      <c r="AA8" s="1944"/>
      <c r="AB8" s="1945"/>
      <c r="AC8" s="1945"/>
      <c r="AD8" s="1945"/>
      <c r="AE8" s="1946">
        <f t="shared" si="0"/>
        <v>0</v>
      </c>
      <c r="AF8" s="1857"/>
      <c r="AG8" s="1857"/>
      <c r="AH8" s="1858"/>
      <c r="AI8" s="1947">
        <f t="shared" si="3"/>
        <v>0</v>
      </c>
      <c r="AJ8" s="1857"/>
      <c r="AK8" s="1857"/>
      <c r="AL8" s="1858"/>
      <c r="AM8" s="1940">
        <f t="shared" si="1"/>
        <v>0</v>
      </c>
      <c r="AN8" s="1857"/>
      <c r="AO8" s="1857"/>
      <c r="AP8" s="1858"/>
    </row>
    <row r="9" spans="1:42">
      <c r="A9" s="256"/>
      <c r="B9" s="257"/>
      <c r="C9" s="257"/>
      <c r="D9" s="258"/>
      <c r="E9" s="256"/>
      <c r="F9" s="257"/>
      <c r="G9" s="258"/>
      <c r="H9" s="256"/>
      <c r="I9" s="257"/>
      <c r="J9" s="258"/>
      <c r="K9" s="256"/>
      <c r="L9" s="258"/>
      <c r="M9" s="259"/>
      <c r="N9" s="260"/>
      <c r="O9" s="261"/>
      <c r="P9" s="259"/>
      <c r="Q9" s="260"/>
      <c r="R9" s="261"/>
      <c r="S9" s="262"/>
      <c r="T9" s="257"/>
      <c r="U9" s="257"/>
      <c r="V9" s="258"/>
      <c r="W9" s="1942">
        <f t="shared" si="4"/>
        <v>0</v>
      </c>
      <c r="X9" s="1597"/>
      <c r="Y9" s="1943">
        <v>0</v>
      </c>
      <c r="Z9" s="1819"/>
      <c r="AA9" s="1944"/>
      <c r="AB9" s="1945"/>
      <c r="AC9" s="1945"/>
      <c r="AD9" s="1945"/>
      <c r="AE9" s="1946">
        <f t="shared" si="0"/>
        <v>0</v>
      </c>
      <c r="AF9" s="1857"/>
      <c r="AG9" s="1857"/>
      <c r="AH9" s="1858"/>
      <c r="AI9" s="1947">
        <f t="shared" si="3"/>
        <v>0</v>
      </c>
      <c r="AJ9" s="1857"/>
      <c r="AK9" s="1857"/>
      <c r="AL9" s="1858"/>
      <c r="AM9" s="1940">
        <f t="shared" si="1"/>
        <v>0</v>
      </c>
      <c r="AN9" s="1857"/>
      <c r="AO9" s="1857"/>
      <c r="AP9" s="1858"/>
    </row>
    <row r="10" spans="1:42">
      <c r="A10" s="256"/>
      <c r="B10" s="257"/>
      <c r="C10" s="257"/>
      <c r="D10" s="258"/>
      <c r="E10" s="256"/>
      <c r="F10" s="257"/>
      <c r="G10" s="258"/>
      <c r="H10" s="256"/>
      <c r="I10" s="257"/>
      <c r="J10" s="258"/>
      <c r="K10" s="256"/>
      <c r="L10" s="258"/>
      <c r="M10" s="259"/>
      <c r="N10" s="260"/>
      <c r="O10" s="261"/>
      <c r="P10" s="259"/>
      <c r="Q10" s="260"/>
      <c r="R10" s="261"/>
      <c r="S10" s="262"/>
      <c r="T10" s="257"/>
      <c r="U10" s="257"/>
      <c r="V10" s="258"/>
      <c r="W10" s="1942">
        <f t="shared" si="4"/>
        <v>0</v>
      </c>
      <c r="X10" s="1597"/>
      <c r="Y10" s="1943">
        <v>0</v>
      </c>
      <c r="Z10" s="1819"/>
      <c r="AA10" s="1944"/>
      <c r="AB10" s="1945"/>
      <c r="AC10" s="1945"/>
      <c r="AD10" s="1945"/>
      <c r="AE10" s="1946">
        <f t="shared" si="0"/>
        <v>0</v>
      </c>
      <c r="AF10" s="1857"/>
      <c r="AG10" s="1857"/>
      <c r="AH10" s="1858"/>
      <c r="AI10" s="1947">
        <f t="shared" si="3"/>
        <v>0</v>
      </c>
      <c r="AJ10" s="1857"/>
      <c r="AK10" s="1857"/>
      <c r="AL10" s="1858"/>
      <c r="AM10" s="1940">
        <f t="shared" si="1"/>
        <v>0</v>
      </c>
      <c r="AN10" s="1857"/>
      <c r="AO10" s="1857"/>
      <c r="AP10" s="1858"/>
    </row>
    <row r="11" spans="1:42">
      <c r="A11" s="256"/>
      <c r="B11" s="257"/>
      <c r="C11" s="257"/>
      <c r="D11" s="258"/>
      <c r="E11" s="256"/>
      <c r="F11" s="257"/>
      <c r="G11" s="258"/>
      <c r="H11" s="256"/>
      <c r="I11" s="257"/>
      <c r="J11" s="258"/>
      <c r="K11" s="256"/>
      <c r="L11" s="258"/>
      <c r="M11" s="259"/>
      <c r="N11" s="260"/>
      <c r="O11" s="261"/>
      <c r="P11" s="259"/>
      <c r="Q11" s="260"/>
      <c r="R11" s="261"/>
      <c r="S11" s="262"/>
      <c r="T11" s="257"/>
      <c r="U11" s="257"/>
      <c r="V11" s="258"/>
      <c r="W11" s="1942">
        <f t="shared" si="4"/>
        <v>0</v>
      </c>
      <c r="X11" s="1597"/>
      <c r="Y11" s="1943">
        <v>0</v>
      </c>
      <c r="Z11" s="1819"/>
      <c r="AA11" s="1944"/>
      <c r="AB11" s="1945"/>
      <c r="AC11" s="1945"/>
      <c r="AD11" s="1945"/>
      <c r="AE11" s="1946">
        <f t="shared" si="0"/>
        <v>0</v>
      </c>
      <c r="AF11" s="1857"/>
      <c r="AG11" s="1857"/>
      <c r="AH11" s="1858"/>
      <c r="AI11" s="1947">
        <f t="shared" si="3"/>
        <v>0</v>
      </c>
      <c r="AJ11" s="1857"/>
      <c r="AK11" s="1857"/>
      <c r="AL11" s="1858"/>
      <c r="AM11" s="1940">
        <f t="shared" si="1"/>
        <v>0</v>
      </c>
      <c r="AN11" s="1857"/>
      <c r="AO11" s="1857"/>
      <c r="AP11" s="1858"/>
    </row>
    <row r="12" spans="1:42">
      <c r="A12" s="256"/>
      <c r="B12" s="257"/>
      <c r="C12" s="257"/>
      <c r="D12" s="258"/>
      <c r="E12" s="256"/>
      <c r="F12" s="257"/>
      <c r="G12" s="258"/>
      <c r="H12" s="256"/>
      <c r="I12" s="257"/>
      <c r="J12" s="258"/>
      <c r="K12" s="256"/>
      <c r="L12" s="258"/>
      <c r="M12" s="259"/>
      <c r="N12" s="260"/>
      <c r="O12" s="261"/>
      <c r="P12" s="259"/>
      <c r="Q12" s="260"/>
      <c r="R12" s="261"/>
      <c r="S12" s="262"/>
      <c r="T12" s="257"/>
      <c r="U12" s="257"/>
      <c r="V12" s="258"/>
      <c r="W12" s="1942">
        <f t="shared" si="4"/>
        <v>0</v>
      </c>
      <c r="X12" s="1597"/>
      <c r="Y12" s="1943">
        <v>0</v>
      </c>
      <c r="Z12" s="1819"/>
      <c r="AA12" s="1944"/>
      <c r="AB12" s="1945"/>
      <c r="AC12" s="1945"/>
      <c r="AD12" s="1945"/>
      <c r="AE12" s="1946">
        <f t="shared" si="0"/>
        <v>0</v>
      </c>
      <c r="AF12" s="1857"/>
      <c r="AG12" s="1857"/>
      <c r="AH12" s="1858"/>
      <c r="AI12" s="1947">
        <f t="shared" si="3"/>
        <v>0</v>
      </c>
      <c r="AJ12" s="1857"/>
      <c r="AK12" s="1857"/>
      <c r="AL12" s="1858"/>
      <c r="AM12" s="1940">
        <f t="shared" si="1"/>
        <v>0</v>
      </c>
      <c r="AN12" s="1857"/>
      <c r="AO12" s="1857"/>
      <c r="AP12" s="1858"/>
    </row>
    <row r="13" spans="1:42">
      <c r="A13" s="256"/>
      <c r="B13" s="257"/>
      <c r="C13" s="257"/>
      <c r="D13" s="258"/>
      <c r="E13" s="256"/>
      <c r="F13" s="257"/>
      <c r="G13" s="258"/>
      <c r="H13" s="256"/>
      <c r="I13" s="257"/>
      <c r="J13" s="258"/>
      <c r="K13" s="256"/>
      <c r="L13" s="258"/>
      <c r="M13" s="259"/>
      <c r="N13" s="260"/>
      <c r="O13" s="261"/>
      <c r="P13" s="259"/>
      <c r="Q13" s="260"/>
      <c r="R13" s="261"/>
      <c r="S13" s="262"/>
      <c r="T13" s="257"/>
      <c r="U13" s="257"/>
      <c r="V13" s="258"/>
      <c r="W13" s="1942">
        <f t="shared" si="4"/>
        <v>0</v>
      </c>
      <c r="X13" s="1597"/>
      <c r="Y13" s="1943">
        <v>0</v>
      </c>
      <c r="Z13" s="1819"/>
      <c r="AA13" s="1944"/>
      <c r="AB13" s="1945"/>
      <c r="AC13" s="1945"/>
      <c r="AD13" s="1945"/>
      <c r="AE13" s="1946">
        <f t="shared" si="0"/>
        <v>0</v>
      </c>
      <c r="AF13" s="1857"/>
      <c r="AG13" s="1857"/>
      <c r="AH13" s="1858"/>
      <c r="AI13" s="1947">
        <f t="shared" si="3"/>
        <v>0</v>
      </c>
      <c r="AJ13" s="1857"/>
      <c r="AK13" s="1857"/>
      <c r="AL13" s="1858"/>
      <c r="AM13" s="1940">
        <f t="shared" si="1"/>
        <v>0</v>
      </c>
      <c r="AN13" s="1857"/>
      <c r="AO13" s="1857"/>
      <c r="AP13" s="1858"/>
    </row>
    <row r="14" spans="1:42">
      <c r="A14" s="256"/>
      <c r="B14" s="257"/>
      <c r="C14" s="257"/>
      <c r="D14" s="258"/>
      <c r="E14" s="256"/>
      <c r="F14" s="257"/>
      <c r="G14" s="258"/>
      <c r="H14" s="256"/>
      <c r="I14" s="257"/>
      <c r="J14" s="258"/>
      <c r="K14" s="256"/>
      <c r="L14" s="258"/>
      <c r="M14" s="259"/>
      <c r="N14" s="260"/>
      <c r="O14" s="261"/>
      <c r="P14" s="259"/>
      <c r="Q14" s="260"/>
      <c r="R14" s="261"/>
      <c r="S14" s="262"/>
      <c r="T14" s="257"/>
      <c r="U14" s="257"/>
      <c r="V14" s="258"/>
      <c r="W14" s="1942">
        <f t="shared" si="4"/>
        <v>0</v>
      </c>
      <c r="X14" s="1597"/>
      <c r="Y14" s="1943">
        <v>0</v>
      </c>
      <c r="Z14" s="1819"/>
      <c r="AA14" s="1944"/>
      <c r="AB14" s="1945"/>
      <c r="AC14" s="1945"/>
      <c r="AD14" s="1945"/>
      <c r="AE14" s="1946">
        <f t="shared" si="0"/>
        <v>0</v>
      </c>
      <c r="AF14" s="1857"/>
      <c r="AG14" s="1857"/>
      <c r="AH14" s="1858"/>
      <c r="AI14" s="1947">
        <f t="shared" si="3"/>
        <v>0</v>
      </c>
      <c r="AJ14" s="1857"/>
      <c r="AK14" s="1857"/>
      <c r="AL14" s="1858"/>
      <c r="AM14" s="1940">
        <f t="shared" si="1"/>
        <v>0</v>
      </c>
      <c r="AN14" s="1857"/>
      <c r="AO14" s="1857"/>
      <c r="AP14" s="1858"/>
    </row>
    <row r="15" spans="1:42">
      <c r="A15" s="1934"/>
      <c r="B15" s="1935"/>
      <c r="C15" s="1935"/>
      <c r="D15" s="1936"/>
      <c r="E15" s="1934"/>
      <c r="F15" s="1935"/>
      <c r="G15" s="1936"/>
      <c r="H15" s="1934"/>
      <c r="I15" s="1935"/>
      <c r="J15" s="1936"/>
      <c r="K15" s="1934"/>
      <c r="L15" s="1936"/>
      <c r="M15" s="1937"/>
      <c r="N15" s="1938"/>
      <c r="O15" s="1939"/>
      <c r="P15" s="1937"/>
      <c r="Q15" s="1938"/>
      <c r="R15" s="1939"/>
      <c r="S15" s="1941"/>
      <c r="T15" s="1935"/>
      <c r="U15" s="1935"/>
      <c r="V15" s="1936"/>
      <c r="W15" s="1942">
        <f t="shared" si="2"/>
        <v>0</v>
      </c>
      <c r="X15" s="1597"/>
      <c r="Y15" s="1943">
        <v>0</v>
      </c>
      <c r="Z15" s="1819"/>
      <c r="AA15" s="1944"/>
      <c r="AB15" s="1945"/>
      <c r="AC15" s="1945"/>
      <c r="AD15" s="1945"/>
      <c r="AE15" s="1946">
        <f t="shared" si="0"/>
        <v>0</v>
      </c>
      <c r="AF15" s="1857"/>
      <c r="AG15" s="1857"/>
      <c r="AH15" s="1858"/>
      <c r="AI15" s="1947">
        <f t="shared" si="3"/>
        <v>0</v>
      </c>
      <c r="AJ15" s="1857"/>
      <c r="AK15" s="1857"/>
      <c r="AL15" s="1858"/>
      <c r="AM15" s="1940">
        <f t="shared" si="1"/>
        <v>0</v>
      </c>
      <c r="AN15" s="1857"/>
      <c r="AO15" s="1857"/>
      <c r="AP15" s="1858"/>
    </row>
    <row r="16" spans="1:42">
      <c r="A16" s="1934"/>
      <c r="B16" s="1935"/>
      <c r="C16" s="1935"/>
      <c r="D16" s="1936"/>
      <c r="E16" s="1934"/>
      <c r="F16" s="1935"/>
      <c r="G16" s="1936"/>
      <c r="H16" s="1934"/>
      <c r="I16" s="1935"/>
      <c r="J16" s="1936"/>
      <c r="K16" s="1934"/>
      <c r="L16" s="1936"/>
      <c r="M16" s="1937"/>
      <c r="N16" s="1938"/>
      <c r="O16" s="1939"/>
      <c r="P16" s="1937"/>
      <c r="Q16" s="1938"/>
      <c r="R16" s="1939"/>
      <c r="S16" s="1941"/>
      <c r="T16" s="1935"/>
      <c r="U16" s="1935"/>
      <c r="V16" s="1936"/>
      <c r="W16" s="1942">
        <f t="shared" si="2"/>
        <v>0</v>
      </c>
      <c r="X16" s="1597"/>
      <c r="Y16" s="1943">
        <v>0</v>
      </c>
      <c r="Z16" s="1819"/>
      <c r="AA16" s="1944"/>
      <c r="AB16" s="1945"/>
      <c r="AC16" s="1945"/>
      <c r="AD16" s="1945"/>
      <c r="AE16" s="1946">
        <f t="shared" si="0"/>
        <v>0</v>
      </c>
      <c r="AF16" s="1857"/>
      <c r="AG16" s="1857"/>
      <c r="AH16" s="1858"/>
      <c r="AI16" s="1947">
        <f t="shared" si="3"/>
        <v>0</v>
      </c>
      <c r="AJ16" s="1857"/>
      <c r="AK16" s="1857"/>
      <c r="AL16" s="1858"/>
      <c r="AM16" s="1940">
        <f t="shared" si="1"/>
        <v>0</v>
      </c>
      <c r="AN16" s="1857"/>
      <c r="AO16" s="1857"/>
      <c r="AP16" s="1858"/>
    </row>
    <row r="17" spans="1:42">
      <c r="A17" s="1934"/>
      <c r="B17" s="1935"/>
      <c r="C17" s="1935"/>
      <c r="D17" s="1936"/>
      <c r="E17" s="1934"/>
      <c r="F17" s="1935"/>
      <c r="G17" s="1936"/>
      <c r="H17" s="1934"/>
      <c r="I17" s="1935"/>
      <c r="J17" s="1936"/>
      <c r="K17" s="1934"/>
      <c r="L17" s="1936"/>
      <c r="M17" s="1937"/>
      <c r="N17" s="1938"/>
      <c r="O17" s="1939"/>
      <c r="P17" s="1937"/>
      <c r="Q17" s="1938"/>
      <c r="R17" s="1939"/>
      <c r="S17" s="1941"/>
      <c r="T17" s="1935"/>
      <c r="U17" s="1935"/>
      <c r="V17" s="1936"/>
      <c r="W17" s="1942">
        <f t="shared" si="2"/>
        <v>0</v>
      </c>
      <c r="X17" s="1597"/>
      <c r="Y17" s="1943">
        <v>0</v>
      </c>
      <c r="Z17" s="1819"/>
      <c r="AA17" s="1944"/>
      <c r="AB17" s="1945"/>
      <c r="AC17" s="1945"/>
      <c r="AD17" s="1945"/>
      <c r="AE17" s="1946">
        <f t="shared" si="0"/>
        <v>0</v>
      </c>
      <c r="AF17" s="1857"/>
      <c r="AG17" s="1857"/>
      <c r="AH17" s="1858"/>
      <c r="AI17" s="1947">
        <f t="shared" si="3"/>
        <v>0</v>
      </c>
      <c r="AJ17" s="1857"/>
      <c r="AK17" s="1857"/>
      <c r="AL17" s="1858"/>
      <c r="AM17" s="1940">
        <f t="shared" si="1"/>
        <v>0</v>
      </c>
      <c r="AN17" s="1857"/>
      <c r="AO17" s="1857"/>
      <c r="AP17" s="1858"/>
    </row>
    <row r="18" spans="1:42">
      <c r="A18" s="1934"/>
      <c r="B18" s="1935"/>
      <c r="C18" s="1935"/>
      <c r="D18" s="1936"/>
      <c r="E18" s="1934"/>
      <c r="F18" s="1935"/>
      <c r="G18" s="1936"/>
      <c r="H18" s="1934"/>
      <c r="I18" s="1935"/>
      <c r="J18" s="1936"/>
      <c r="K18" s="1934"/>
      <c r="L18" s="1936"/>
      <c r="M18" s="1937"/>
      <c r="N18" s="1938"/>
      <c r="O18" s="1939"/>
      <c r="P18" s="1937"/>
      <c r="Q18" s="1938"/>
      <c r="R18" s="1939"/>
      <c r="S18" s="1941"/>
      <c r="T18" s="1935"/>
      <c r="U18" s="1935"/>
      <c r="V18" s="1936"/>
      <c r="W18" s="1942">
        <f t="shared" si="2"/>
        <v>0</v>
      </c>
      <c r="X18" s="1597"/>
      <c r="Y18" s="1943">
        <v>0</v>
      </c>
      <c r="Z18" s="1819"/>
      <c r="AA18" s="1944"/>
      <c r="AB18" s="1945"/>
      <c r="AC18" s="1945"/>
      <c r="AD18" s="1945"/>
      <c r="AE18" s="1946">
        <f t="shared" si="0"/>
        <v>0</v>
      </c>
      <c r="AF18" s="1857"/>
      <c r="AG18" s="1857"/>
      <c r="AH18" s="1858"/>
      <c r="AI18" s="1947">
        <f t="shared" si="3"/>
        <v>0</v>
      </c>
      <c r="AJ18" s="1857"/>
      <c r="AK18" s="1857"/>
      <c r="AL18" s="1858"/>
      <c r="AM18" s="1940">
        <f t="shared" si="1"/>
        <v>0</v>
      </c>
      <c r="AN18" s="1857"/>
      <c r="AO18" s="1857"/>
      <c r="AP18" s="1858"/>
    </row>
    <row r="19" spans="1:42">
      <c r="A19" s="1934"/>
      <c r="B19" s="1935"/>
      <c r="C19" s="1935"/>
      <c r="D19" s="1936"/>
      <c r="E19" s="1934"/>
      <c r="F19" s="1935"/>
      <c r="G19" s="1936"/>
      <c r="H19" s="1934"/>
      <c r="I19" s="1935"/>
      <c r="J19" s="1936"/>
      <c r="K19" s="1934"/>
      <c r="L19" s="1936"/>
      <c r="M19" s="1937"/>
      <c r="N19" s="1938"/>
      <c r="O19" s="1939"/>
      <c r="P19" s="1937"/>
      <c r="Q19" s="1938"/>
      <c r="R19" s="1939"/>
      <c r="S19" s="1941"/>
      <c r="T19" s="1935"/>
      <c r="U19" s="1935"/>
      <c r="V19" s="1936"/>
      <c r="W19" s="1942">
        <f t="shared" si="2"/>
        <v>0</v>
      </c>
      <c r="X19" s="1597"/>
      <c r="Y19" s="1943">
        <v>0</v>
      </c>
      <c r="Z19" s="1819"/>
      <c r="AA19" s="1944"/>
      <c r="AB19" s="1945"/>
      <c r="AC19" s="1945"/>
      <c r="AD19" s="1945"/>
      <c r="AE19" s="1946">
        <f t="shared" si="0"/>
        <v>0</v>
      </c>
      <c r="AF19" s="1857"/>
      <c r="AG19" s="1857"/>
      <c r="AH19" s="1858"/>
      <c r="AI19" s="1947">
        <f t="shared" si="3"/>
        <v>0</v>
      </c>
      <c r="AJ19" s="1857"/>
      <c r="AK19" s="1857"/>
      <c r="AL19" s="1858"/>
      <c r="AM19" s="1940">
        <f t="shared" si="1"/>
        <v>0</v>
      </c>
      <c r="AN19" s="1857"/>
      <c r="AO19" s="1857"/>
      <c r="AP19" s="1858"/>
    </row>
    <row r="20" spans="1:42">
      <c r="A20" s="1952"/>
      <c r="B20" s="1961"/>
      <c r="C20" s="1961"/>
      <c r="D20" s="1953"/>
      <c r="E20" s="1934"/>
      <c r="F20" s="1935"/>
      <c r="G20" s="1936"/>
      <c r="H20" s="1934"/>
      <c r="I20" s="1935"/>
      <c r="J20" s="1936"/>
      <c r="K20" s="1934"/>
      <c r="L20" s="1936"/>
      <c r="M20" s="1937"/>
      <c r="N20" s="1938"/>
      <c r="O20" s="1939"/>
      <c r="P20" s="1937"/>
      <c r="Q20" s="1938"/>
      <c r="R20" s="1939"/>
      <c r="S20" s="1941"/>
      <c r="T20" s="1935"/>
      <c r="U20" s="1935"/>
      <c r="V20" s="1936"/>
      <c r="W20" s="1942">
        <f t="shared" si="2"/>
        <v>0</v>
      </c>
      <c r="X20" s="1597"/>
      <c r="Y20" s="1943">
        <v>0</v>
      </c>
      <c r="Z20" s="1819"/>
      <c r="AA20" s="1944"/>
      <c r="AB20" s="1945"/>
      <c r="AC20" s="1945"/>
      <c r="AD20" s="1945"/>
      <c r="AE20" s="1946">
        <f t="shared" si="0"/>
        <v>0</v>
      </c>
      <c r="AF20" s="1857"/>
      <c r="AG20" s="1857"/>
      <c r="AH20" s="1858"/>
      <c r="AI20" s="1947">
        <f t="shared" si="3"/>
        <v>0</v>
      </c>
      <c r="AJ20" s="1857"/>
      <c r="AK20" s="1857"/>
      <c r="AL20" s="1858"/>
      <c r="AM20" s="1940">
        <f t="shared" si="1"/>
        <v>0</v>
      </c>
      <c r="AN20" s="1857"/>
      <c r="AO20" s="1857"/>
      <c r="AP20" s="1858"/>
    </row>
    <row r="21" spans="1:42">
      <c r="A21" s="1949"/>
      <c r="B21" s="1950"/>
      <c r="C21" s="1951"/>
      <c r="D21" s="1951"/>
      <c r="E21" s="1952"/>
      <c r="F21" s="1935"/>
      <c r="G21" s="1936"/>
      <c r="H21" s="1934"/>
      <c r="I21" s="1935"/>
      <c r="J21" s="1953"/>
      <c r="K21" s="1934"/>
      <c r="L21" s="1936"/>
      <c r="M21" s="1937"/>
      <c r="N21" s="1938"/>
      <c r="O21" s="1954"/>
      <c r="P21" s="1955"/>
      <c r="Q21" s="1956"/>
      <c r="R21" s="1954"/>
      <c r="S21" s="1948"/>
      <c r="T21" s="1935"/>
      <c r="U21" s="1935"/>
      <c r="V21" s="1936"/>
      <c r="W21" s="1942">
        <f t="shared" si="2"/>
        <v>0</v>
      </c>
      <c r="X21" s="1597"/>
      <c r="Y21" s="1943">
        <v>0</v>
      </c>
      <c r="Z21" s="1819"/>
      <c r="AA21" s="1944"/>
      <c r="AB21" s="1945"/>
      <c r="AC21" s="1945"/>
      <c r="AD21" s="1945"/>
      <c r="AE21" s="1960">
        <f t="shared" si="0"/>
        <v>0</v>
      </c>
      <c r="AF21" s="1958"/>
      <c r="AG21" s="1958"/>
      <c r="AH21" s="1959"/>
      <c r="AI21" s="1947">
        <f t="shared" si="3"/>
        <v>0</v>
      </c>
      <c r="AJ21" s="1857"/>
      <c r="AK21" s="1857"/>
      <c r="AL21" s="1858"/>
      <c r="AM21" s="1957">
        <f t="shared" si="1"/>
        <v>0</v>
      </c>
      <c r="AN21" s="1958"/>
      <c r="AO21" s="1958"/>
      <c r="AP21" s="1959"/>
    </row>
    <row r="22" spans="1:42">
      <c r="A22" s="1974" t="s">
        <v>57</v>
      </c>
      <c r="B22" s="1819"/>
      <c r="C22" s="263">
        <v>0</v>
      </c>
      <c r="D22" s="1973">
        <f>SUM(AE4:AH21)*C22</f>
        <v>0</v>
      </c>
      <c r="E22" s="1388"/>
      <c r="F22" s="1974" t="s">
        <v>483</v>
      </c>
      <c r="G22" s="1819"/>
      <c r="H22" s="1819"/>
      <c r="I22" s="1819"/>
      <c r="J22" s="172">
        <v>0.06</v>
      </c>
      <c r="K22" s="1973">
        <f>SUM(AE4:AH21)*J22</f>
        <v>0</v>
      </c>
      <c r="L22" s="1387"/>
      <c r="M22" s="1974" t="s">
        <v>59</v>
      </c>
      <c r="N22" s="1819"/>
      <c r="O22" s="264">
        <v>0.1</v>
      </c>
      <c r="P22" s="265">
        <f>SUM(AE4:AH21)*O22</f>
        <v>0</v>
      </c>
      <c r="Q22" s="1975" t="s">
        <v>292</v>
      </c>
      <c r="R22" s="1976"/>
      <c r="S22" s="173">
        <v>7.0000000000000007E-2</v>
      </c>
      <c r="T22" s="1977">
        <f>AM22*S22</f>
        <v>0</v>
      </c>
      <c r="U22" s="1978"/>
      <c r="V22" s="1979"/>
      <c r="W22" s="1962">
        <f>SUM(W4:X21)</f>
        <v>0</v>
      </c>
      <c r="X22" s="1962"/>
      <c r="Y22" s="1962">
        <f>SUM(Y4:Z21)</f>
        <v>0</v>
      </c>
      <c r="Z22" s="1962"/>
      <c r="AA22" s="1963">
        <f>SUM(AA4:AD21)</f>
        <v>0</v>
      </c>
      <c r="AB22" s="1964"/>
      <c r="AC22" s="1964"/>
      <c r="AD22" s="1964"/>
      <c r="AE22" s="1965">
        <f>SUM(AE4:AH21)</f>
        <v>0</v>
      </c>
      <c r="AF22" s="1966"/>
      <c r="AG22" s="1966"/>
      <c r="AH22" s="1966"/>
      <c r="AI22" s="1965">
        <f>SUM(AI4:AL21)</f>
        <v>0</v>
      </c>
      <c r="AJ22" s="1966"/>
      <c r="AK22" s="1966"/>
      <c r="AL22" s="1967"/>
      <c r="AM22" s="1968">
        <f>SUM(AM4:AP21)</f>
        <v>0</v>
      </c>
      <c r="AN22" s="1967"/>
      <c r="AO22" s="1967"/>
      <c r="AP22" s="1967"/>
    </row>
    <row r="23" spans="1:42" ht="15.6">
      <c r="A23" s="1971" t="s">
        <v>397</v>
      </c>
      <c r="B23" s="1971"/>
      <c r="C23" s="1971"/>
      <c r="D23" s="1971"/>
      <c r="E23" s="1971"/>
      <c r="F23" s="1971"/>
      <c r="G23" s="1971"/>
      <c r="H23" s="1971"/>
      <c r="I23" s="1971"/>
      <c r="J23" s="1971"/>
      <c r="K23" s="1971"/>
      <c r="L23" s="1971"/>
      <c r="M23" s="1971"/>
      <c r="N23" s="1971"/>
      <c r="O23" s="1972"/>
      <c r="P23" s="1972"/>
      <c r="Q23" s="1971"/>
      <c r="R23" s="1971"/>
      <c r="S23" s="1971"/>
      <c r="T23" s="1971"/>
      <c r="U23" s="1971"/>
      <c r="V23" s="1971"/>
      <c r="W23" s="1971"/>
      <c r="X23" s="1971"/>
      <c r="Y23" s="1971"/>
      <c r="Z23" s="1971"/>
      <c r="AA23" s="1971"/>
      <c r="AB23" s="1969" t="s">
        <v>484</v>
      </c>
      <c r="AC23" s="1969"/>
      <c r="AD23" s="1969"/>
      <c r="AE23" s="1970">
        <f>AM22+AI22</f>
        <v>0</v>
      </c>
      <c r="AF23" s="1970"/>
      <c r="AG23" s="1970"/>
      <c r="AH23" s="1970"/>
      <c r="AI23" s="1970"/>
      <c r="AJ23" s="1970"/>
      <c r="AK23" s="1970"/>
      <c r="AL23"/>
      <c r="AM23"/>
      <c r="AN23"/>
      <c r="AO23"/>
      <c r="AP23"/>
    </row>
  </sheetData>
  <mergeCells count="215">
    <mergeCell ref="AI14:AL14"/>
    <mergeCell ref="AM8:AP8"/>
    <mergeCell ref="AM9:AP9"/>
    <mergeCell ref="AM10:AP10"/>
    <mergeCell ref="AM11:AP11"/>
    <mergeCell ref="AM12:AP12"/>
    <mergeCell ref="AM13:AP13"/>
    <mergeCell ref="AM14:AP14"/>
    <mergeCell ref="AI8:AL8"/>
    <mergeCell ref="AI9:AL9"/>
    <mergeCell ref="AI10:AL10"/>
    <mergeCell ref="AI11:AL11"/>
    <mergeCell ref="AI12:AL12"/>
    <mergeCell ref="AI13:AL13"/>
    <mergeCell ref="AE9:AH9"/>
    <mergeCell ref="AE10:AH10"/>
    <mergeCell ref="AE11:AH11"/>
    <mergeCell ref="AE12:AH12"/>
    <mergeCell ref="AE13:AH13"/>
    <mergeCell ref="AE14:AH14"/>
    <mergeCell ref="AA8:AD8"/>
    <mergeCell ref="AA9:AD9"/>
    <mergeCell ref="AA10:AD10"/>
    <mergeCell ref="AA11:AD11"/>
    <mergeCell ref="AA12:AD12"/>
    <mergeCell ref="AA13:AD13"/>
    <mergeCell ref="Y22:Z22"/>
    <mergeCell ref="AA22:AD22"/>
    <mergeCell ref="AE22:AH22"/>
    <mergeCell ref="AI22:AL22"/>
    <mergeCell ref="AM22:AP22"/>
    <mergeCell ref="AB23:AD23"/>
    <mergeCell ref="AE23:AK23"/>
    <mergeCell ref="A23:AA23"/>
    <mergeCell ref="D22:E22"/>
    <mergeCell ref="A22:B22"/>
    <mergeCell ref="F22:I22"/>
    <mergeCell ref="K22:L22"/>
    <mergeCell ref="M22:N22"/>
    <mergeCell ref="Q22:R22"/>
    <mergeCell ref="T22:V22"/>
    <mergeCell ref="W22:X22"/>
    <mergeCell ref="S21:V21"/>
    <mergeCell ref="W21:X21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AM21:AP21"/>
    <mergeCell ref="Y21:Z21"/>
    <mergeCell ref="AA21:AD21"/>
    <mergeCell ref="AE21:AH21"/>
    <mergeCell ref="AI21:AL21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AM19:AP19"/>
    <mergeCell ref="S19:V19"/>
    <mergeCell ref="W19:X19"/>
    <mergeCell ref="Y19:Z19"/>
    <mergeCell ref="AA19:AD19"/>
    <mergeCell ref="AE19:AH19"/>
    <mergeCell ref="AI19:AL19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AM17:AP17"/>
    <mergeCell ref="S17:V17"/>
    <mergeCell ref="W17:X17"/>
    <mergeCell ref="Y17:Z17"/>
    <mergeCell ref="AA17:AD17"/>
    <mergeCell ref="AE17:AH17"/>
    <mergeCell ref="AI17:AL17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7:AD7"/>
    <mergeCell ref="AE7:AH7"/>
    <mergeCell ref="AI7:AL7"/>
    <mergeCell ref="K7:L7"/>
    <mergeCell ref="M7:O7"/>
    <mergeCell ref="P7:R7"/>
    <mergeCell ref="S7:V7"/>
    <mergeCell ref="W7:X7"/>
    <mergeCell ref="Y7:Z7"/>
    <mergeCell ref="Y14:Z14"/>
    <mergeCell ref="W8:X8"/>
    <mergeCell ref="W9:X9"/>
    <mergeCell ref="W10:X10"/>
    <mergeCell ref="W11:X11"/>
    <mergeCell ref="W12:X12"/>
    <mergeCell ref="W13:X13"/>
    <mergeCell ref="AA14:AD14"/>
    <mergeCell ref="AE8:AH8"/>
    <mergeCell ref="AM7:AP7"/>
    <mergeCell ref="A15:D15"/>
    <mergeCell ref="E15:G15"/>
    <mergeCell ref="H15:J15"/>
    <mergeCell ref="K15:L15"/>
    <mergeCell ref="M15:O15"/>
    <mergeCell ref="P15:R15"/>
    <mergeCell ref="AM15:AP15"/>
    <mergeCell ref="S15:V15"/>
    <mergeCell ref="W15:X15"/>
    <mergeCell ref="Y15:Z15"/>
    <mergeCell ref="AA15:AD15"/>
    <mergeCell ref="AE15:AH15"/>
    <mergeCell ref="AI15:AL15"/>
    <mergeCell ref="W14:X14"/>
    <mergeCell ref="Y8:Z8"/>
    <mergeCell ref="Y9:Z9"/>
    <mergeCell ref="Y10:Z10"/>
    <mergeCell ref="Y11:Z11"/>
    <mergeCell ref="Y12:Z12"/>
    <mergeCell ref="Y13:Z13"/>
    <mergeCell ref="A7:D7"/>
    <mergeCell ref="E7:G7"/>
    <mergeCell ref="H7:J7"/>
    <mergeCell ref="AI5:AL5"/>
    <mergeCell ref="AM5:AP5"/>
    <mergeCell ref="A6:D6"/>
    <mergeCell ref="E6:G6"/>
    <mergeCell ref="H6:J6"/>
    <mergeCell ref="K6:L6"/>
    <mergeCell ref="M6:O6"/>
    <mergeCell ref="P6:R6"/>
    <mergeCell ref="AM6:AP6"/>
    <mergeCell ref="S6:V6"/>
    <mergeCell ref="W6:X6"/>
    <mergeCell ref="Y6:Z6"/>
    <mergeCell ref="AA6:AD6"/>
    <mergeCell ref="AE6:AH6"/>
    <mergeCell ref="AI6:AL6"/>
    <mergeCell ref="A4:D4"/>
    <mergeCell ref="E4:G4"/>
    <mergeCell ref="H4:J4"/>
    <mergeCell ref="K4:L4"/>
    <mergeCell ref="M4:O4"/>
    <mergeCell ref="P4:R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S4:V4"/>
    <mergeCell ref="W4:X4"/>
    <mergeCell ref="Y4:Z4"/>
    <mergeCell ref="AA4:AD4"/>
    <mergeCell ref="AE4:AH4"/>
    <mergeCell ref="AI4:AL4"/>
    <mergeCell ref="AA5:AD5"/>
    <mergeCell ref="AE5:AH5"/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1D97-EB7C-42A4-9BEA-4074ED8F7766}">
  <sheetPr>
    <tabColor theme="9" tint="0.39997558519241921"/>
  </sheetPr>
  <dimension ref="A2:G17"/>
  <sheetViews>
    <sheetView workbookViewId="0">
      <selection activeCell="A18" sqref="A18"/>
    </sheetView>
  </sheetViews>
  <sheetFormatPr defaultRowHeight="15.6"/>
  <cols>
    <col min="1" max="1" width="23.69921875" customWidth="1"/>
    <col min="2" max="2" width="16.69921875" customWidth="1"/>
    <col min="3" max="3" width="7.5" customWidth="1"/>
    <col min="4" max="4" width="5.69921875" customWidth="1"/>
    <col min="5" max="5" width="23.59765625" customWidth="1"/>
    <col min="6" max="6" width="14.8984375" customWidth="1"/>
  </cols>
  <sheetData>
    <row r="2" spans="1:7">
      <c r="A2" s="918" t="s">
        <v>27</v>
      </c>
      <c r="B2" s="1000">
        <f>'Cadastro Inicial'!H1</f>
        <v>0</v>
      </c>
      <c r="C2" s="1000"/>
    </row>
    <row r="4" spans="1:7">
      <c r="A4" s="1001" t="s">
        <v>28</v>
      </c>
      <c r="B4" s="1001"/>
      <c r="C4" s="1001"/>
      <c r="E4" s="1001" t="s">
        <v>29</v>
      </c>
      <c r="F4" s="1001"/>
      <c r="G4" s="1001"/>
    </row>
    <row r="5" spans="1:7" ht="15.6" customHeight="1">
      <c r="A5" s="672" t="s">
        <v>30</v>
      </c>
      <c r="B5" s="1004"/>
      <c r="C5" s="1004"/>
      <c r="E5" s="672" t="s">
        <v>30</v>
      </c>
      <c r="F5" s="1002"/>
      <c r="G5" s="1003"/>
    </row>
    <row r="6" spans="1:7">
      <c r="A6" s="672" t="s">
        <v>31</v>
      </c>
      <c r="B6" s="1002"/>
      <c r="C6" s="1003"/>
      <c r="D6" s="453"/>
      <c r="E6" s="672" t="s">
        <v>31</v>
      </c>
      <c r="F6" s="1002"/>
      <c r="G6" s="1003"/>
    </row>
    <row r="7" spans="1:7">
      <c r="A7" s="672" t="s">
        <v>32</v>
      </c>
      <c r="B7" s="998"/>
      <c r="C7" s="999"/>
      <c r="D7" s="453"/>
      <c r="E7" s="672" t="s">
        <v>32</v>
      </c>
      <c r="F7" s="998"/>
      <c r="G7" s="999"/>
    </row>
    <row r="8" spans="1:7">
      <c r="A8" s="672" t="s">
        <v>33</v>
      </c>
      <c r="B8" s="998"/>
      <c r="C8" s="999"/>
      <c r="D8" s="453"/>
      <c r="E8" s="672" t="s">
        <v>33</v>
      </c>
      <c r="F8" s="998"/>
      <c r="G8" s="999"/>
    </row>
    <row r="9" spans="1:7">
      <c r="A9" s="672" t="s">
        <v>34</v>
      </c>
      <c r="B9" s="995"/>
      <c r="C9" s="996"/>
      <c r="D9" s="453"/>
      <c r="E9" s="672" t="s">
        <v>34</v>
      </c>
      <c r="F9" s="995"/>
      <c r="G9" s="996"/>
    </row>
    <row r="10" spans="1:7">
      <c r="A10" s="672" t="s">
        <v>35</v>
      </c>
      <c r="B10" s="997"/>
      <c r="C10" s="997"/>
      <c r="D10" s="453"/>
      <c r="E10" s="672" t="s">
        <v>35</v>
      </c>
      <c r="F10" s="997"/>
      <c r="G10" s="997"/>
    </row>
    <row r="11" spans="1:7">
      <c r="A11" s="672" t="s">
        <v>37</v>
      </c>
      <c r="B11" s="998"/>
      <c r="C11" s="999"/>
      <c r="D11" s="453"/>
      <c r="E11" s="672" t="s">
        <v>37</v>
      </c>
      <c r="F11" s="998"/>
      <c r="G11" s="999"/>
    </row>
    <row r="12" spans="1:7">
      <c r="A12" s="672" t="s">
        <v>38</v>
      </c>
      <c r="B12" s="998"/>
      <c r="C12" s="999"/>
      <c r="D12" s="453"/>
      <c r="E12" s="672" t="s">
        <v>38</v>
      </c>
      <c r="F12" s="998"/>
      <c r="G12" s="999"/>
    </row>
    <row r="13" spans="1:7">
      <c r="A13" s="672" t="s">
        <v>39</v>
      </c>
      <c r="B13" s="998"/>
      <c r="C13" s="999"/>
      <c r="D13" s="453"/>
      <c r="E13" s="672" t="s">
        <v>40</v>
      </c>
      <c r="F13" s="998"/>
      <c r="G13" s="999"/>
    </row>
    <row r="14" spans="1:7" ht="15.6" customHeight="1">
      <c r="A14" s="993" t="s">
        <v>735</v>
      </c>
      <c r="B14" s="993"/>
      <c r="C14" s="993"/>
      <c r="D14" s="453"/>
      <c r="E14" s="993" t="s">
        <v>735</v>
      </c>
      <c r="F14" s="993"/>
      <c r="G14" s="993"/>
    </row>
    <row r="15" spans="1:7">
      <c r="A15" s="994"/>
      <c r="B15" s="994"/>
      <c r="C15" s="994"/>
      <c r="E15" s="994"/>
      <c r="F15" s="994"/>
      <c r="G15" s="994"/>
    </row>
    <row r="16" spans="1:7" ht="15.6" customHeight="1">
      <c r="A16" s="994"/>
      <c r="B16" s="994"/>
      <c r="C16" s="994"/>
      <c r="E16" s="994"/>
      <c r="F16" s="994"/>
      <c r="G16" s="994"/>
    </row>
    <row r="17" spans="1:7">
      <c r="A17" s="994"/>
      <c r="B17" s="994"/>
      <c r="C17" s="994"/>
      <c r="E17" s="994"/>
      <c r="F17" s="994"/>
      <c r="G17" s="994"/>
    </row>
  </sheetData>
  <protectedRanges>
    <protectedRange sqref="A6:A8 B6:C9 A11:C14 E6:E8 E11:G14 F5:G9" name="Range1"/>
  </protectedRanges>
  <mergeCells count="23">
    <mergeCell ref="F8:G8"/>
    <mergeCell ref="A4:C4"/>
    <mergeCell ref="B6:C6"/>
    <mergeCell ref="B7:C7"/>
    <mergeCell ref="B8:C8"/>
    <mergeCell ref="B5:C5"/>
    <mergeCell ref="B2:C2"/>
    <mergeCell ref="E4:G4"/>
    <mergeCell ref="F5:G5"/>
    <mergeCell ref="F6:G6"/>
    <mergeCell ref="F7:G7"/>
    <mergeCell ref="A14:C17"/>
    <mergeCell ref="F9:G9"/>
    <mergeCell ref="F10:G10"/>
    <mergeCell ref="F11:G11"/>
    <mergeCell ref="F13:G13"/>
    <mergeCell ref="E14:G17"/>
    <mergeCell ref="B9:C9"/>
    <mergeCell ref="B10:C10"/>
    <mergeCell ref="B11:C11"/>
    <mergeCell ref="B13:C13"/>
    <mergeCell ref="B12:C12"/>
    <mergeCell ref="F12:G12"/>
  </mergeCells>
  <conditionalFormatting sqref="B10:C10">
    <cfRule type="cellIs" dxfId="401" priority="10" operator="equal">
      <formula>"AGUARDANDO APROVAÇÃO"</formula>
    </cfRule>
  </conditionalFormatting>
  <conditionalFormatting sqref="B10:C10">
    <cfRule type="cellIs" dxfId="400" priority="9" operator="equal">
      <formula>"APROVADO"</formula>
    </cfRule>
  </conditionalFormatting>
  <conditionalFormatting sqref="B10:C10">
    <cfRule type="beginsWith" dxfId="399" priority="4" operator="beginsWith" text="APROVADO">
      <formula>LEFT(B10,LEN("APROVADO"))="APROVADO"</formula>
    </cfRule>
  </conditionalFormatting>
  <conditionalFormatting sqref="F10:G10">
    <cfRule type="cellIs" dxfId="398" priority="3" operator="equal">
      <formula>"AGUARDANDO APROVAÇÃO"</formula>
    </cfRule>
  </conditionalFormatting>
  <conditionalFormatting sqref="F10:G10">
    <cfRule type="cellIs" dxfId="397" priority="2" operator="equal">
      <formula>"APROVADO"</formula>
    </cfRule>
  </conditionalFormatting>
  <conditionalFormatting sqref="F10:G10">
    <cfRule type="beginsWith" dxfId="396" priority="1" operator="beginsWith" text="APROVADO">
      <formula>LEFT(F10,LEN("APROVADO"))="APROVADO"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FA92EB-1B82-4EF0-B802-C9D136AD6EDD}">
          <x14:formula1>
            <xm:f>DADOS!$AS$13:$AS$15</xm:f>
          </x14:formula1>
          <xm:sqref>B10:C10 F10:G10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F73-ACDA-49F4-9E74-D77448360B4C}">
  <dimension ref="B1:G46"/>
  <sheetViews>
    <sheetView topLeftCell="A20" workbookViewId="0">
      <selection activeCell="C9" sqref="C9"/>
    </sheetView>
  </sheetViews>
  <sheetFormatPr defaultRowHeight="15.6"/>
  <cols>
    <col min="1" max="1" width="2.19921875" customWidth="1"/>
    <col min="2" max="2" width="9.5" customWidth="1"/>
    <col min="3" max="6" width="15.5" customWidth="1"/>
    <col min="7" max="7" width="9.5" customWidth="1"/>
    <col min="8" max="8" width="2.19921875" customWidth="1"/>
  </cols>
  <sheetData>
    <row r="1" spans="2:7">
      <c r="B1" s="465"/>
      <c r="C1" s="465"/>
      <c r="D1" s="465"/>
      <c r="E1" s="465"/>
      <c r="F1" s="465"/>
      <c r="G1" s="465"/>
    </row>
    <row r="2" spans="2:7">
      <c r="B2" s="465"/>
      <c r="C2" s="465"/>
      <c r="D2" s="465"/>
      <c r="E2" s="465"/>
      <c r="F2" s="465"/>
      <c r="G2" s="465"/>
    </row>
    <row r="3" spans="2:7">
      <c r="B3" s="465"/>
      <c r="C3" s="465"/>
      <c r="D3" s="465"/>
      <c r="E3" s="465"/>
      <c r="F3" s="465"/>
      <c r="G3" s="465"/>
    </row>
    <row r="4" spans="2:7">
      <c r="B4" s="465"/>
      <c r="C4" s="465"/>
      <c r="D4" s="465"/>
      <c r="E4" s="465"/>
      <c r="F4" s="465"/>
      <c r="G4" s="465"/>
    </row>
    <row r="5" spans="2:7">
      <c r="B5" s="465"/>
      <c r="C5" s="469" t="s">
        <v>485</v>
      </c>
      <c r="D5" s="470" t="s">
        <v>344</v>
      </c>
      <c r="E5" s="470" t="s">
        <v>486</v>
      </c>
      <c r="F5" s="471" t="s">
        <v>487</v>
      </c>
      <c r="G5" s="465"/>
    </row>
    <row r="6" spans="2:7">
      <c r="B6" s="465"/>
      <c r="C6" s="472">
        <f>'Proposta Terrestre'!B8</f>
        <v>0</v>
      </c>
      <c r="D6" s="473"/>
      <c r="E6" s="473"/>
      <c r="F6" s="474"/>
      <c r="G6" s="465"/>
    </row>
    <row r="7" spans="2:7">
      <c r="B7" s="465"/>
      <c r="C7" s="472">
        <f>'Proposta Terrestre'!B9</f>
        <v>0</v>
      </c>
      <c r="D7" s="473"/>
      <c r="E7" s="473"/>
      <c r="F7" s="474"/>
      <c r="G7" s="465"/>
    </row>
    <row r="8" spans="2:7">
      <c r="B8" s="465"/>
      <c r="C8" s="472">
        <f>'Proposta Terrestre'!B10</f>
        <v>0</v>
      </c>
      <c r="D8" s="473"/>
      <c r="E8" s="473"/>
      <c r="F8" s="474"/>
      <c r="G8" s="465"/>
    </row>
    <row r="9" spans="2:7">
      <c r="B9" s="465"/>
      <c r="C9" s="472">
        <f>'Proposta Terrestre'!B11</f>
        <v>0</v>
      </c>
      <c r="D9" s="473"/>
      <c r="E9" s="473"/>
      <c r="F9" s="474"/>
      <c r="G9" s="465"/>
    </row>
    <row r="10" spans="2:7">
      <c r="B10" s="465"/>
      <c r="C10" s="472">
        <f>'Proposta Terrestre'!B12</f>
        <v>0</v>
      </c>
      <c r="D10" s="473"/>
      <c r="E10" s="473"/>
      <c r="F10" s="474"/>
      <c r="G10" s="465"/>
    </row>
    <row r="11" spans="2:7">
      <c r="B11" s="465"/>
      <c r="C11" s="472">
        <f>'Proposta Terrestre'!B13</f>
        <v>0</v>
      </c>
      <c r="D11" s="473"/>
      <c r="E11" s="473"/>
      <c r="F11" s="474"/>
      <c r="G11" s="465"/>
    </row>
    <row r="12" spans="2:7">
      <c r="B12" s="465"/>
      <c r="C12" s="472">
        <f>'Proposta Terrestre'!B14</f>
        <v>0</v>
      </c>
      <c r="D12" s="473"/>
      <c r="E12" s="473"/>
      <c r="F12" s="474"/>
      <c r="G12" s="465"/>
    </row>
    <row r="13" spans="2:7">
      <c r="B13" s="465"/>
      <c r="C13" s="475">
        <f>'Proposta Terrestre'!B15</f>
        <v>0</v>
      </c>
      <c r="D13" s="476"/>
      <c r="E13" s="476"/>
      <c r="F13" s="477"/>
      <c r="G13" s="465"/>
    </row>
    <row r="14" spans="2:7">
      <c r="B14" s="465"/>
      <c r="C14" s="465"/>
      <c r="D14" s="465"/>
      <c r="E14" s="465"/>
      <c r="F14" s="465"/>
      <c r="G14" s="465"/>
    </row>
    <row r="15" spans="2:7">
      <c r="B15" s="465"/>
      <c r="C15" s="465"/>
      <c r="D15" s="465"/>
      <c r="E15" s="465"/>
      <c r="F15" s="465"/>
      <c r="G15" s="465"/>
    </row>
    <row r="16" spans="2:7">
      <c r="B16" s="465"/>
      <c r="C16" s="465"/>
      <c r="D16" s="465"/>
      <c r="E16" s="465"/>
      <c r="F16" s="465"/>
      <c r="G16" s="465"/>
    </row>
    <row r="17" spans="2:7">
      <c r="B17" s="465"/>
      <c r="C17" s="465"/>
      <c r="D17" s="465"/>
      <c r="E17" s="465"/>
      <c r="F17" s="465"/>
      <c r="G17" s="465"/>
    </row>
    <row r="18" spans="2:7">
      <c r="B18" s="465"/>
      <c r="C18" s="465"/>
      <c r="D18" s="465"/>
      <c r="E18" s="465"/>
      <c r="F18" s="465"/>
      <c r="G18" s="465"/>
    </row>
    <row r="19" spans="2:7">
      <c r="B19" s="465"/>
      <c r="C19" s="465"/>
      <c r="D19" s="465"/>
      <c r="E19" s="465"/>
      <c r="F19" s="465"/>
      <c r="G19" s="465"/>
    </row>
    <row r="20" spans="2:7">
      <c r="B20" s="465"/>
      <c r="C20" s="465"/>
      <c r="D20" s="465"/>
      <c r="E20" s="465"/>
      <c r="F20" s="465"/>
      <c r="G20" s="465"/>
    </row>
    <row r="21" spans="2:7">
      <c r="B21" s="465"/>
      <c r="C21" s="465"/>
      <c r="D21" s="465"/>
      <c r="E21" s="465"/>
      <c r="F21" s="465"/>
      <c r="G21" s="465"/>
    </row>
    <row r="22" spans="2:7">
      <c r="B22" s="465"/>
      <c r="C22" s="465"/>
      <c r="D22" s="465"/>
      <c r="E22" s="465"/>
      <c r="F22" s="465"/>
      <c r="G22" s="465"/>
    </row>
    <row r="23" spans="2:7">
      <c r="B23" s="465"/>
      <c r="C23" s="465"/>
      <c r="D23" s="465"/>
      <c r="E23" s="465"/>
      <c r="F23" s="465"/>
      <c r="G23" s="465"/>
    </row>
    <row r="24" spans="2:7">
      <c r="B24" s="465"/>
      <c r="C24" s="465"/>
      <c r="D24" s="465"/>
      <c r="E24" s="465"/>
      <c r="F24" s="465"/>
      <c r="G24" s="465"/>
    </row>
    <row r="25" spans="2:7">
      <c r="B25" s="465"/>
      <c r="C25" s="465"/>
      <c r="D25" s="465"/>
      <c r="E25" s="465"/>
      <c r="F25" s="465"/>
      <c r="G25" s="465"/>
    </row>
    <row r="26" spans="2:7">
      <c r="B26" s="465"/>
      <c r="C26" s="465"/>
      <c r="D26" s="465"/>
      <c r="E26" s="465"/>
      <c r="F26" s="465"/>
      <c r="G26" s="465"/>
    </row>
    <row r="27" spans="2:7">
      <c r="B27" s="465"/>
      <c r="C27" s="465"/>
      <c r="D27" s="465"/>
      <c r="E27" s="465"/>
      <c r="F27" s="465"/>
      <c r="G27" s="465"/>
    </row>
    <row r="28" spans="2:7">
      <c r="B28" s="465"/>
      <c r="C28" s="465"/>
      <c r="D28" s="465"/>
      <c r="E28" s="465"/>
      <c r="F28" s="465"/>
      <c r="G28" s="465"/>
    </row>
    <row r="29" spans="2:7">
      <c r="B29" s="465"/>
      <c r="C29" s="465"/>
      <c r="D29" s="465"/>
      <c r="E29" s="465"/>
      <c r="F29" s="465"/>
      <c r="G29" s="465"/>
    </row>
    <row r="30" spans="2:7">
      <c r="B30" s="465"/>
      <c r="C30" s="465"/>
      <c r="D30" s="465"/>
      <c r="E30" s="465"/>
      <c r="F30" s="465"/>
      <c r="G30" s="465"/>
    </row>
    <row r="31" spans="2:7">
      <c r="B31" s="465"/>
      <c r="C31" s="465"/>
      <c r="D31" s="465"/>
      <c r="E31" s="465"/>
      <c r="F31" s="465"/>
      <c r="G31" s="465"/>
    </row>
    <row r="32" spans="2:7">
      <c r="B32" s="465"/>
      <c r="C32" s="465"/>
      <c r="D32" s="465"/>
      <c r="E32" s="465"/>
      <c r="F32" s="465"/>
      <c r="G32" s="465"/>
    </row>
    <row r="33" spans="2:7">
      <c r="B33" s="465"/>
      <c r="C33" s="465"/>
      <c r="D33" s="465"/>
      <c r="E33" s="465"/>
      <c r="F33" s="465"/>
      <c r="G33" s="465"/>
    </row>
    <row r="34" spans="2:7">
      <c r="B34" s="465"/>
      <c r="C34" s="465"/>
      <c r="D34" s="465"/>
      <c r="E34" s="465"/>
      <c r="F34" s="465"/>
      <c r="G34" s="465"/>
    </row>
    <row r="35" spans="2:7">
      <c r="B35" s="465"/>
      <c r="C35" s="465"/>
      <c r="D35" s="465"/>
      <c r="E35" s="465"/>
      <c r="F35" s="465"/>
      <c r="G35" s="465"/>
    </row>
    <row r="36" spans="2:7">
      <c r="B36" s="465"/>
      <c r="C36" s="465"/>
      <c r="D36" s="465"/>
      <c r="E36" s="465"/>
      <c r="F36" s="465"/>
      <c r="G36" s="465"/>
    </row>
    <row r="37" spans="2:7">
      <c r="B37" s="465"/>
      <c r="C37" s="465"/>
      <c r="D37" s="465"/>
      <c r="E37" s="465"/>
      <c r="F37" s="465"/>
      <c r="G37" s="465"/>
    </row>
    <row r="38" spans="2:7">
      <c r="B38" s="465"/>
      <c r="C38" s="465"/>
      <c r="D38" s="465"/>
      <c r="E38" s="465"/>
      <c r="F38" s="465"/>
      <c r="G38" s="465"/>
    </row>
    <row r="39" spans="2:7">
      <c r="B39" s="465"/>
      <c r="C39" s="465"/>
      <c r="D39" s="465"/>
      <c r="E39" s="465"/>
      <c r="F39" s="465"/>
      <c r="G39" s="465"/>
    </row>
    <row r="40" spans="2:7">
      <c r="B40" s="465"/>
      <c r="C40" s="465"/>
      <c r="D40" s="465"/>
      <c r="E40" s="465"/>
      <c r="F40" s="465"/>
      <c r="G40" s="465"/>
    </row>
    <row r="41" spans="2:7">
      <c r="B41" s="465"/>
      <c r="C41" s="465"/>
      <c r="D41" s="465"/>
      <c r="E41" s="465"/>
      <c r="F41" s="465"/>
      <c r="G41" s="465"/>
    </row>
    <row r="42" spans="2:7">
      <c r="B42" s="465"/>
      <c r="C42" s="465"/>
      <c r="D42" s="465"/>
      <c r="E42" s="465"/>
      <c r="F42" s="465"/>
      <c r="G42" s="465"/>
    </row>
    <row r="43" spans="2:7">
      <c r="B43" s="465"/>
      <c r="C43" s="465"/>
      <c r="D43" s="465"/>
      <c r="E43" s="465"/>
      <c r="F43" s="465"/>
      <c r="G43" s="465"/>
    </row>
    <row r="44" spans="2:7">
      <c r="B44" s="465"/>
      <c r="C44" s="465"/>
      <c r="D44" s="465"/>
      <c r="E44" s="465"/>
      <c r="F44" s="465"/>
      <c r="G44" s="465"/>
    </row>
    <row r="45" spans="2:7">
      <c r="B45" s="465"/>
      <c r="C45" s="465"/>
      <c r="D45" s="465"/>
      <c r="E45" s="465"/>
      <c r="F45" s="465"/>
      <c r="G45" s="465"/>
    </row>
    <row r="46" spans="2:7">
      <c r="B46" s="465"/>
      <c r="C46" s="465"/>
      <c r="D46" s="465"/>
      <c r="E46" s="465"/>
      <c r="F46" s="465"/>
      <c r="G46" s="465"/>
    </row>
  </sheetData>
  <phoneticPr fontId="98" type="noConversion"/>
  <pageMargins left="0.25" right="0.25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X1000"/>
  <sheetViews>
    <sheetView topLeftCell="AK1" workbookViewId="0">
      <selection activeCell="C75" sqref="C75"/>
    </sheetView>
  </sheetViews>
  <sheetFormatPr defaultColWidth="12.59765625" defaultRowHeight="15.6"/>
  <cols>
    <col min="1" max="1" width="9.19921875" style="12" customWidth="1"/>
    <col min="2" max="2" width="1.8984375" style="12" customWidth="1"/>
    <col min="3" max="3" width="4.3984375" style="12" customWidth="1"/>
    <col min="4" max="4" width="6.3984375" style="12" customWidth="1"/>
    <col min="5" max="5" width="4.59765625" style="12" customWidth="1"/>
    <col min="6" max="6" width="7.3984375" style="12" customWidth="1"/>
    <col min="7" max="7" width="4.19921875" style="12" customWidth="1"/>
    <col min="8" max="8" width="5.19921875" style="12" customWidth="1"/>
    <col min="9" max="9" width="1.8984375" style="12" customWidth="1"/>
    <col min="10" max="10" width="11.69921875" style="12" customWidth="1"/>
    <col min="11" max="11" width="6.5" style="12" customWidth="1"/>
    <col min="12" max="12" width="12.09765625" style="12" customWidth="1"/>
    <col min="13" max="13" width="10.19921875" style="12" customWidth="1"/>
    <col min="14" max="14" width="6.59765625" style="12" customWidth="1"/>
    <col min="15" max="15" width="6.09765625" style="12" customWidth="1"/>
    <col min="16" max="16" width="2" style="12" customWidth="1"/>
    <col min="17" max="18" width="3.69921875" style="12" customWidth="1"/>
    <col min="19" max="19" width="11" style="12" bestFit="1" customWidth="1"/>
    <col min="20" max="20" width="6.3984375" style="12" customWidth="1"/>
    <col min="21" max="22" width="6.69921875" style="12" customWidth="1"/>
    <col min="23" max="24" width="5.8984375" style="12" customWidth="1"/>
    <col min="25" max="25" width="2.19921875" style="12" customWidth="1"/>
    <col min="26" max="26" width="7.19921875" style="12" customWidth="1"/>
    <col min="27" max="27" width="9" style="12" customWidth="1"/>
    <col min="28" max="28" width="6.19921875" style="12" customWidth="1"/>
    <col min="29" max="29" width="5.5" style="12" customWidth="1"/>
    <col min="30" max="30" width="14.59765625" style="12" bestFit="1" customWidth="1"/>
    <col min="31" max="31" width="8.59765625" style="12" customWidth="1"/>
    <col min="32" max="33" width="5.5" style="12" customWidth="1"/>
    <col min="34" max="34" width="1.8984375" style="12" customWidth="1"/>
    <col min="35" max="35" width="13.09765625" style="12" customWidth="1"/>
    <col min="36" max="36" width="10.09765625" style="12" customWidth="1"/>
    <col min="37" max="37" width="7.59765625" style="12" customWidth="1"/>
    <col min="38" max="38" width="9.8984375" style="12" customWidth="1"/>
    <col min="39" max="39" width="9.5" style="12" customWidth="1"/>
    <col min="40" max="40" width="9" style="12" customWidth="1"/>
    <col min="41" max="41" width="2.59765625" style="12" customWidth="1"/>
    <col min="42" max="42" width="8.8984375" style="12" customWidth="1"/>
    <col min="43" max="43" width="5.5" style="12" customWidth="1"/>
    <col min="44" max="44" width="6.5" style="12" customWidth="1"/>
    <col min="45" max="45" width="20" style="12" customWidth="1"/>
    <col min="46" max="46" width="2.59765625" style="12" customWidth="1"/>
    <col min="47" max="53" width="5.5" style="12" customWidth="1"/>
    <col min="54" max="54" width="6.3984375" style="12" customWidth="1"/>
    <col min="55" max="55" width="9.09765625" style="12" customWidth="1"/>
    <col min="56" max="56" width="2" style="12" customWidth="1"/>
    <col min="57" max="57" width="17" style="12" customWidth="1"/>
    <col min="58" max="58" width="1.8984375" style="12" customWidth="1"/>
    <col min="59" max="59" width="12.3984375" style="12" customWidth="1"/>
    <col min="60" max="60" width="2.3984375" style="12" customWidth="1"/>
    <col min="61" max="61" width="15" style="12" bestFit="1" customWidth="1"/>
    <col min="62" max="62" width="5.5" style="12" customWidth="1"/>
    <col min="63" max="63" width="12.3984375" style="12" hidden="1" customWidth="1"/>
    <col min="64" max="64" width="22.69921875" style="12" hidden="1" customWidth="1"/>
    <col min="65" max="65" width="31" style="12" customWidth="1"/>
    <col min="66" max="69" width="5.5" style="12" customWidth="1"/>
    <col min="70" max="70" width="15.5" style="12" customWidth="1"/>
    <col min="71" max="71" width="23.19921875" style="12" customWidth="1"/>
    <col min="72" max="72" width="5.5" style="12" customWidth="1"/>
    <col min="73" max="73" width="14.69921875" style="12" customWidth="1"/>
    <col min="74" max="75" width="7.69921875" style="12" customWidth="1"/>
    <col min="76" max="76" width="5.5" style="12" customWidth="1"/>
    <col min="77" max="16384" width="12.59765625" style="12"/>
  </cols>
  <sheetData>
    <row r="1" spans="1:76" ht="49.95" customHeight="1">
      <c r="A1" s="5" t="s">
        <v>488</v>
      </c>
      <c r="B1" s="6"/>
      <c r="C1" s="7" t="s">
        <v>57</v>
      </c>
      <c r="D1" s="7" t="s">
        <v>84</v>
      </c>
      <c r="E1" s="7" t="s">
        <v>59</v>
      </c>
      <c r="F1" s="8" t="s">
        <v>489</v>
      </c>
      <c r="G1" s="1980" t="s">
        <v>100</v>
      </c>
      <c r="H1" s="1597"/>
      <c r="I1" s="9"/>
      <c r="J1" s="1981" t="s">
        <v>45</v>
      </c>
      <c r="K1" s="1739"/>
      <c r="L1" s="1739"/>
      <c r="M1" s="1739"/>
      <c r="N1" s="1739"/>
      <c r="O1" s="1597"/>
      <c r="P1" s="9"/>
      <c r="Q1" s="1980" t="s">
        <v>490</v>
      </c>
      <c r="R1" s="1739"/>
      <c r="S1" s="1739"/>
      <c r="T1" s="1739"/>
      <c r="U1" s="1739"/>
      <c r="V1" s="1739"/>
      <c r="W1" s="1739"/>
      <c r="X1" s="1597"/>
      <c r="Y1" s="6"/>
      <c r="Z1" s="1980" t="s">
        <v>272</v>
      </c>
      <c r="AA1" s="1739"/>
      <c r="AB1" s="1739"/>
      <c r="AC1" s="1739"/>
      <c r="AD1" s="1739"/>
      <c r="AE1" s="1739"/>
      <c r="AF1" s="1739"/>
      <c r="AG1" s="1597"/>
      <c r="AH1" s="10"/>
      <c r="AI1" s="5" t="s">
        <v>56</v>
      </c>
      <c r="AJ1" s="5"/>
      <c r="AK1" s="5"/>
      <c r="AL1" s="5"/>
      <c r="AM1" s="5"/>
      <c r="AN1" s="5"/>
      <c r="AO1" s="10"/>
      <c r="AP1" s="1982" t="s">
        <v>491</v>
      </c>
      <c r="AQ1" s="1385"/>
      <c r="AR1" s="1385"/>
      <c r="AS1" s="1385"/>
      <c r="AT1" s="6"/>
      <c r="AU1" s="1983" t="s">
        <v>492</v>
      </c>
      <c r="AV1" s="1385"/>
      <c r="AW1" s="1385"/>
      <c r="AX1" s="1385"/>
      <c r="AY1" s="1385"/>
      <c r="AZ1" s="1385"/>
      <c r="BA1" s="1385"/>
      <c r="BB1" s="1385"/>
      <c r="BC1" s="1385"/>
      <c r="BD1" s="11"/>
      <c r="BE1" s="7" t="s">
        <v>493</v>
      </c>
      <c r="BF1" s="6"/>
      <c r="BG1" s="7" t="s">
        <v>493</v>
      </c>
      <c r="BH1" s="6"/>
      <c r="BI1" s="7" t="s">
        <v>493</v>
      </c>
      <c r="BJ1" s="6"/>
      <c r="BK1" s="6"/>
      <c r="BL1" s="6"/>
      <c r="BM1" s="6"/>
      <c r="BN1" s="6"/>
      <c r="BO1" s="6"/>
      <c r="BP1" s="6"/>
      <c r="BQ1" s="6"/>
      <c r="BR1" s="904" t="s">
        <v>0</v>
      </c>
      <c r="BS1" s="912"/>
      <c r="BT1" s="6"/>
      <c r="BU1" s="6"/>
      <c r="BV1" s="6"/>
      <c r="BW1" s="6"/>
      <c r="BX1" s="6"/>
    </row>
    <row r="2" spans="1:76" ht="52.95" customHeight="1">
      <c r="A2" s="13">
        <f ca="1">TODAY()</f>
        <v>44895</v>
      </c>
      <c r="B2" s="14"/>
      <c r="C2" s="115">
        <v>0</v>
      </c>
      <c r="D2" s="115">
        <v>0</v>
      </c>
      <c r="E2" s="115">
        <v>0</v>
      </c>
      <c r="F2" s="954">
        <v>0</v>
      </c>
      <c r="G2" s="15" t="s">
        <v>140</v>
      </c>
      <c r="H2" s="15" t="s">
        <v>63</v>
      </c>
      <c r="I2" s="16"/>
      <c r="J2" s="17"/>
      <c r="K2" s="18" t="s">
        <v>93</v>
      </c>
      <c r="L2" s="19" t="s">
        <v>494</v>
      </c>
      <c r="M2" s="19" t="s">
        <v>366</v>
      </c>
      <c r="N2" s="20" t="s">
        <v>43</v>
      </c>
      <c r="O2" s="21" t="s">
        <v>96</v>
      </c>
      <c r="P2" s="16"/>
      <c r="Q2" s="1984" t="s">
        <v>84</v>
      </c>
      <c r="R2" s="1597"/>
      <c r="S2" s="1984" t="s">
        <v>45</v>
      </c>
      <c r="T2" s="1597"/>
      <c r="U2" s="1984" t="s">
        <v>155</v>
      </c>
      <c r="V2" s="1597"/>
      <c r="W2" s="1984" t="s">
        <v>156</v>
      </c>
      <c r="X2" s="1597"/>
      <c r="Y2" s="14"/>
      <c r="Z2" s="1984" t="s">
        <v>285</v>
      </c>
      <c r="AA2" s="1597"/>
      <c r="AB2" s="1984" t="s">
        <v>45</v>
      </c>
      <c r="AC2" s="1597"/>
      <c r="AD2" s="1984" t="s">
        <v>495</v>
      </c>
      <c r="AE2" s="1597"/>
      <c r="AF2" s="1984" t="s">
        <v>156</v>
      </c>
      <c r="AG2" s="1597"/>
      <c r="AH2" s="22"/>
      <c r="AI2" s="23" t="s">
        <v>84</v>
      </c>
      <c r="AJ2" s="23" t="s">
        <v>194</v>
      </c>
      <c r="AK2" s="23" t="s">
        <v>496</v>
      </c>
      <c r="AL2" s="23" t="s">
        <v>497</v>
      </c>
      <c r="AM2" s="23" t="s">
        <v>264</v>
      </c>
      <c r="AN2" s="23" t="s">
        <v>498</v>
      </c>
      <c r="AO2" s="22"/>
      <c r="AP2" s="24" t="s">
        <v>499</v>
      </c>
      <c r="AQ2" s="23" t="s">
        <v>500</v>
      </c>
      <c r="AR2" s="23" t="s">
        <v>501</v>
      </c>
      <c r="AS2" s="25" t="s">
        <v>502</v>
      </c>
      <c r="AT2" s="14"/>
      <c r="AU2" s="1984" t="s">
        <v>503</v>
      </c>
      <c r="AV2" s="1597"/>
      <c r="AW2" s="1984" t="s">
        <v>504</v>
      </c>
      <c r="AX2" s="1597"/>
      <c r="AY2" s="1984" t="s">
        <v>84</v>
      </c>
      <c r="AZ2" s="1597"/>
      <c r="BA2" s="1985" t="s">
        <v>505</v>
      </c>
      <c r="BB2" s="1597"/>
      <c r="BC2" s="26" t="s">
        <v>45</v>
      </c>
      <c r="BD2" s="14"/>
      <c r="BE2" s="26" t="s">
        <v>506</v>
      </c>
      <c r="BF2" s="14"/>
      <c r="BG2" s="26" t="s">
        <v>507</v>
      </c>
      <c r="BH2" s="14"/>
      <c r="BI2" s="26" t="s">
        <v>506</v>
      </c>
      <c r="BJ2" s="14"/>
      <c r="BK2" s="14"/>
      <c r="BL2" s="14"/>
      <c r="BM2" s="14"/>
      <c r="BN2" s="14"/>
      <c r="BO2" s="14"/>
      <c r="BP2" s="14"/>
      <c r="BQ2" s="14"/>
      <c r="BR2" s="905" t="s">
        <v>508</v>
      </c>
      <c r="BS2" s="913"/>
      <c r="BT2" s="14"/>
      <c r="BU2" s="14"/>
      <c r="BV2" s="14"/>
      <c r="BW2" s="14"/>
      <c r="BX2" s="14"/>
    </row>
    <row r="3" spans="1:76" ht="42" customHeight="1">
      <c r="A3" s="27">
        <f ca="1">A2+1</f>
        <v>44896</v>
      </c>
      <c r="B3" s="28"/>
      <c r="C3" s="29">
        <v>0.01</v>
      </c>
      <c r="D3" s="29">
        <v>0.01</v>
      </c>
      <c r="E3" s="29">
        <v>0.01</v>
      </c>
      <c r="F3" s="28">
        <v>7.0000000000000007E-2</v>
      </c>
      <c r="G3" s="31" t="s">
        <v>318</v>
      </c>
      <c r="H3" s="31">
        <v>0</v>
      </c>
      <c r="I3" s="32"/>
      <c r="J3" s="33"/>
      <c r="K3" s="31"/>
      <c r="L3" s="31"/>
      <c r="M3" s="34"/>
      <c r="N3" s="34"/>
      <c r="O3" s="35"/>
      <c r="P3" s="32"/>
      <c r="Q3" s="1989"/>
      <c r="R3" s="1597"/>
      <c r="S3" s="1990"/>
      <c r="T3" s="1762"/>
      <c r="U3" s="1990"/>
      <c r="V3" s="1762"/>
      <c r="W3" s="1988"/>
      <c r="X3" s="1762"/>
      <c r="Y3" s="36"/>
      <c r="Z3" s="1987"/>
      <c r="AA3" s="1597"/>
      <c r="AB3" s="1986"/>
      <c r="AC3" s="1762"/>
      <c r="AD3" s="1986"/>
      <c r="AE3" s="1762"/>
      <c r="AF3" s="1988"/>
      <c r="AG3" s="1762"/>
      <c r="AH3" s="37"/>
      <c r="AI3" s="38" t="s">
        <v>140</v>
      </c>
      <c r="AJ3" s="38" t="s">
        <v>140</v>
      </c>
      <c r="AK3" s="38" t="s">
        <v>140</v>
      </c>
      <c r="AL3" s="38" t="s">
        <v>140</v>
      </c>
      <c r="AM3" s="778" t="s">
        <v>509</v>
      </c>
      <c r="AN3" s="33" t="s">
        <v>140</v>
      </c>
      <c r="AO3" s="39"/>
      <c r="AP3" s="31" t="s">
        <v>140</v>
      </c>
      <c r="AQ3" s="31" t="s">
        <v>140</v>
      </c>
      <c r="AR3" s="31" t="s">
        <v>140</v>
      </c>
      <c r="AS3" s="31" t="s">
        <v>140</v>
      </c>
      <c r="AT3" s="36"/>
      <c r="AU3" s="66" t="s">
        <v>314</v>
      </c>
      <c r="AV3" s="4"/>
      <c r="AW3" s="66" t="s">
        <v>327</v>
      </c>
      <c r="AX3" s="4"/>
      <c r="AY3" s="66" t="s">
        <v>316</v>
      </c>
      <c r="AZ3" s="4"/>
      <c r="BA3" s="66" t="s">
        <v>340</v>
      </c>
      <c r="BB3" s="4"/>
      <c r="BC3" s="31" t="s">
        <v>0</v>
      </c>
      <c r="BD3" s="36"/>
      <c r="BE3" s="708" t="s">
        <v>510</v>
      </c>
      <c r="BF3" s="36"/>
      <c r="BG3" s="31" t="s">
        <v>138</v>
      </c>
      <c r="BH3" s="36"/>
      <c r="BI3" s="656" t="s">
        <v>511</v>
      </c>
      <c r="BJ3" s="36"/>
      <c r="BK3" s="36"/>
      <c r="BL3" s="36"/>
      <c r="BM3"/>
      <c r="BN3" s="36"/>
      <c r="BO3" s="36"/>
      <c r="BP3" s="36"/>
      <c r="BQ3" s="36"/>
      <c r="BR3" s="906" t="s">
        <v>512</v>
      </c>
      <c r="BS3" s="914"/>
      <c r="BT3" s="36"/>
      <c r="BU3" s="36"/>
      <c r="BV3"/>
      <c r="BW3"/>
      <c r="BX3" s="36"/>
    </row>
    <row r="4" spans="1:76" ht="45.6" customHeight="1">
      <c r="A4" s="27">
        <f t="shared" ref="A4:A66" ca="1" si="0">A3+1</f>
        <v>44897</v>
      </c>
      <c r="B4" s="28"/>
      <c r="C4" s="29">
        <v>0.02</v>
      </c>
      <c r="D4" s="29">
        <v>0.02</v>
      </c>
      <c r="E4" s="29">
        <v>0.02</v>
      </c>
      <c r="F4" s="30"/>
      <c r="G4" s="31" t="s">
        <v>164</v>
      </c>
      <c r="H4" s="29">
        <v>0.05</v>
      </c>
      <c r="I4" s="32"/>
      <c r="J4" s="33" t="s">
        <v>109</v>
      </c>
      <c r="K4" s="40" t="s">
        <v>513</v>
      </c>
      <c r="L4" s="41" t="s">
        <v>110</v>
      </c>
      <c r="M4" s="42" t="s">
        <v>111</v>
      </c>
      <c r="N4" s="31" t="s">
        <v>112</v>
      </c>
      <c r="O4" s="31" t="s">
        <v>113</v>
      </c>
      <c r="P4" s="32"/>
      <c r="Q4" s="65" t="s">
        <v>514</v>
      </c>
      <c r="R4" s="4"/>
      <c r="S4" s="66" t="s">
        <v>515</v>
      </c>
      <c r="T4" s="4"/>
      <c r="U4" s="66" t="s">
        <v>516</v>
      </c>
      <c r="V4" s="4"/>
      <c r="W4" s="66" t="s">
        <v>517</v>
      </c>
      <c r="X4" s="4"/>
      <c r="Y4" s="32"/>
      <c r="Z4" s="65" t="s">
        <v>518</v>
      </c>
      <c r="AA4" s="4"/>
      <c r="AB4" s="66" t="s">
        <v>515</v>
      </c>
      <c r="AC4" s="4"/>
      <c r="AD4" s="66" t="s">
        <v>183</v>
      </c>
      <c r="AE4" s="4"/>
      <c r="AF4" s="1987"/>
      <c r="AG4" s="1597"/>
      <c r="AH4" s="43"/>
      <c r="AI4" s="31" t="s">
        <v>210</v>
      </c>
      <c r="AJ4" s="31" t="s">
        <v>201</v>
      </c>
      <c r="AK4" s="44">
        <v>1</v>
      </c>
      <c r="AL4" s="31" t="s">
        <v>211</v>
      </c>
      <c r="AM4" s="31" t="s">
        <v>266</v>
      </c>
      <c r="AN4" s="33" t="s">
        <v>184</v>
      </c>
      <c r="AO4" s="45"/>
      <c r="AP4" s="46" t="s">
        <v>519</v>
      </c>
      <c r="AQ4" s="31" t="s">
        <v>520</v>
      </c>
      <c r="AR4" s="31" t="s">
        <v>184</v>
      </c>
      <c r="AS4" s="31" t="s">
        <v>521</v>
      </c>
      <c r="AT4" s="32"/>
      <c r="AU4" s="66" t="s">
        <v>522</v>
      </c>
      <c r="AV4" s="4"/>
      <c r="AW4" s="66" t="s">
        <v>315</v>
      </c>
      <c r="AX4" s="4"/>
      <c r="AY4" s="66" t="s">
        <v>328</v>
      </c>
      <c r="AZ4" s="4"/>
      <c r="BA4" s="66" t="s">
        <v>523</v>
      </c>
      <c r="BB4" s="4"/>
      <c r="BC4" s="31" t="s">
        <v>325</v>
      </c>
      <c r="BD4" s="32"/>
      <c r="BE4" s="183" t="s">
        <v>11</v>
      </c>
      <c r="BF4" s="32"/>
      <c r="BG4" s="31" t="s">
        <v>524</v>
      </c>
      <c r="BH4" s="32"/>
      <c r="BI4" s="31"/>
      <c r="BJ4" s="32"/>
      <c r="BK4" s="30" t="str">
        <f>IF('Cadastro Inicial'!B14 = 0," ",'Cadastro Inicial'!B14)</f>
        <v xml:space="preserve"> </v>
      </c>
      <c r="BL4" s="32" t="str">
        <f>IF('Cadastro Inicial'!B28 =  0," ",'Cadastro Inicial'!B28)</f>
        <v xml:space="preserve"> </v>
      </c>
      <c r="BM4"/>
      <c r="BN4" s="32"/>
      <c r="BO4" s="32"/>
      <c r="BP4" s="32">
        <v>1</v>
      </c>
      <c r="BQ4" s="32"/>
      <c r="BR4" s="905" t="s">
        <v>525</v>
      </c>
      <c r="BS4" s="903"/>
      <c r="BT4" s="32"/>
      <c r="BU4" s="30" t="str">
        <f t="shared" ref="BU4:BU9" si="1">BR1</f>
        <v>4BTS</v>
      </c>
      <c r="BV4"/>
      <c r="BW4"/>
      <c r="BX4" s="32"/>
    </row>
    <row r="5" spans="1:76" ht="57" customHeight="1">
      <c r="A5" s="27">
        <f t="shared" ca="1" si="0"/>
        <v>44898</v>
      </c>
      <c r="B5" s="28"/>
      <c r="C5" s="29">
        <v>0.03</v>
      </c>
      <c r="D5" s="29">
        <v>0.03</v>
      </c>
      <c r="E5" s="29">
        <v>0.03</v>
      </c>
      <c r="F5" s="30"/>
      <c r="G5" s="31"/>
      <c r="H5" s="29">
        <v>7.0000000000000007E-2</v>
      </c>
      <c r="I5" s="32"/>
      <c r="J5" s="33" t="s">
        <v>526</v>
      </c>
      <c r="K5" s="40" t="s">
        <v>527</v>
      </c>
      <c r="L5" s="41" t="s">
        <v>144</v>
      </c>
      <c r="M5" s="42" t="s">
        <v>528</v>
      </c>
      <c r="N5" s="31" t="s">
        <v>145</v>
      </c>
      <c r="O5" s="31" t="s">
        <v>529</v>
      </c>
      <c r="P5" s="32"/>
      <c r="Q5" s="65" t="s">
        <v>161</v>
      </c>
      <c r="R5" s="4"/>
      <c r="S5" s="33" t="s">
        <v>530</v>
      </c>
      <c r="T5" s="4"/>
      <c r="U5" s="66" t="s">
        <v>162</v>
      </c>
      <c r="V5" s="4"/>
      <c r="W5" s="66" t="s">
        <v>163</v>
      </c>
      <c r="X5" s="4"/>
      <c r="Y5" s="32"/>
      <c r="Z5" s="65" t="s">
        <v>531</v>
      </c>
      <c r="AA5" s="4"/>
      <c r="AB5" s="33" t="s">
        <v>530</v>
      </c>
      <c r="AC5" s="4"/>
      <c r="AD5" s="66" t="s">
        <v>532</v>
      </c>
      <c r="AE5" s="4"/>
      <c r="AF5" s="1987"/>
      <c r="AG5" s="1597"/>
      <c r="AH5" s="43"/>
      <c r="AI5" s="31" t="s">
        <v>200</v>
      </c>
      <c r="AJ5" s="31" t="s">
        <v>201</v>
      </c>
      <c r="AK5" s="44">
        <v>5</v>
      </c>
      <c r="AL5" s="31" t="s">
        <v>202</v>
      </c>
      <c r="AM5" s="31" t="s">
        <v>57</v>
      </c>
      <c r="AN5" s="33" t="s">
        <v>117</v>
      </c>
      <c r="AO5" s="45"/>
      <c r="AP5" s="46" t="s">
        <v>533</v>
      </c>
      <c r="AQ5" s="31" t="s">
        <v>534</v>
      </c>
      <c r="AR5" s="31" t="s">
        <v>535</v>
      </c>
      <c r="AS5" s="31" t="s">
        <v>535</v>
      </c>
      <c r="AT5" s="32"/>
      <c r="AU5" s="66" t="s">
        <v>326</v>
      </c>
      <c r="AV5" s="4"/>
      <c r="AW5" s="66" t="s">
        <v>334</v>
      </c>
      <c r="AX5" s="4"/>
      <c r="AY5" s="66" t="s">
        <v>339</v>
      </c>
      <c r="AZ5" s="4"/>
      <c r="BA5" s="66" t="s">
        <v>536</v>
      </c>
      <c r="BB5" s="4"/>
      <c r="BC5" s="31" t="s">
        <v>329</v>
      </c>
      <c r="BD5" s="32"/>
      <c r="BE5" s="183" t="s">
        <v>401</v>
      </c>
      <c r="BF5" s="32"/>
      <c r="BG5" s="31" t="s">
        <v>115</v>
      </c>
      <c r="BH5" s="32"/>
      <c r="BI5" s="31"/>
      <c r="BJ5" s="32"/>
      <c r="BK5" s="30" t="str">
        <f>IF('Cadastro Inicial'!B15 = 0," ",'Cadastro Inicial'!B15)</f>
        <v xml:space="preserve"> </v>
      </c>
      <c r="BL5" s="32" t="str">
        <f>IF('Cadastro Inicial'!B29= 0," ",'Cadastro Inicial'!B29)</f>
        <v xml:space="preserve"> </v>
      </c>
      <c r="BM5"/>
      <c r="BN5" s="32"/>
      <c r="BO5" s="32"/>
      <c r="BP5" s="32"/>
      <c r="BQ5" s="32"/>
      <c r="BR5" s="906" t="s">
        <v>537</v>
      </c>
      <c r="BS5" s="903"/>
      <c r="BT5" s="32"/>
      <c r="BU5" s="30" t="str">
        <f t="shared" si="1"/>
        <v>CBF</v>
      </c>
      <c r="BV5" s="32"/>
      <c r="BW5" s="32"/>
      <c r="BX5" s="32"/>
    </row>
    <row r="6" spans="1:76" ht="48.6" customHeight="1">
      <c r="A6" s="27">
        <f t="shared" ca="1" si="0"/>
        <v>44899</v>
      </c>
      <c r="B6" s="28"/>
      <c r="C6" s="29">
        <v>0.04</v>
      </c>
      <c r="D6" s="29">
        <v>0.04</v>
      </c>
      <c r="E6" s="29">
        <v>0.04</v>
      </c>
      <c r="F6" s="30"/>
      <c r="G6" s="31" t="s">
        <v>140</v>
      </c>
      <c r="H6" s="29">
        <v>0.1</v>
      </c>
      <c r="I6" s="32"/>
      <c r="J6" s="33" t="s">
        <v>538</v>
      </c>
      <c r="K6" s="40" t="s">
        <v>539</v>
      </c>
      <c r="L6" s="41" t="s">
        <v>540</v>
      </c>
      <c r="M6" s="42" t="s">
        <v>541</v>
      </c>
      <c r="N6" s="31" t="s">
        <v>542</v>
      </c>
      <c r="O6" s="31" t="s">
        <v>146</v>
      </c>
      <c r="P6" s="32"/>
      <c r="Q6" s="66" t="s">
        <v>543</v>
      </c>
      <c r="R6" s="4"/>
      <c r="S6" s="66" t="s">
        <v>544</v>
      </c>
      <c r="T6" s="4"/>
      <c r="U6" s="66" t="s">
        <v>169</v>
      </c>
      <c r="V6" s="4"/>
      <c r="W6" s="66" t="s">
        <v>545</v>
      </c>
      <c r="X6" s="4"/>
      <c r="Y6" s="32"/>
      <c r="Z6" s="66" t="s">
        <v>182</v>
      </c>
      <c r="AA6" s="4"/>
      <c r="AB6" s="66" t="s">
        <v>544</v>
      </c>
      <c r="AC6" s="4"/>
      <c r="AD6" s="66" t="s">
        <v>271</v>
      </c>
      <c r="AE6" s="4"/>
      <c r="AF6" s="1987"/>
      <c r="AG6" s="1597"/>
      <c r="AH6" s="43"/>
      <c r="AI6" s="31" t="s">
        <v>499</v>
      </c>
      <c r="AJ6" s="31" t="s">
        <v>105</v>
      </c>
      <c r="AK6" s="44">
        <v>10</v>
      </c>
      <c r="AL6" s="31" t="s">
        <v>546</v>
      </c>
      <c r="AM6" s="31" t="s">
        <v>84</v>
      </c>
      <c r="AN6" s="33" t="s">
        <v>547</v>
      </c>
      <c r="AO6" s="45"/>
      <c r="AP6" s="31" t="s">
        <v>548</v>
      </c>
      <c r="AQ6" s="31"/>
      <c r="AR6" s="31"/>
      <c r="AS6" s="31"/>
      <c r="AT6" s="32"/>
      <c r="AU6" s="66" t="s">
        <v>330</v>
      </c>
      <c r="AV6" s="4"/>
      <c r="AW6" s="66" t="s">
        <v>549</v>
      </c>
      <c r="AX6" s="4"/>
      <c r="AY6" s="66" t="s">
        <v>331</v>
      </c>
      <c r="AZ6" s="4"/>
      <c r="BA6" s="66" t="s">
        <v>332</v>
      </c>
      <c r="BB6" s="4"/>
      <c r="BC6" s="31" t="s">
        <v>550</v>
      </c>
      <c r="BD6" s="32"/>
      <c r="BE6" s="183" t="s">
        <v>14</v>
      </c>
      <c r="BF6" s="32"/>
      <c r="BG6" s="31" t="s">
        <v>170</v>
      </c>
      <c r="BH6" s="32"/>
      <c r="BI6" s="31"/>
      <c r="BJ6" s="32"/>
      <c r="BK6" s="30" t="str">
        <f>IF('Cadastro Inicial'!B16 = 0," ",'Cadastro Inicial'!B16)</f>
        <v xml:space="preserve"> </v>
      </c>
      <c r="BL6" s="32" t="str">
        <f>IF('Cadastro Inicial'!B30= 0," ",'Cadastro Inicial'!B30)</f>
        <v xml:space="preserve"> </v>
      </c>
      <c r="BM6"/>
      <c r="BN6" s="32"/>
      <c r="BO6" s="32"/>
      <c r="BP6" s="32"/>
      <c r="BQ6" s="32"/>
      <c r="BR6" s="907" t="s">
        <v>551</v>
      </c>
      <c r="BS6" s="903"/>
      <c r="BT6" s="32"/>
      <c r="BU6" s="30" t="str">
        <f t="shared" si="1"/>
        <v>SPORTHUB</v>
      </c>
      <c r="BV6" s="32"/>
      <c r="BW6" s="32"/>
      <c r="BX6" s="32"/>
    </row>
    <row r="7" spans="1:76" ht="24" customHeight="1">
      <c r="A7" s="27">
        <f t="shared" ca="1" si="0"/>
        <v>44900</v>
      </c>
      <c r="B7" s="28"/>
      <c r="C7" s="29">
        <v>0.05</v>
      </c>
      <c r="D7" s="29">
        <v>0.05</v>
      </c>
      <c r="E7" s="29">
        <v>0.05</v>
      </c>
      <c r="F7" s="30"/>
      <c r="G7" s="31" t="s">
        <v>184</v>
      </c>
      <c r="H7" s="29">
        <v>0.13</v>
      </c>
      <c r="I7" s="32"/>
      <c r="J7" s="33" t="s">
        <v>530</v>
      </c>
      <c r="K7" s="40" t="s">
        <v>552</v>
      </c>
      <c r="L7" s="41" t="s">
        <v>553</v>
      </c>
      <c r="M7" s="42" t="s">
        <v>554</v>
      </c>
      <c r="N7" s="31" t="s">
        <v>555</v>
      </c>
      <c r="O7" s="31" t="s">
        <v>556</v>
      </c>
      <c r="P7" s="32"/>
      <c r="Q7" s="66" t="s">
        <v>291</v>
      </c>
      <c r="R7" s="4"/>
      <c r="S7" s="66" t="s">
        <v>538</v>
      </c>
      <c r="T7" s="4"/>
      <c r="U7" s="66" t="s">
        <v>557</v>
      </c>
      <c r="V7" s="4"/>
      <c r="W7" s="66" t="s">
        <v>558</v>
      </c>
      <c r="X7" s="4"/>
      <c r="Y7" s="32"/>
      <c r="Z7" s="66" t="s">
        <v>291</v>
      </c>
      <c r="AA7" s="4"/>
      <c r="AB7" s="66" t="s">
        <v>538</v>
      </c>
      <c r="AC7" s="4"/>
      <c r="AD7" s="66" t="s">
        <v>554</v>
      </c>
      <c r="AE7" s="4"/>
      <c r="AF7" s="1987"/>
      <c r="AG7" s="1597"/>
      <c r="AH7" s="43"/>
      <c r="AI7" s="31" t="s">
        <v>559</v>
      </c>
      <c r="AJ7" s="31" t="s">
        <v>560</v>
      </c>
      <c r="AK7" s="44">
        <v>15</v>
      </c>
      <c r="AL7" s="31" t="s">
        <v>561</v>
      </c>
      <c r="AM7" s="31" t="s">
        <v>562</v>
      </c>
      <c r="AN7" s="33" t="s">
        <v>563</v>
      </c>
      <c r="AO7" s="45"/>
      <c r="AP7" s="46" t="s">
        <v>291</v>
      </c>
      <c r="AQ7" s="31"/>
      <c r="AR7" s="31"/>
      <c r="AS7" s="31"/>
      <c r="AT7" s="32"/>
      <c r="AU7" s="66" t="s">
        <v>337</v>
      </c>
      <c r="AV7" s="4"/>
      <c r="AW7" s="66" t="s">
        <v>564</v>
      </c>
      <c r="AX7" s="4"/>
      <c r="AY7" s="66" t="s">
        <v>335</v>
      </c>
      <c r="AZ7" s="4"/>
      <c r="BA7" s="66" t="s">
        <v>317</v>
      </c>
      <c r="BB7" s="4"/>
      <c r="BC7" s="31" t="s">
        <v>565</v>
      </c>
      <c r="BD7" s="32"/>
      <c r="BE7" s="183" t="s">
        <v>566</v>
      </c>
      <c r="BF7" s="32"/>
      <c r="BG7" s="31" t="s">
        <v>567</v>
      </c>
      <c r="BH7" s="32"/>
      <c r="BI7" s="31"/>
      <c r="BJ7" s="32"/>
      <c r="BK7" s="30" t="str">
        <f>IF('Cadastro Inicial'!B17 = 0," ",'Cadastro Inicial'!B17)</f>
        <v xml:space="preserve"> </v>
      </c>
      <c r="BL7" s="32" t="str">
        <f>IF('Cadastro Inicial'!B33= 0," ",'Cadastro Inicial'!B33)</f>
        <v xml:space="preserve"> </v>
      </c>
      <c r="BM7"/>
      <c r="BN7" s="32"/>
      <c r="BO7" s="32"/>
      <c r="BP7" s="32"/>
      <c r="BQ7" s="32"/>
      <c r="BR7" s="81"/>
      <c r="BS7" s="903"/>
      <c r="BT7" s="32"/>
      <c r="BU7" s="30" t="str">
        <f t="shared" si="1"/>
        <v>GEHAKA</v>
      </c>
      <c r="BV7" s="32"/>
      <c r="BW7" s="32"/>
      <c r="BX7" s="32"/>
    </row>
    <row r="8" spans="1:76" ht="18.600000000000001" customHeight="1">
      <c r="A8" s="27">
        <f t="shared" ca="1" si="0"/>
        <v>44901</v>
      </c>
      <c r="B8" s="28"/>
      <c r="C8" s="29">
        <v>0.06</v>
      </c>
      <c r="D8" s="29">
        <v>0.06</v>
      </c>
      <c r="E8" s="29">
        <v>0.06</v>
      </c>
      <c r="F8" s="30"/>
      <c r="G8" s="31" t="s">
        <v>117</v>
      </c>
      <c r="H8" s="29">
        <v>0.15</v>
      </c>
      <c r="I8" s="32"/>
      <c r="J8" s="33" t="s">
        <v>568</v>
      </c>
      <c r="K8" s="40" t="s">
        <v>569</v>
      </c>
      <c r="L8" s="41" t="s">
        <v>570</v>
      </c>
      <c r="M8" s="42" t="s">
        <v>571</v>
      </c>
      <c r="N8" s="31" t="s">
        <v>572</v>
      </c>
      <c r="O8" s="31" t="s">
        <v>573</v>
      </c>
      <c r="P8" s="32"/>
      <c r="Q8" s="1987"/>
      <c r="R8" s="1597"/>
      <c r="S8" s="66" t="s">
        <v>0</v>
      </c>
      <c r="T8" s="4"/>
      <c r="U8" s="66" t="s">
        <v>574</v>
      </c>
      <c r="V8" s="4"/>
      <c r="W8" s="67" t="s">
        <v>575</v>
      </c>
      <c r="X8" s="68"/>
      <c r="Y8" s="30"/>
      <c r="Z8" s="66" t="s">
        <v>576</v>
      </c>
      <c r="AA8" s="4"/>
      <c r="AB8" s="66" t="s">
        <v>0</v>
      </c>
      <c r="AC8" s="4"/>
      <c r="AD8" s="65" t="s">
        <v>577</v>
      </c>
      <c r="AE8" s="4"/>
      <c r="AF8" s="1986"/>
      <c r="AG8" s="1762"/>
      <c r="AH8" s="47"/>
      <c r="AI8" s="31" t="s">
        <v>541</v>
      </c>
      <c r="AJ8" s="31" t="s">
        <v>578</v>
      </c>
      <c r="AK8" s="44">
        <v>20</v>
      </c>
      <c r="AL8" s="31" t="s">
        <v>579</v>
      </c>
      <c r="AM8" s="31" t="s">
        <v>580</v>
      </c>
      <c r="AN8" s="33" t="s">
        <v>581</v>
      </c>
      <c r="AO8" s="48"/>
      <c r="AP8" s="46"/>
      <c r="AQ8" s="31"/>
      <c r="AR8" s="31"/>
      <c r="AS8" s="31"/>
      <c r="AT8" s="30"/>
      <c r="AU8" s="66" t="s">
        <v>333</v>
      </c>
      <c r="AV8" s="4"/>
      <c r="AW8" s="66" t="s">
        <v>582</v>
      </c>
      <c r="AX8" s="4"/>
      <c r="AY8" s="66" t="s">
        <v>338</v>
      </c>
      <c r="AZ8" s="4"/>
      <c r="BA8" s="66"/>
      <c r="BB8" s="4"/>
      <c r="BC8" s="31" t="s">
        <v>583</v>
      </c>
      <c r="BD8" s="30"/>
      <c r="BE8" s="183" t="s">
        <v>17</v>
      </c>
      <c r="BF8" s="30"/>
      <c r="BG8" s="31" t="s">
        <v>584</v>
      </c>
      <c r="BH8" s="30"/>
      <c r="BI8" s="31"/>
      <c r="BJ8" s="30"/>
      <c r="BK8" s="30" t="str">
        <f>IF('Cadastro Inicial'!B18 = 0," ",'Cadastro Inicial'!B18)</f>
        <v xml:space="preserve"> </v>
      </c>
      <c r="BL8" s="32" t="str">
        <f>IF('Cadastro Inicial'!B34= 0," ",'Cadastro Inicial'!B34)</f>
        <v xml:space="preserve"> </v>
      </c>
      <c r="BM8"/>
      <c r="BN8" s="30"/>
      <c r="BO8" s="30"/>
      <c r="BP8" s="30"/>
      <c r="BQ8" s="30"/>
      <c r="BR8" s="81"/>
      <c r="BS8" s="903"/>
      <c r="BT8" s="30"/>
      <c r="BU8" s="30" t="str">
        <f t="shared" si="1"/>
        <v>DENTSU</v>
      </c>
      <c r="BV8" s="30"/>
      <c r="BW8" s="30"/>
      <c r="BX8" s="30"/>
    </row>
    <row r="9" spans="1:76" ht="21.6" customHeight="1">
      <c r="A9" s="27">
        <f t="shared" ca="1" si="0"/>
        <v>44902</v>
      </c>
      <c r="B9" s="28"/>
      <c r="C9" s="29">
        <v>7.0000000000000007E-2</v>
      </c>
      <c r="D9" s="29">
        <v>7.0000000000000007E-2</v>
      </c>
      <c r="E9" s="29">
        <v>7.0000000000000007E-2</v>
      </c>
      <c r="F9" s="30"/>
      <c r="G9" s="30"/>
      <c r="H9" s="29">
        <v>0.17</v>
      </c>
      <c r="I9" s="32"/>
      <c r="J9" s="33" t="s">
        <v>515</v>
      </c>
      <c r="K9" s="31" t="s">
        <v>585</v>
      </c>
      <c r="L9" s="49" t="s">
        <v>586</v>
      </c>
      <c r="M9" s="42" t="s">
        <v>587</v>
      </c>
      <c r="N9" s="31" t="s">
        <v>588</v>
      </c>
      <c r="O9" s="42" t="s">
        <v>572</v>
      </c>
      <c r="P9" s="32"/>
      <c r="Q9" s="1987"/>
      <c r="R9" s="1597"/>
      <c r="S9" s="66" t="s">
        <v>589</v>
      </c>
      <c r="T9" s="4"/>
      <c r="U9" s="66" t="s">
        <v>590</v>
      </c>
      <c r="V9" s="4"/>
      <c r="W9" s="67" t="s">
        <v>591</v>
      </c>
      <c r="X9" s="68"/>
      <c r="Y9" s="30"/>
      <c r="Z9" s="66" t="s">
        <v>592</v>
      </c>
      <c r="AA9" s="4"/>
      <c r="AB9" s="66" t="s">
        <v>593</v>
      </c>
      <c r="AC9" s="4"/>
      <c r="AD9" s="66" t="s">
        <v>594</v>
      </c>
      <c r="AE9" s="4"/>
      <c r="AF9" s="1986"/>
      <c r="AG9" s="1762"/>
      <c r="AH9" s="47"/>
      <c r="AI9" s="31" t="s">
        <v>595</v>
      </c>
      <c r="AJ9" s="31" t="s">
        <v>596</v>
      </c>
      <c r="AK9" s="44">
        <v>25</v>
      </c>
      <c r="AL9" s="31" t="s">
        <v>597</v>
      </c>
      <c r="AM9" s="31"/>
      <c r="AN9" s="33"/>
      <c r="AO9" s="48"/>
      <c r="AP9" s="46"/>
      <c r="AQ9" s="31"/>
      <c r="AR9" s="31"/>
      <c r="AS9" s="31"/>
      <c r="AT9" s="30"/>
      <c r="AU9" s="66"/>
      <c r="AV9" s="4"/>
      <c r="AW9" s="66" t="s">
        <v>598</v>
      </c>
      <c r="AX9" s="4"/>
      <c r="AY9" s="66" t="s">
        <v>599</v>
      </c>
      <c r="AZ9" s="4"/>
      <c r="BA9" s="66"/>
      <c r="BB9" s="4"/>
      <c r="BC9" s="31" t="s">
        <v>600</v>
      </c>
      <c r="BD9" s="30"/>
      <c r="BE9" s="183" t="s">
        <v>399</v>
      </c>
      <c r="BF9" s="30"/>
      <c r="BG9" s="31" t="s">
        <v>601</v>
      </c>
      <c r="BH9" s="30"/>
      <c r="BI9" s="31"/>
      <c r="BJ9" s="30"/>
      <c r="BK9" s="30" t="str">
        <f>IF('Cadastro Inicial'!B21 = 0," ",'Cadastro Inicial'!B21)</f>
        <v xml:space="preserve"> </v>
      </c>
      <c r="BL9" s="32" t="str">
        <f>IF('Cadastro Inicial'!B35= 0," ",'Cadastro Inicial'!B35)</f>
        <v xml:space="preserve"> </v>
      </c>
      <c r="BM9"/>
      <c r="BN9" s="30"/>
      <c r="BO9" s="30"/>
      <c r="BP9" s="30"/>
      <c r="BQ9" s="30"/>
      <c r="BR9" s="81"/>
      <c r="BS9" s="903"/>
      <c r="BT9" s="30"/>
      <c r="BU9" s="30" t="str">
        <f t="shared" si="1"/>
        <v>CORINTHIANS</v>
      </c>
      <c r="BV9" s="30"/>
      <c r="BW9" s="30"/>
      <c r="BX9" s="30"/>
    </row>
    <row r="10" spans="1:76">
      <c r="A10" s="27">
        <f t="shared" ca="1" si="0"/>
        <v>44903</v>
      </c>
      <c r="B10" s="28"/>
      <c r="C10" s="29">
        <v>0.08</v>
      </c>
      <c r="D10" s="29">
        <v>0.08</v>
      </c>
      <c r="E10" s="29">
        <v>0.08</v>
      </c>
      <c r="F10" s="30"/>
      <c r="G10" s="30"/>
      <c r="H10" s="29">
        <v>0.19</v>
      </c>
      <c r="I10" s="32"/>
      <c r="J10" s="33"/>
      <c r="K10" s="31"/>
      <c r="L10" s="31"/>
      <c r="M10" s="31" t="s">
        <v>602</v>
      </c>
      <c r="N10" s="34" t="s">
        <v>603</v>
      </c>
      <c r="O10" s="31" t="s">
        <v>604</v>
      </c>
      <c r="P10" s="32"/>
      <c r="Q10" s="1987"/>
      <c r="R10" s="1597"/>
      <c r="S10" s="66" t="s">
        <v>593</v>
      </c>
      <c r="T10" s="4"/>
      <c r="U10" s="66" t="s">
        <v>605</v>
      </c>
      <c r="V10" s="4"/>
      <c r="W10" s="1986"/>
      <c r="X10" s="1762"/>
      <c r="Y10" s="30"/>
      <c r="Z10" s="66" t="s">
        <v>606</v>
      </c>
      <c r="AA10" s="4"/>
      <c r="AB10" s="1987"/>
      <c r="AC10" s="1597"/>
      <c r="AD10" s="1987"/>
      <c r="AE10" s="1597"/>
      <c r="AF10" s="1986"/>
      <c r="AG10" s="1762"/>
      <c r="AH10" s="47"/>
      <c r="AI10" s="31" t="s">
        <v>291</v>
      </c>
      <c r="AJ10" s="31"/>
      <c r="AK10" s="44">
        <v>30</v>
      </c>
      <c r="AL10" s="31" t="s">
        <v>548</v>
      </c>
      <c r="AM10" s="31"/>
      <c r="AN10" s="33"/>
      <c r="AO10" s="48"/>
      <c r="AP10" s="46"/>
      <c r="AQ10" s="31"/>
      <c r="AR10" s="31"/>
      <c r="AS10" s="31"/>
      <c r="AT10" s="30"/>
      <c r="AU10" s="66"/>
      <c r="AV10" s="4"/>
      <c r="AW10" s="66"/>
      <c r="AX10" s="4"/>
      <c r="AY10" s="66" t="s">
        <v>607</v>
      </c>
      <c r="AZ10" s="4"/>
      <c r="BA10" s="66"/>
      <c r="BB10" s="4"/>
      <c r="BC10" s="31" t="s">
        <v>608</v>
      </c>
      <c r="BD10" s="30"/>
      <c r="BE10" s="183" t="s">
        <v>402</v>
      </c>
      <c r="BF10" s="30"/>
      <c r="BG10" s="31" t="s">
        <v>609</v>
      </c>
      <c r="BH10" s="30"/>
      <c r="BI10" s="31"/>
      <c r="BJ10" s="30"/>
      <c r="BK10" s="30" t="str">
        <f>IF('Cadastro Inicial'!B22 = 0," ",'Cadastro Inicial'!B22)</f>
        <v xml:space="preserve"> </v>
      </c>
      <c r="BL10" s="30"/>
      <c r="BM10"/>
      <c r="BN10" s="30"/>
      <c r="BO10" s="30"/>
      <c r="BP10" s="30"/>
      <c r="BQ10" s="30"/>
      <c r="BR10" s="126"/>
      <c r="BS10" s="126"/>
      <c r="BT10" s="30"/>
      <c r="BU10" s="30"/>
      <c r="BV10" s="30"/>
      <c r="BW10" s="30"/>
      <c r="BX10" s="30"/>
    </row>
    <row r="11" spans="1:76">
      <c r="A11" s="27">
        <f t="shared" ca="1" si="0"/>
        <v>44904</v>
      </c>
      <c r="B11" s="28"/>
      <c r="C11" s="29">
        <v>0.09</v>
      </c>
      <c r="D11" s="29">
        <v>0.09</v>
      </c>
      <c r="E11" s="29">
        <v>0.09</v>
      </c>
      <c r="F11" s="30"/>
      <c r="G11" s="30"/>
      <c r="H11" s="29">
        <v>0.2</v>
      </c>
      <c r="I11" s="32"/>
      <c r="J11" s="33"/>
      <c r="K11" s="31"/>
      <c r="L11" s="31"/>
      <c r="M11" s="34" t="s">
        <v>610</v>
      </c>
      <c r="N11" s="34"/>
      <c r="O11" s="31" t="s">
        <v>611</v>
      </c>
      <c r="P11" s="32"/>
      <c r="Q11" s="1987"/>
      <c r="R11" s="1597"/>
      <c r="S11" s="1986"/>
      <c r="T11" s="1762"/>
      <c r="U11" s="66" t="s">
        <v>200</v>
      </c>
      <c r="V11" s="4"/>
      <c r="W11" s="1986"/>
      <c r="X11" s="1762"/>
      <c r="Y11" s="30"/>
      <c r="Z11" s="66" t="s">
        <v>612</v>
      </c>
      <c r="AA11" s="4"/>
      <c r="AB11" s="1986"/>
      <c r="AC11" s="1762"/>
      <c r="AD11" s="1987"/>
      <c r="AE11" s="1597"/>
      <c r="AF11" s="1986"/>
      <c r="AG11" s="1762"/>
      <c r="AH11" s="47"/>
      <c r="AI11" s="31"/>
      <c r="AJ11" s="31"/>
      <c r="AK11" s="44">
        <v>35</v>
      </c>
      <c r="AL11" s="31" t="s">
        <v>613</v>
      </c>
      <c r="AM11" s="31"/>
      <c r="AN11" s="33"/>
      <c r="AO11" s="48"/>
      <c r="AP11" s="24" t="s">
        <v>264</v>
      </c>
      <c r="AQ11" s="26"/>
      <c r="AR11" s="26"/>
      <c r="AS11" s="50"/>
      <c r="AT11" s="30"/>
      <c r="AU11" s="66"/>
      <c r="AV11" s="4"/>
      <c r="AW11" s="66"/>
      <c r="AX11" s="4"/>
      <c r="AY11" s="66"/>
      <c r="AZ11" s="4"/>
      <c r="BA11" s="66"/>
      <c r="BB11" s="4"/>
      <c r="BC11" s="31" t="s">
        <v>336</v>
      </c>
      <c r="BD11" s="30"/>
      <c r="BE11" s="183" t="s">
        <v>386</v>
      </c>
      <c r="BF11" s="30"/>
      <c r="BG11" s="31" t="s">
        <v>614</v>
      </c>
      <c r="BH11" s="30"/>
      <c r="BI11" s="31"/>
      <c r="BJ11" s="30"/>
      <c r="BK11" s="30" t="str">
        <f>IF('Cadastro Inicial'!B23 = 0," ",'Cadastro Inicial'!B23)</f>
        <v xml:space="preserve"> </v>
      </c>
      <c r="BL11" s="30"/>
      <c r="BM11"/>
      <c r="BN11" s="30"/>
      <c r="BO11" s="30"/>
      <c r="BP11" s="30"/>
      <c r="BQ11" s="30"/>
      <c r="BR11" s="126"/>
      <c r="BS11" s="126"/>
      <c r="BT11" s="30"/>
      <c r="BU11" s="30"/>
      <c r="BV11" s="30"/>
      <c r="BW11" s="30"/>
      <c r="BX11" s="30"/>
    </row>
    <row r="12" spans="1:76">
      <c r="A12" s="27">
        <f t="shared" ca="1" si="0"/>
        <v>44905</v>
      </c>
      <c r="B12" s="28"/>
      <c r="C12" s="29">
        <v>0.1</v>
      </c>
      <c r="D12" s="29">
        <v>0.1</v>
      </c>
      <c r="E12" s="29">
        <v>0.1</v>
      </c>
      <c r="F12" s="30"/>
      <c r="G12" s="30"/>
      <c r="H12" s="29">
        <v>0.25</v>
      </c>
      <c r="I12" s="32"/>
      <c r="J12" s="33"/>
      <c r="K12" s="31"/>
      <c r="L12" s="31"/>
      <c r="M12" s="34"/>
      <c r="N12" s="34"/>
      <c r="O12" s="31" t="s">
        <v>519</v>
      </c>
      <c r="P12" s="32"/>
      <c r="Q12" s="1987"/>
      <c r="R12" s="1597"/>
      <c r="S12" s="1986"/>
      <c r="T12" s="1762"/>
      <c r="U12" s="66" t="s">
        <v>615</v>
      </c>
      <c r="V12" s="4"/>
      <c r="W12" s="1986"/>
      <c r="X12" s="1762"/>
      <c r="Y12" s="30"/>
      <c r="Z12" s="1987"/>
      <c r="AA12" s="1597"/>
      <c r="AB12" s="1986"/>
      <c r="AC12" s="1762"/>
      <c r="AD12" s="1987"/>
      <c r="AE12" s="1597"/>
      <c r="AF12" s="1986"/>
      <c r="AG12" s="1762"/>
      <c r="AH12" s="47"/>
      <c r="AI12" s="31"/>
      <c r="AJ12" s="31"/>
      <c r="AK12" s="44">
        <v>40</v>
      </c>
      <c r="AL12" s="31"/>
      <c r="AM12" s="31"/>
      <c r="AN12" s="33"/>
      <c r="AO12" s="48"/>
      <c r="AP12" s="46" t="s">
        <v>616</v>
      </c>
      <c r="AQ12" s="31"/>
      <c r="AR12" s="31"/>
      <c r="AS12" s="31"/>
      <c r="AT12" s="30"/>
      <c r="AU12" s="66"/>
      <c r="AV12" s="4"/>
      <c r="AW12" s="66"/>
      <c r="AX12" s="4"/>
      <c r="AY12" s="66"/>
      <c r="AZ12" s="4"/>
      <c r="BA12" s="66"/>
      <c r="BB12" s="4"/>
      <c r="BC12" s="31" t="s">
        <v>617</v>
      </c>
      <c r="BD12" s="30"/>
      <c r="BE12" s="183" t="s">
        <v>618</v>
      </c>
      <c r="BF12" s="30"/>
      <c r="BG12" s="31"/>
      <c r="BH12" s="30"/>
      <c r="BI12" s="31"/>
      <c r="BJ12" s="30"/>
      <c r="BK12" s="30" t="str">
        <f>IF('Cadastro Inicial'!B24 = 0," ",'Cadastro Inicial'!B24)</f>
        <v xml:space="preserve"> </v>
      </c>
      <c r="BL12" s="30"/>
      <c r="BM12"/>
      <c r="BN12" s="30"/>
      <c r="BO12" s="30"/>
      <c r="BP12" s="30"/>
      <c r="BQ12" s="30"/>
      <c r="BR12" s="126"/>
      <c r="BS12" s="126"/>
      <c r="BT12" s="30"/>
      <c r="BU12" s="30"/>
      <c r="BV12" s="30"/>
      <c r="BW12" s="30"/>
      <c r="BX12" s="30"/>
    </row>
    <row r="13" spans="1:76">
      <c r="A13" s="27">
        <f t="shared" ca="1" si="0"/>
        <v>44906</v>
      </c>
      <c r="B13" s="30"/>
      <c r="C13" s="31"/>
      <c r="D13" s="31"/>
      <c r="E13" s="29">
        <v>0.11</v>
      </c>
      <c r="F13" s="30"/>
      <c r="G13" s="30"/>
      <c r="H13" s="29">
        <v>0.3</v>
      </c>
      <c r="I13" s="32"/>
      <c r="J13" s="33"/>
      <c r="K13" s="31"/>
      <c r="L13" s="31"/>
      <c r="M13" s="34"/>
      <c r="N13" s="34"/>
      <c r="O13" s="35"/>
      <c r="P13" s="32"/>
      <c r="Q13" s="1987"/>
      <c r="R13" s="1597"/>
      <c r="S13" s="1986"/>
      <c r="T13" s="1762"/>
      <c r="U13" s="67" t="s">
        <v>619</v>
      </c>
      <c r="V13" s="68"/>
      <c r="W13" s="1986"/>
      <c r="X13" s="1762"/>
      <c r="Y13" s="30"/>
      <c r="Z13" s="1987"/>
      <c r="AA13" s="1597"/>
      <c r="AB13" s="1986"/>
      <c r="AC13" s="1762"/>
      <c r="AD13" s="1986"/>
      <c r="AE13" s="1762"/>
      <c r="AF13" s="1986"/>
      <c r="AG13" s="1762"/>
      <c r="AH13" s="47"/>
      <c r="AI13" s="31"/>
      <c r="AJ13" s="31"/>
      <c r="AK13" s="44">
        <v>45</v>
      </c>
      <c r="AL13" s="31"/>
      <c r="AM13" s="31"/>
      <c r="AN13" s="33"/>
      <c r="AO13" s="48"/>
      <c r="AP13" s="46" t="s">
        <v>58</v>
      </c>
      <c r="AQ13" s="31"/>
      <c r="AR13" s="31"/>
      <c r="AS13" s="31" t="s">
        <v>620</v>
      </c>
      <c r="AT13" s="30"/>
      <c r="AU13" s="66"/>
      <c r="AV13" s="4"/>
      <c r="AW13" s="66"/>
      <c r="AX13" s="4"/>
      <c r="AY13" s="66"/>
      <c r="AZ13" s="4"/>
      <c r="BA13" s="66"/>
      <c r="BB13" s="4"/>
      <c r="BC13" s="31"/>
      <c r="BD13" s="30"/>
      <c r="BE13" s="183" t="s">
        <v>621</v>
      </c>
      <c r="BF13" s="30"/>
      <c r="BG13" s="31"/>
      <c r="BH13" s="30"/>
      <c r="BI13" s="31"/>
      <c r="BJ13" s="30"/>
      <c r="BK13" s="30" t="str">
        <f>IF('Cadastro Inicial'!B25 = 0," ",'Cadastro Inicial'!B25)</f>
        <v xml:space="preserve"> </v>
      </c>
      <c r="BL13" s="30"/>
      <c r="BM13"/>
      <c r="BN13" s="30"/>
      <c r="BO13" s="30"/>
      <c r="BP13" s="30"/>
      <c r="BQ13" s="30"/>
      <c r="BR13"/>
      <c r="BS13"/>
      <c r="BT13" s="30"/>
      <c r="BU13" s="30"/>
      <c r="BV13" s="30"/>
      <c r="BW13" s="30"/>
      <c r="BX13" s="30"/>
    </row>
    <row r="14" spans="1:76">
      <c r="A14" s="27">
        <f t="shared" ca="1" si="0"/>
        <v>44907</v>
      </c>
      <c r="B14" s="30"/>
      <c r="C14" s="31"/>
      <c r="D14" s="31"/>
      <c r="E14" s="29">
        <v>0.12</v>
      </c>
      <c r="F14" s="30"/>
      <c r="G14" s="30"/>
      <c r="H14" s="29">
        <v>0.35</v>
      </c>
      <c r="I14" s="32"/>
      <c r="J14" s="33"/>
      <c r="K14" s="31"/>
      <c r="L14" s="31"/>
      <c r="M14" s="34"/>
      <c r="N14" s="34"/>
      <c r="O14" s="31"/>
      <c r="P14" s="32"/>
      <c r="Q14" s="1987"/>
      <c r="R14" s="1597"/>
      <c r="S14" s="1986"/>
      <c r="T14" s="1762"/>
      <c r="U14" s="1986"/>
      <c r="V14" s="1762"/>
      <c r="W14" s="1986"/>
      <c r="X14" s="1762"/>
      <c r="Y14" s="30"/>
      <c r="Z14" s="1987"/>
      <c r="AA14" s="1597"/>
      <c r="AB14" s="1986"/>
      <c r="AC14" s="1762"/>
      <c r="AD14" s="1986"/>
      <c r="AE14" s="1762"/>
      <c r="AF14" s="1986"/>
      <c r="AG14" s="1762"/>
      <c r="AH14" s="47"/>
      <c r="AI14" s="31"/>
      <c r="AJ14" s="31"/>
      <c r="AK14" s="44">
        <v>50</v>
      </c>
      <c r="AL14" s="31"/>
      <c r="AM14" s="31"/>
      <c r="AN14" s="33"/>
      <c r="AO14" s="48"/>
      <c r="AP14" s="46" t="s">
        <v>59</v>
      </c>
      <c r="AQ14" s="31"/>
      <c r="AR14" s="31"/>
      <c r="AS14" s="31" t="s">
        <v>36</v>
      </c>
      <c r="AT14" s="30"/>
      <c r="AU14" s="66"/>
      <c r="AV14" s="4"/>
      <c r="AW14" s="66"/>
      <c r="AX14" s="4"/>
      <c r="AY14" s="66"/>
      <c r="AZ14" s="4"/>
      <c r="BA14" s="66"/>
      <c r="BB14" s="4"/>
      <c r="BC14" s="31"/>
      <c r="BD14" s="30"/>
      <c r="BE14" s="183" t="s">
        <v>405</v>
      </c>
      <c r="BF14" s="30"/>
      <c r="BG14" s="31"/>
      <c r="BH14" s="30"/>
      <c r="BI14" s="31"/>
      <c r="BJ14" s="30"/>
      <c r="BK14" s="30" t="str">
        <f>IF('Cadastro Inicial'!F19 = 0," ",'Cadastro Inicial'!F19)</f>
        <v xml:space="preserve"> </v>
      </c>
      <c r="BL14" s="30"/>
      <c r="BM14"/>
      <c r="BN14" s="30"/>
      <c r="BO14" s="30"/>
      <c r="BP14" s="30"/>
      <c r="BQ14" s="30"/>
      <c r="BR14"/>
      <c r="BS14"/>
      <c r="BT14" s="30"/>
      <c r="BU14" s="30"/>
      <c r="BV14" s="30"/>
      <c r="BW14" s="30"/>
      <c r="BX14" s="30"/>
    </row>
    <row r="15" spans="1:76">
      <c r="A15" s="27">
        <f t="shared" ca="1" si="0"/>
        <v>44908</v>
      </c>
      <c r="B15" s="30"/>
      <c r="C15" s="31"/>
      <c r="D15" s="31"/>
      <c r="E15" s="29">
        <v>0.13</v>
      </c>
      <c r="F15" s="30"/>
      <c r="G15" s="30"/>
      <c r="H15" s="29">
        <v>0.4</v>
      </c>
      <c r="I15" s="32"/>
      <c r="J15" s="33"/>
      <c r="K15" s="31"/>
      <c r="L15" s="31"/>
      <c r="M15" s="34"/>
      <c r="N15" s="34"/>
      <c r="O15" s="31"/>
      <c r="P15" s="32"/>
      <c r="Q15" s="1987"/>
      <c r="R15" s="1597"/>
      <c r="S15" s="1986"/>
      <c r="T15" s="1762"/>
      <c r="U15" s="1986"/>
      <c r="V15" s="1762"/>
      <c r="W15" s="1986"/>
      <c r="X15" s="1762"/>
      <c r="Y15" s="30"/>
      <c r="Z15" s="1987"/>
      <c r="AA15" s="1597"/>
      <c r="AB15" s="1986"/>
      <c r="AC15" s="1762"/>
      <c r="AD15" s="1986"/>
      <c r="AE15" s="1762"/>
      <c r="AF15" s="1986"/>
      <c r="AG15" s="1762"/>
      <c r="AH15" s="47"/>
      <c r="AI15" s="31"/>
      <c r="AJ15" s="31"/>
      <c r="AK15" s="44">
        <v>100</v>
      </c>
      <c r="AL15" s="31"/>
      <c r="AM15" s="31"/>
      <c r="AN15" s="33"/>
      <c r="AO15" s="48"/>
      <c r="AP15" s="46" t="s">
        <v>291</v>
      </c>
      <c r="AQ15" s="31"/>
      <c r="AR15" s="31"/>
      <c r="AS15" s="31" t="s">
        <v>622</v>
      </c>
      <c r="AT15" s="30"/>
      <c r="AU15" s="66"/>
      <c r="AV15" s="4"/>
      <c r="AW15" s="66"/>
      <c r="AX15" s="4"/>
      <c r="AY15" s="66"/>
      <c r="AZ15" s="4"/>
      <c r="BA15" s="66"/>
      <c r="BB15" s="4"/>
      <c r="BC15" s="31"/>
      <c r="BD15" s="30"/>
      <c r="BE15" s="183" t="s">
        <v>404</v>
      </c>
      <c r="BF15" s="30"/>
      <c r="BG15" s="31"/>
      <c r="BH15" s="30"/>
      <c r="BI15" s="31"/>
      <c r="BJ15" s="30"/>
      <c r="BK15" s="30"/>
      <c r="BL15" s="30"/>
      <c r="BM15"/>
      <c r="BN15" s="30"/>
      <c r="BO15" s="30"/>
      <c r="BP15" s="30"/>
      <c r="BQ15" s="30"/>
      <c r="BR15"/>
      <c r="BS15"/>
      <c r="BT15" s="30"/>
      <c r="BU15" s="30"/>
      <c r="BV15" s="30"/>
      <c r="BW15" s="30"/>
      <c r="BX15" s="30"/>
    </row>
    <row r="16" spans="1:76">
      <c r="A16" s="27">
        <f t="shared" ca="1" si="0"/>
        <v>44909</v>
      </c>
      <c r="B16" s="30"/>
      <c r="C16" s="31"/>
      <c r="D16" s="31"/>
      <c r="E16" s="29">
        <v>0.14000000000000001</v>
      </c>
      <c r="F16" s="30"/>
      <c r="G16" s="30"/>
      <c r="H16" s="29">
        <v>0.45</v>
      </c>
      <c r="I16" s="32"/>
      <c r="J16" s="33"/>
      <c r="K16" s="31"/>
      <c r="L16" s="31"/>
      <c r="M16" s="34"/>
      <c r="N16" s="34"/>
      <c r="O16" s="31"/>
      <c r="P16" s="32"/>
      <c r="Q16" s="1987"/>
      <c r="R16" s="1597"/>
      <c r="S16" s="1986"/>
      <c r="T16" s="1762"/>
      <c r="U16" s="1986"/>
      <c r="V16" s="1762"/>
      <c r="W16" s="1986"/>
      <c r="X16" s="1762"/>
      <c r="Y16" s="30"/>
      <c r="Z16" s="1987"/>
      <c r="AA16" s="1597"/>
      <c r="AB16" s="1986"/>
      <c r="AC16" s="1762"/>
      <c r="AD16" s="1986"/>
      <c r="AE16" s="1762"/>
      <c r="AF16" s="1986"/>
      <c r="AG16" s="1762"/>
      <c r="AH16" s="47"/>
      <c r="AI16" s="31"/>
      <c r="AJ16" s="31"/>
      <c r="AK16" s="44">
        <v>150</v>
      </c>
      <c r="AL16" s="31"/>
      <c r="AM16" s="31"/>
      <c r="AN16" s="33"/>
      <c r="AO16" s="48"/>
      <c r="AP16" s="46" t="s">
        <v>562</v>
      </c>
      <c r="AQ16" s="31"/>
      <c r="AR16" s="31"/>
      <c r="AS16" s="31"/>
      <c r="AT16" s="30"/>
      <c r="AU16" s="1987"/>
      <c r="AV16" s="1597"/>
      <c r="AW16" s="66"/>
      <c r="AX16" s="4"/>
      <c r="AY16" s="66"/>
      <c r="AZ16" s="4"/>
      <c r="BA16" s="66"/>
      <c r="BB16" s="4"/>
      <c r="BC16" s="31"/>
      <c r="BD16" s="30"/>
      <c r="BE16" s="183" t="s">
        <v>403</v>
      </c>
      <c r="BF16" s="30"/>
      <c r="BG16" s="31"/>
      <c r="BH16" s="30"/>
      <c r="BI16" s="31"/>
      <c r="BJ16" s="30"/>
      <c r="BK16" s="30"/>
      <c r="BL16" s="30"/>
      <c r="BM16"/>
      <c r="BN16" s="30"/>
      <c r="BO16" s="30"/>
      <c r="BP16" s="30"/>
      <c r="BQ16" s="30"/>
      <c r="BR16"/>
      <c r="BS16"/>
      <c r="BT16" s="30"/>
      <c r="BU16" s="30"/>
      <c r="BV16" s="30"/>
      <c r="BW16" s="30"/>
      <c r="BX16" s="30"/>
    </row>
    <row r="17" spans="1:76">
      <c r="A17" s="27">
        <f t="shared" ca="1" si="0"/>
        <v>44910</v>
      </c>
      <c r="B17" s="30"/>
      <c r="C17" s="31"/>
      <c r="D17" s="31"/>
      <c r="E17" s="29">
        <v>0.15</v>
      </c>
      <c r="F17" s="30"/>
      <c r="G17" s="30"/>
      <c r="H17" s="29">
        <v>0.5</v>
      </c>
      <c r="I17" s="32"/>
      <c r="J17" s="30"/>
      <c r="K17" s="30"/>
      <c r="L17" s="30"/>
      <c r="M17" s="30"/>
      <c r="N17" s="30"/>
      <c r="O17" s="30"/>
      <c r="P17" s="32"/>
      <c r="Q17" s="32"/>
      <c r="R17" s="32"/>
      <c r="S17" s="32"/>
      <c r="T17" s="32"/>
      <c r="U17" s="32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44">
        <v>200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83" t="s">
        <v>623</v>
      </c>
      <c r="BF17" s="30"/>
      <c r="BG17" s="30"/>
      <c r="BH17" s="30"/>
      <c r="BI17" s="30"/>
      <c r="BJ17" s="30"/>
      <c r="BK17" s="30"/>
      <c r="BL17" s="30"/>
      <c r="BM17"/>
      <c r="BN17" s="30"/>
      <c r="BO17" s="30"/>
      <c r="BP17" s="30"/>
      <c r="BQ17" s="30"/>
      <c r="BR17"/>
      <c r="BS17"/>
      <c r="BT17" s="30"/>
      <c r="BU17" s="30"/>
      <c r="BV17" s="30"/>
      <c r="BW17" s="30"/>
      <c r="BX17" s="30"/>
    </row>
    <row r="18" spans="1:76">
      <c r="A18" s="27">
        <f t="shared" ca="1" si="0"/>
        <v>44911</v>
      </c>
      <c r="B18" s="30"/>
      <c r="C18" s="30"/>
      <c r="D18" s="30"/>
      <c r="E18" s="29">
        <v>0.16</v>
      </c>
      <c r="F18" s="30"/>
      <c r="G18" s="30"/>
      <c r="H18" s="30"/>
      <c r="I18" s="32"/>
      <c r="J18" s="30"/>
      <c r="K18" s="30"/>
      <c r="L18" s="30"/>
      <c r="M18" s="30"/>
      <c r="N18" s="30"/>
      <c r="O18" s="30"/>
      <c r="P18" s="32"/>
      <c r="Q18" s="32"/>
      <c r="R18" s="32"/>
      <c r="S18" s="32"/>
      <c r="T18" s="32"/>
      <c r="U18" s="32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44">
        <v>300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183" t="s">
        <v>624</v>
      </c>
      <c r="BF18" s="30"/>
      <c r="BG18" s="30"/>
      <c r="BH18" s="30"/>
      <c r="BI18" s="30"/>
      <c r="BJ18" s="30"/>
      <c r="BK18" s="30"/>
      <c r="BL18" s="30"/>
      <c r="BM18"/>
      <c r="BN18" s="30"/>
      <c r="BO18" s="30"/>
      <c r="BP18" s="30"/>
      <c r="BQ18" s="30"/>
      <c r="BR18"/>
      <c r="BS18"/>
      <c r="BT18" s="30"/>
      <c r="BU18" s="30"/>
      <c r="BV18" s="30"/>
      <c r="BW18" s="30"/>
      <c r="BX18" s="30"/>
    </row>
    <row r="19" spans="1:76">
      <c r="A19" s="27">
        <f t="shared" ca="1" si="0"/>
        <v>44912</v>
      </c>
      <c r="B19" s="30"/>
      <c r="C19" s="30"/>
      <c r="D19" s="30"/>
      <c r="E19" s="29">
        <v>0.17</v>
      </c>
      <c r="F19" s="30"/>
      <c r="G19" s="30"/>
      <c r="H19" s="30"/>
      <c r="I19" s="32"/>
      <c r="J19" s="30"/>
      <c r="K19" s="30"/>
      <c r="L19" s="30"/>
      <c r="M19" s="30"/>
      <c r="N19" s="30"/>
      <c r="O19" s="30"/>
      <c r="P19" s="32"/>
      <c r="Q19" s="32"/>
      <c r="R19" s="32"/>
      <c r="S19" s="32"/>
      <c r="T19" s="32"/>
      <c r="U19" s="32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44" t="s">
        <v>519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183" t="s">
        <v>388</v>
      </c>
      <c r="BF19" s="30"/>
      <c r="BG19" s="30"/>
      <c r="BH19" s="30"/>
      <c r="BI19" s="30"/>
      <c r="BJ19" s="30"/>
      <c r="BK19" s="30"/>
      <c r="BL19" s="30"/>
      <c r="BM19"/>
      <c r="BN19" s="30"/>
      <c r="BO19" s="30"/>
      <c r="BP19" s="30"/>
      <c r="BQ19" s="30"/>
      <c r="BR19"/>
      <c r="BS19"/>
      <c r="BT19" s="30"/>
      <c r="BU19" s="30"/>
      <c r="BV19" s="30"/>
      <c r="BW19" s="30"/>
      <c r="BX19" s="30"/>
    </row>
    <row r="20" spans="1:76">
      <c r="A20" s="27">
        <f t="shared" ca="1" si="0"/>
        <v>44913</v>
      </c>
      <c r="B20" s="30"/>
      <c r="C20" s="30"/>
      <c r="D20" s="30"/>
      <c r="E20" s="29">
        <v>0.18</v>
      </c>
      <c r="F20" s="30"/>
      <c r="G20" s="30"/>
      <c r="H20" s="30"/>
      <c r="I20" s="32"/>
      <c r="J20" s="30"/>
      <c r="K20" s="30"/>
      <c r="L20" s="30"/>
      <c r="M20" s="30"/>
      <c r="N20" s="30"/>
      <c r="O20" s="30"/>
      <c r="P20" s="32"/>
      <c r="Q20" s="32"/>
      <c r="R20" s="32"/>
      <c r="S20" s="32"/>
      <c r="T20" s="32"/>
      <c r="U20" s="32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1"/>
      <c r="AL20" s="30"/>
      <c r="AM20" s="30"/>
      <c r="AN20" s="183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83" t="s">
        <v>400</v>
      </c>
      <c r="BF20" s="30"/>
      <c r="BG20" s="30"/>
      <c r="BH20" s="30"/>
      <c r="BI20" s="30"/>
      <c r="BJ20" s="30"/>
      <c r="BK20" s="30"/>
      <c r="BL20" s="30"/>
      <c r="BM20"/>
      <c r="BN20" s="30"/>
      <c r="BO20" s="30"/>
      <c r="BP20" s="30"/>
      <c r="BQ20" s="30"/>
      <c r="BR20"/>
      <c r="BS20"/>
      <c r="BT20" s="30"/>
      <c r="BU20" s="30"/>
      <c r="BV20" s="30"/>
      <c r="BW20" s="30"/>
      <c r="BX20" s="30"/>
    </row>
    <row r="21" spans="1:76">
      <c r="A21" s="27">
        <f t="shared" ca="1" si="0"/>
        <v>44914</v>
      </c>
      <c r="B21" s="30"/>
      <c r="C21" s="30"/>
      <c r="D21" s="30"/>
      <c r="E21" s="29">
        <v>0.19</v>
      </c>
      <c r="F21" s="30"/>
      <c r="G21" s="30"/>
      <c r="H21" s="30"/>
      <c r="I21" s="32"/>
      <c r="J21" s="30" t="s">
        <v>625</v>
      </c>
      <c r="K21" s="30"/>
      <c r="L21" s="30"/>
      <c r="M21" s="30"/>
      <c r="N21" s="30"/>
      <c r="O21" s="30"/>
      <c r="P21" s="32"/>
      <c r="Q21" s="32"/>
      <c r="R21" s="32"/>
      <c r="S21" s="32"/>
      <c r="T21" s="32"/>
      <c r="U21" s="32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1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/>
      <c r="BN21" s="30"/>
      <c r="BO21" s="30"/>
      <c r="BP21" s="30"/>
      <c r="BQ21" s="30"/>
      <c r="BR21"/>
      <c r="BS21"/>
      <c r="BT21" s="30"/>
      <c r="BU21" s="30"/>
      <c r="BV21" s="30"/>
      <c r="BW21" s="30"/>
      <c r="BX21" s="30"/>
    </row>
    <row r="22" spans="1:76">
      <c r="A22" s="27">
        <f t="shared" ca="1" si="0"/>
        <v>44915</v>
      </c>
      <c r="B22" s="30"/>
      <c r="C22" s="30"/>
      <c r="D22" s="30"/>
      <c r="E22" s="29">
        <v>0.2</v>
      </c>
      <c r="F22" s="30"/>
      <c r="G22" s="30"/>
      <c r="H22" s="30"/>
      <c r="I22" s="32"/>
      <c r="J22" s="30" t="s">
        <v>626</v>
      </c>
      <c r="K22" s="30"/>
      <c r="L22" s="30"/>
      <c r="M22" s="30"/>
      <c r="N22" s="30"/>
      <c r="O22" s="30"/>
      <c r="P22" s="32"/>
      <c r="Q22" s="32"/>
      <c r="R22" s="32"/>
      <c r="S22" s="32"/>
      <c r="T22" s="32"/>
      <c r="U22" s="32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/>
      <c r="BN22" s="30"/>
      <c r="BO22" s="30"/>
      <c r="BP22" s="30"/>
      <c r="BQ22" s="30"/>
      <c r="BR22"/>
      <c r="BS22"/>
      <c r="BT22" s="30"/>
      <c r="BU22" s="30"/>
      <c r="BV22" s="30"/>
      <c r="BW22" s="30"/>
      <c r="BX22" s="30"/>
    </row>
    <row r="23" spans="1:76">
      <c r="A23" s="27">
        <f t="shared" ca="1" si="0"/>
        <v>44916</v>
      </c>
      <c r="B23" s="30"/>
      <c r="C23" s="30"/>
      <c r="D23" s="30"/>
      <c r="E23" s="29">
        <v>0.21</v>
      </c>
      <c r="F23" s="30"/>
      <c r="G23" s="30"/>
      <c r="H23" s="30"/>
      <c r="I23" s="32"/>
      <c r="J23" s="30" t="s">
        <v>627</v>
      </c>
      <c r="K23" s="30"/>
      <c r="L23" s="30"/>
      <c r="M23" s="30"/>
      <c r="N23" s="30"/>
      <c r="O23" s="30"/>
      <c r="P23" s="32"/>
      <c r="Q23" s="32"/>
      <c r="R23" s="32"/>
      <c r="S23" s="32"/>
      <c r="T23" s="32"/>
      <c r="U23" s="32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/>
      <c r="BN23" s="30"/>
      <c r="BO23" s="30"/>
      <c r="BP23" s="30"/>
      <c r="BQ23" s="30"/>
      <c r="BR23"/>
      <c r="BS23"/>
      <c r="BT23" s="30"/>
      <c r="BU23" s="30"/>
      <c r="BV23" s="30"/>
      <c r="BW23" s="30"/>
      <c r="BX23" s="30"/>
    </row>
    <row r="24" spans="1:76">
      <c r="A24" s="27">
        <f t="shared" ca="1" si="0"/>
        <v>44917</v>
      </c>
      <c r="B24" s="30"/>
      <c r="C24" s="30"/>
      <c r="D24" s="30"/>
      <c r="E24" s="29">
        <v>0.22</v>
      </c>
      <c r="F24" s="30"/>
      <c r="G24" s="30"/>
      <c r="H24" s="30"/>
      <c r="I24" s="32"/>
      <c r="J24" s="30" t="s">
        <v>628</v>
      </c>
      <c r="K24" s="30"/>
      <c r="L24" s="30"/>
      <c r="M24" s="30"/>
      <c r="N24" s="30"/>
      <c r="O24" s="30"/>
      <c r="P24" s="32"/>
      <c r="Q24" s="32"/>
      <c r="R24" s="32"/>
      <c r="S24" s="32"/>
      <c r="T24" s="32"/>
      <c r="U24" s="32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/>
      <c r="BN24" s="30"/>
      <c r="BO24" s="30"/>
      <c r="BP24" s="30"/>
      <c r="BQ24" s="30"/>
      <c r="BR24"/>
      <c r="BS24"/>
      <c r="BT24" s="30"/>
      <c r="BU24" s="30"/>
      <c r="BV24" s="30"/>
      <c r="BW24" s="30"/>
      <c r="BX24" s="30"/>
    </row>
    <row r="25" spans="1:76">
      <c r="A25" s="27">
        <f t="shared" ca="1" si="0"/>
        <v>44918</v>
      </c>
      <c r="B25" s="30"/>
      <c r="C25" s="30"/>
      <c r="D25" s="30"/>
      <c r="E25" s="29">
        <v>0.23</v>
      </c>
      <c r="F25" s="30"/>
      <c r="G25" s="30"/>
      <c r="H25" s="30"/>
      <c r="I25" s="32"/>
      <c r="J25" s="30"/>
      <c r="K25" s="30"/>
      <c r="L25" s="30"/>
      <c r="M25" s="30"/>
      <c r="N25" s="30"/>
      <c r="O25" s="30"/>
      <c r="P25" s="32"/>
      <c r="Q25" s="32"/>
      <c r="R25" s="32"/>
      <c r="S25" s="32"/>
      <c r="T25" s="32"/>
      <c r="U25" s="32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/>
      <c r="BN25" s="30"/>
      <c r="BO25" s="30"/>
      <c r="BP25" s="30"/>
      <c r="BQ25" s="30"/>
      <c r="BR25"/>
      <c r="BS25"/>
      <c r="BT25" s="30"/>
      <c r="BU25" s="30"/>
      <c r="BV25" s="30"/>
      <c r="BW25" s="30"/>
      <c r="BX25" s="30"/>
    </row>
    <row r="26" spans="1:76">
      <c r="A26" s="27">
        <f t="shared" ca="1" si="0"/>
        <v>44919</v>
      </c>
      <c r="B26" s="30"/>
      <c r="C26" s="30"/>
      <c r="D26" s="30"/>
      <c r="E26" s="29">
        <v>0.24</v>
      </c>
      <c r="F26" s="30"/>
      <c r="G26" s="30"/>
      <c r="H26" s="30"/>
      <c r="I26" s="32"/>
      <c r="J26" s="30"/>
      <c r="K26" s="30"/>
      <c r="L26" s="30"/>
      <c r="M26" s="30"/>
      <c r="N26" s="30"/>
      <c r="O26" s="30"/>
      <c r="P26" s="32"/>
      <c r="Q26" s="32"/>
      <c r="R26" s="32"/>
      <c r="S26" s="32"/>
      <c r="T26" s="32"/>
      <c r="U26" s="32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/>
      <c r="BN26" s="30"/>
      <c r="BO26" s="30"/>
      <c r="BP26" s="30"/>
      <c r="BQ26" s="30"/>
      <c r="BR26"/>
      <c r="BS26"/>
      <c r="BT26" s="30"/>
      <c r="BU26" s="30"/>
      <c r="BV26" s="30"/>
      <c r="BW26" s="30"/>
      <c r="BX26" s="30"/>
    </row>
    <row r="27" spans="1:76">
      <c r="A27" s="27">
        <f t="shared" ca="1" si="0"/>
        <v>44920</v>
      </c>
      <c r="B27" s="30"/>
      <c r="C27" s="30"/>
      <c r="D27" s="30"/>
      <c r="E27" s="29">
        <v>0.25</v>
      </c>
      <c r="F27" s="30"/>
      <c r="G27" s="30"/>
      <c r="H27" s="30"/>
      <c r="I27" s="32"/>
      <c r="J27" s="30"/>
      <c r="K27" s="30"/>
      <c r="L27" s="30"/>
      <c r="M27" s="30"/>
      <c r="N27" s="30"/>
      <c r="O27" s="30"/>
      <c r="P27" s="32"/>
      <c r="Q27" s="32"/>
      <c r="R27" s="32"/>
      <c r="S27" s="32"/>
      <c r="T27" s="32"/>
      <c r="U27" s="32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N27" s="30"/>
      <c r="BO27" s="30"/>
      <c r="BP27" s="30"/>
      <c r="BQ27" s="30"/>
      <c r="BR27"/>
      <c r="BS27"/>
      <c r="BT27" s="30"/>
      <c r="BU27" s="30"/>
      <c r="BV27" s="30"/>
      <c r="BW27" s="30"/>
      <c r="BX27" s="30"/>
    </row>
    <row r="28" spans="1:76">
      <c r="A28" s="27">
        <f t="shared" ca="1" si="0"/>
        <v>44921</v>
      </c>
      <c r="B28" s="30"/>
      <c r="C28" s="30"/>
      <c r="D28" s="30"/>
      <c r="E28" s="29">
        <v>0.26</v>
      </c>
      <c r="F28" s="30"/>
      <c r="G28" s="30"/>
      <c r="H28" s="30"/>
      <c r="I28" s="32"/>
      <c r="J28" s="30"/>
      <c r="K28" s="30"/>
      <c r="L28" s="30"/>
      <c r="M28" s="30"/>
      <c r="N28" s="30"/>
      <c r="O28" s="30"/>
      <c r="P28" s="32"/>
      <c r="Q28" s="32"/>
      <c r="R28" s="32"/>
      <c r="S28" s="32"/>
      <c r="T28" s="32"/>
      <c r="U28" s="32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N28" s="30"/>
      <c r="BO28" s="30"/>
      <c r="BP28" s="30"/>
      <c r="BQ28" s="30"/>
      <c r="BR28"/>
      <c r="BS28"/>
      <c r="BT28" s="30"/>
      <c r="BU28" s="30"/>
      <c r="BV28" s="30"/>
      <c r="BW28" s="30"/>
      <c r="BX28" s="30"/>
    </row>
    <row r="29" spans="1:76">
      <c r="A29" s="27">
        <f t="shared" ca="1" si="0"/>
        <v>44922</v>
      </c>
      <c r="B29" s="30"/>
      <c r="C29" s="30"/>
      <c r="D29" s="30"/>
      <c r="E29" s="29">
        <v>0.27</v>
      </c>
      <c r="F29" s="30"/>
      <c r="G29" s="30"/>
      <c r="H29" s="30"/>
      <c r="I29" s="32"/>
      <c r="J29" s="30"/>
      <c r="K29" s="30"/>
      <c r="L29" s="30"/>
      <c r="M29" s="30"/>
      <c r="N29" s="30"/>
      <c r="O29" s="30"/>
      <c r="P29" s="32"/>
      <c r="Q29" s="32"/>
      <c r="R29" s="32"/>
      <c r="S29" s="32"/>
      <c r="T29" s="32"/>
      <c r="U29" s="32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N29" s="30"/>
      <c r="BO29" s="30"/>
      <c r="BP29" s="30"/>
      <c r="BQ29" s="30"/>
      <c r="BR29"/>
      <c r="BS29"/>
      <c r="BT29" s="30"/>
      <c r="BU29" s="30"/>
      <c r="BV29" s="30"/>
      <c r="BW29" s="30"/>
      <c r="BX29" s="30"/>
    </row>
    <row r="30" spans="1:76">
      <c r="A30" s="27">
        <f t="shared" ca="1" si="0"/>
        <v>44923</v>
      </c>
      <c r="B30" s="30"/>
      <c r="C30" s="30"/>
      <c r="D30" s="30"/>
      <c r="E30" s="29">
        <v>0.28000000000000003</v>
      </c>
      <c r="F30" s="30"/>
      <c r="G30" s="30"/>
      <c r="H30" s="30"/>
      <c r="I30" s="32"/>
      <c r="J30" s="30"/>
      <c r="K30" s="30"/>
      <c r="L30" s="30"/>
      <c r="M30" s="30"/>
      <c r="N30" s="30"/>
      <c r="O30" s="30"/>
      <c r="P30" s="32"/>
      <c r="Q30" s="32"/>
      <c r="R30" s="32"/>
      <c r="S30" s="32"/>
      <c r="T30" s="32"/>
      <c r="U30" s="32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t="s">
        <v>8</v>
      </c>
      <c r="BN30" s="30"/>
      <c r="BO30" s="30"/>
      <c r="BP30" s="30"/>
      <c r="BQ30" s="30"/>
      <c r="BR30"/>
      <c r="BS30"/>
      <c r="BT30" s="30"/>
      <c r="BU30" s="30"/>
      <c r="BV30" s="30"/>
      <c r="BW30" s="30"/>
      <c r="BX30" s="30"/>
    </row>
    <row r="31" spans="1:76">
      <c r="A31" s="27">
        <f t="shared" ca="1" si="0"/>
        <v>44924</v>
      </c>
      <c r="B31" s="30"/>
      <c r="C31" s="30"/>
      <c r="D31" s="30"/>
      <c r="E31" s="29">
        <v>0.28999999999999998</v>
      </c>
      <c r="F31" s="30"/>
      <c r="G31" s="30"/>
      <c r="H31" s="30"/>
      <c r="I31" s="32"/>
      <c r="J31" s="1982" t="s">
        <v>629</v>
      </c>
      <c r="K31" s="1385"/>
      <c r="L31" s="1385"/>
      <c r="M31" s="1385"/>
      <c r="N31" s="1385"/>
      <c r="O31" s="1385"/>
      <c r="P31" s="32"/>
      <c r="Q31" s="1980" t="s">
        <v>490</v>
      </c>
      <c r="R31" s="1739"/>
      <c r="S31" s="1739"/>
      <c r="T31" s="1739"/>
      <c r="U31" s="1739"/>
      <c r="V31" s="1739"/>
      <c r="W31" s="1739"/>
      <c r="X31" s="1597"/>
      <c r="Y31" s="30"/>
      <c r="Z31" s="1980" t="s">
        <v>272</v>
      </c>
      <c r="AA31" s="1739"/>
      <c r="AB31" s="1739"/>
      <c r="AC31" s="1739"/>
      <c r="AD31" s="1739"/>
      <c r="AE31" s="1739"/>
      <c r="AF31" s="1739"/>
      <c r="AG31" s="1597"/>
      <c r="AH31" s="10"/>
      <c r="AI31" s="1982" t="s">
        <v>630</v>
      </c>
      <c r="AJ31" s="1385"/>
      <c r="AK31" s="1385"/>
      <c r="AL31" s="1385"/>
      <c r="AM31" s="1385"/>
      <c r="AN31" s="1385"/>
      <c r="AO31" s="10"/>
      <c r="AP31" s="1982" t="s">
        <v>491</v>
      </c>
      <c r="AQ31" s="1385"/>
      <c r="AR31" s="1385"/>
      <c r="AS31" s="1385"/>
      <c r="AT31" s="6"/>
      <c r="AU31" s="1983" t="s">
        <v>492</v>
      </c>
      <c r="AV31" s="1385"/>
      <c r="AW31" s="1385"/>
      <c r="AX31" s="1385"/>
      <c r="AY31" s="1385"/>
      <c r="AZ31" s="1385"/>
      <c r="BA31" s="1385"/>
      <c r="BB31" s="1385"/>
      <c r="BC31" s="1385"/>
      <c r="BD31" s="30"/>
      <c r="BE31" s="30"/>
      <c r="BF31" s="30"/>
      <c r="BG31" s="30"/>
      <c r="BH31" s="30"/>
      <c r="BI31" s="30"/>
      <c r="BJ31" s="30"/>
      <c r="BK31" s="30"/>
      <c r="BL31" s="30"/>
      <c r="BM31" t="s">
        <v>631</v>
      </c>
      <c r="BN31" s="30"/>
      <c r="BO31" s="30"/>
      <c r="BP31" s="30"/>
      <c r="BQ31" s="30"/>
      <c r="BR31"/>
      <c r="BS31"/>
      <c r="BT31" s="30"/>
      <c r="BU31" s="30"/>
      <c r="BV31" s="30"/>
      <c r="BW31" s="30"/>
      <c r="BX31" s="30"/>
    </row>
    <row r="32" spans="1:76">
      <c r="A32" s="27">
        <f t="shared" ca="1" si="0"/>
        <v>44925</v>
      </c>
      <c r="B32" s="30"/>
      <c r="C32" s="30"/>
      <c r="D32" s="30"/>
      <c r="E32" s="29">
        <v>0.3</v>
      </c>
      <c r="F32" s="30"/>
      <c r="G32" s="30"/>
      <c r="H32" s="30"/>
      <c r="I32" s="32"/>
      <c r="J32" s="23" t="s">
        <v>45</v>
      </c>
      <c r="K32" s="51" t="s">
        <v>632</v>
      </c>
      <c r="L32" s="52" t="s">
        <v>494</v>
      </c>
      <c r="M32" s="52" t="s">
        <v>366</v>
      </c>
      <c r="N32" s="53" t="s">
        <v>43</v>
      </c>
      <c r="O32" s="54" t="s">
        <v>96</v>
      </c>
      <c r="P32" s="32"/>
      <c r="Q32" s="1984" t="s">
        <v>84</v>
      </c>
      <c r="R32" s="1597"/>
      <c r="S32" s="1984" t="s">
        <v>45</v>
      </c>
      <c r="T32" s="1597"/>
      <c r="U32" s="1984" t="s">
        <v>155</v>
      </c>
      <c r="V32" s="1597"/>
      <c r="W32" s="1984" t="s">
        <v>156</v>
      </c>
      <c r="X32" s="1597"/>
      <c r="Y32" s="30"/>
      <c r="Z32" s="1984" t="s">
        <v>285</v>
      </c>
      <c r="AA32" s="1597"/>
      <c r="AB32" s="1984" t="s">
        <v>45</v>
      </c>
      <c r="AC32" s="1597"/>
      <c r="AD32" s="1984" t="s">
        <v>495</v>
      </c>
      <c r="AE32" s="1597"/>
      <c r="AF32" s="1984" t="s">
        <v>156</v>
      </c>
      <c r="AG32" s="1597"/>
      <c r="AH32" s="22"/>
      <c r="AI32" s="23" t="s">
        <v>84</v>
      </c>
      <c r="AJ32" s="23" t="s">
        <v>194</v>
      </c>
      <c r="AK32" s="23" t="s">
        <v>633</v>
      </c>
      <c r="AL32" s="23" t="s">
        <v>497</v>
      </c>
      <c r="AM32" s="23" t="s">
        <v>264</v>
      </c>
      <c r="AN32" s="23" t="s">
        <v>498</v>
      </c>
      <c r="AO32" s="22"/>
      <c r="AP32" s="24" t="s">
        <v>499</v>
      </c>
      <c r="AQ32" s="23" t="s">
        <v>500</v>
      </c>
      <c r="AR32" s="23" t="s">
        <v>501</v>
      </c>
      <c r="AS32" s="25" t="s">
        <v>502</v>
      </c>
      <c r="AT32" s="14"/>
      <c r="AU32" s="1984" t="s">
        <v>503</v>
      </c>
      <c r="AV32" s="1597"/>
      <c r="AW32" s="1984" t="s">
        <v>504</v>
      </c>
      <c r="AX32" s="1597"/>
      <c r="AY32" s="1984" t="s">
        <v>84</v>
      </c>
      <c r="AZ32" s="1597"/>
      <c r="BA32" s="1985" t="s">
        <v>505</v>
      </c>
      <c r="BB32" s="1597"/>
      <c r="BC32" s="26" t="s">
        <v>45</v>
      </c>
      <c r="BD32" s="30"/>
      <c r="BE32" s="30"/>
      <c r="BF32" s="30"/>
      <c r="BG32" s="30"/>
      <c r="BH32" s="30"/>
      <c r="BI32" s="30"/>
      <c r="BJ32" s="30"/>
      <c r="BK32" s="30"/>
      <c r="BL32" s="30"/>
      <c r="BM32" t="s">
        <v>634</v>
      </c>
      <c r="BN32" s="30"/>
      <c r="BO32" s="30"/>
      <c r="BP32" s="30"/>
      <c r="BQ32" s="30"/>
      <c r="BR32"/>
      <c r="BS32"/>
      <c r="BT32" s="30"/>
      <c r="BU32" s="30"/>
      <c r="BV32" s="30"/>
      <c r="BW32" s="30"/>
      <c r="BX32" s="30"/>
    </row>
    <row r="33" spans="1:76">
      <c r="A33" s="27">
        <f t="shared" ca="1" si="0"/>
        <v>44926</v>
      </c>
      <c r="B33" s="30"/>
      <c r="C33" s="30"/>
      <c r="D33" s="30"/>
      <c r="E33" s="29">
        <v>0.31</v>
      </c>
      <c r="F33" s="30"/>
      <c r="G33" s="30"/>
      <c r="H33" s="30"/>
      <c r="I33" s="32"/>
      <c r="J33" s="33"/>
      <c r="K33" s="31"/>
      <c r="L33" s="31"/>
      <c r="M33" s="34"/>
      <c r="N33" s="34"/>
      <c r="O33" s="31"/>
      <c r="P33" s="32"/>
      <c r="Q33" s="1989"/>
      <c r="R33" s="1597"/>
      <c r="S33" s="1990"/>
      <c r="T33" s="1762"/>
      <c r="U33" s="1990"/>
      <c r="V33" s="1762"/>
      <c r="W33" s="1988"/>
      <c r="X33" s="1762"/>
      <c r="Y33" s="30"/>
      <c r="Z33" s="1987"/>
      <c r="AA33" s="1597"/>
      <c r="AB33" s="1986"/>
      <c r="AC33" s="1762"/>
      <c r="AD33" s="1986"/>
      <c r="AE33" s="1762"/>
      <c r="AF33" s="1988"/>
      <c r="AG33" s="1762"/>
      <c r="AH33" s="37"/>
      <c r="AI33" s="38"/>
      <c r="AJ33" s="38"/>
      <c r="AK33" s="38"/>
      <c r="AL33" s="38"/>
      <c r="AM33" s="38" t="s">
        <v>140</v>
      </c>
      <c r="AN33" s="33" t="s">
        <v>140</v>
      </c>
      <c r="AO33" s="39"/>
      <c r="AP33" s="31" t="s">
        <v>140</v>
      </c>
      <c r="AQ33" s="31" t="s">
        <v>140</v>
      </c>
      <c r="AR33" s="31" t="s">
        <v>140</v>
      </c>
      <c r="AS33" s="31" t="s">
        <v>140</v>
      </c>
      <c r="AT33" s="36"/>
      <c r="AU33" s="1987" t="s">
        <v>635</v>
      </c>
      <c r="AV33" s="1597"/>
      <c r="AW33" s="1987" t="s">
        <v>636</v>
      </c>
      <c r="AX33" s="1597"/>
      <c r="AY33" s="1987" t="s">
        <v>316</v>
      </c>
      <c r="AZ33" s="1597"/>
      <c r="BA33" s="1987" t="s">
        <v>340</v>
      </c>
      <c r="BB33" s="1597"/>
      <c r="BC33" s="31" t="s">
        <v>0</v>
      </c>
      <c r="BD33" s="30"/>
      <c r="BE33" s="30"/>
      <c r="BF33" s="30"/>
      <c r="BG33" s="30"/>
      <c r="BH33" s="30"/>
      <c r="BI33" s="30"/>
      <c r="BJ33" s="30"/>
      <c r="BK33" s="30"/>
      <c r="BL33" s="30"/>
      <c r="BM33" t="s">
        <v>637</v>
      </c>
      <c r="BN33" s="30"/>
      <c r="BO33" s="30"/>
      <c r="BP33" s="30"/>
      <c r="BQ33" s="30"/>
      <c r="BR33"/>
      <c r="BS33"/>
      <c r="BT33" s="30"/>
      <c r="BU33" s="30"/>
      <c r="BV33" s="30"/>
      <c r="BW33" s="30"/>
      <c r="BX33" s="30"/>
    </row>
    <row r="34" spans="1:76">
      <c r="A34" s="27">
        <f t="shared" ca="1" si="0"/>
        <v>44927</v>
      </c>
      <c r="B34" s="30"/>
      <c r="C34" s="30"/>
      <c r="D34" s="30"/>
      <c r="E34" s="29">
        <v>0.32</v>
      </c>
      <c r="F34" s="30"/>
      <c r="G34" s="30"/>
      <c r="H34" s="30"/>
      <c r="I34" s="32"/>
      <c r="J34" s="55" t="s">
        <v>638</v>
      </c>
      <c r="K34" s="56" t="s">
        <v>513</v>
      </c>
      <c r="L34" s="41" t="s">
        <v>639</v>
      </c>
      <c r="M34" s="57" t="s">
        <v>640</v>
      </c>
      <c r="N34" s="58" t="s">
        <v>641</v>
      </c>
      <c r="O34" s="31" t="s">
        <v>529</v>
      </c>
      <c r="P34" s="32"/>
      <c r="Q34" s="1991" t="s">
        <v>514</v>
      </c>
      <c r="R34" s="1597"/>
      <c r="S34" s="1989" t="s">
        <v>515</v>
      </c>
      <c r="T34" s="1597"/>
      <c r="U34" s="1989" t="s">
        <v>639</v>
      </c>
      <c r="V34" s="1597"/>
      <c r="W34" s="1987" t="s">
        <v>642</v>
      </c>
      <c r="X34" s="1597"/>
      <c r="Y34" s="30"/>
      <c r="Z34" s="1992" t="s">
        <v>643</v>
      </c>
      <c r="AA34" s="1597"/>
      <c r="AB34" s="1987" t="s">
        <v>515</v>
      </c>
      <c r="AC34" s="1597"/>
      <c r="AD34" s="1987" t="s">
        <v>644</v>
      </c>
      <c r="AE34" s="1597"/>
      <c r="AF34" s="1987"/>
      <c r="AG34" s="1597"/>
      <c r="AH34" s="43"/>
      <c r="AI34" s="31" t="s">
        <v>645</v>
      </c>
      <c r="AJ34" s="31" t="s">
        <v>201</v>
      </c>
      <c r="AK34" s="31">
        <v>1</v>
      </c>
      <c r="AL34" s="31" t="s">
        <v>646</v>
      </c>
      <c r="AM34" s="31" t="s">
        <v>647</v>
      </c>
      <c r="AN34" s="33" t="s">
        <v>318</v>
      </c>
      <c r="AO34" s="45"/>
      <c r="AP34" s="46" t="s">
        <v>648</v>
      </c>
      <c r="AQ34" s="31" t="s">
        <v>649</v>
      </c>
      <c r="AR34" s="31" t="s">
        <v>318</v>
      </c>
      <c r="AS34" s="31" t="s">
        <v>318</v>
      </c>
      <c r="AT34" s="32"/>
      <c r="AU34" s="1987" t="s">
        <v>650</v>
      </c>
      <c r="AV34" s="1597"/>
      <c r="AW34" s="1987" t="s">
        <v>651</v>
      </c>
      <c r="AX34" s="1597"/>
      <c r="AY34" s="1987" t="s">
        <v>328</v>
      </c>
      <c r="AZ34" s="1597"/>
      <c r="BA34" s="1987" t="s">
        <v>523</v>
      </c>
      <c r="BB34" s="1597"/>
      <c r="BC34" s="31" t="s">
        <v>325</v>
      </c>
      <c r="BD34" s="30"/>
      <c r="BE34" s="30"/>
      <c r="BF34" s="30"/>
      <c r="BG34" s="30"/>
      <c r="BH34" s="30"/>
      <c r="BI34" s="30"/>
      <c r="BJ34" s="30"/>
      <c r="BK34" s="30"/>
      <c r="BL34" s="30"/>
      <c r="BM34" t="s">
        <v>652</v>
      </c>
      <c r="BN34" s="30"/>
      <c r="BO34" s="30"/>
      <c r="BP34" s="30"/>
      <c r="BQ34" s="30"/>
      <c r="BR34"/>
      <c r="BS34"/>
      <c r="BT34" s="30"/>
      <c r="BU34" s="30"/>
      <c r="BV34" s="30"/>
      <c r="BW34" s="30"/>
      <c r="BX34" s="30"/>
    </row>
    <row r="35" spans="1:76">
      <c r="A35" s="27">
        <f t="shared" ca="1" si="0"/>
        <v>44928</v>
      </c>
      <c r="B35" s="30"/>
      <c r="C35" s="30"/>
      <c r="D35" s="30"/>
      <c r="E35" s="29">
        <v>0.33</v>
      </c>
      <c r="F35" s="30"/>
      <c r="G35" s="30"/>
      <c r="H35" s="30"/>
      <c r="I35" s="32"/>
      <c r="J35" s="55" t="s">
        <v>544</v>
      </c>
      <c r="K35" s="56" t="s">
        <v>653</v>
      </c>
      <c r="L35" s="41" t="s">
        <v>654</v>
      </c>
      <c r="M35" s="57" t="s">
        <v>655</v>
      </c>
      <c r="N35" s="58" t="s">
        <v>656</v>
      </c>
      <c r="O35" s="31" t="s">
        <v>648</v>
      </c>
      <c r="P35" s="32"/>
      <c r="Q35" s="1991" t="s">
        <v>161</v>
      </c>
      <c r="R35" s="1597"/>
      <c r="S35" s="1989" t="s">
        <v>638</v>
      </c>
      <c r="T35" s="1597"/>
      <c r="U35" s="1989" t="s">
        <v>657</v>
      </c>
      <c r="V35" s="1597"/>
      <c r="W35" s="1987" t="s">
        <v>658</v>
      </c>
      <c r="X35" s="1597"/>
      <c r="Y35" s="30"/>
      <c r="Z35" s="1992" t="s">
        <v>659</v>
      </c>
      <c r="AA35" s="1597"/>
      <c r="AB35" s="1987" t="s">
        <v>638</v>
      </c>
      <c r="AC35" s="1597"/>
      <c r="AD35" s="1987" t="s">
        <v>660</v>
      </c>
      <c r="AE35" s="1597"/>
      <c r="AF35" s="1987"/>
      <c r="AG35" s="1597"/>
      <c r="AH35" s="43"/>
      <c r="AI35" s="31" t="s">
        <v>661</v>
      </c>
      <c r="AJ35" s="31" t="s">
        <v>662</v>
      </c>
      <c r="AK35" s="31">
        <v>5</v>
      </c>
      <c r="AL35" s="31" t="s">
        <v>663</v>
      </c>
      <c r="AM35" s="31" t="s">
        <v>664</v>
      </c>
      <c r="AN35" s="33" t="s">
        <v>164</v>
      </c>
      <c r="AO35" s="45"/>
      <c r="AP35" s="46" t="s">
        <v>533</v>
      </c>
      <c r="AQ35" s="31" t="s">
        <v>665</v>
      </c>
      <c r="AR35" s="31" t="s">
        <v>164</v>
      </c>
      <c r="AS35" s="31" t="s">
        <v>164</v>
      </c>
      <c r="AT35" s="32"/>
      <c r="AU35" s="1987" t="s">
        <v>326</v>
      </c>
      <c r="AV35" s="1597"/>
      <c r="AW35" s="1987" t="s">
        <v>666</v>
      </c>
      <c r="AX35" s="1597"/>
      <c r="AY35" s="1987" t="s">
        <v>339</v>
      </c>
      <c r="AZ35" s="1597"/>
      <c r="BA35" s="1987" t="s">
        <v>536</v>
      </c>
      <c r="BB35" s="1597"/>
      <c r="BC35" s="31" t="s">
        <v>329</v>
      </c>
      <c r="BD35" s="30"/>
      <c r="BE35" s="30"/>
      <c r="BF35" s="30"/>
      <c r="BG35" s="30"/>
      <c r="BH35" s="30"/>
      <c r="BI35" s="30"/>
      <c r="BJ35" s="30"/>
      <c r="BK35" s="30"/>
      <c r="BL35" s="30"/>
      <c r="BM35" t="s">
        <v>667</v>
      </c>
      <c r="BN35" s="30"/>
      <c r="BO35" s="30"/>
      <c r="BP35" s="30"/>
      <c r="BQ35" s="30"/>
      <c r="BR35"/>
      <c r="BS35"/>
      <c r="BT35" s="30"/>
      <c r="BU35" s="30"/>
      <c r="BV35" s="30"/>
      <c r="BW35" s="30"/>
      <c r="BX35" s="30"/>
    </row>
    <row r="36" spans="1:76">
      <c r="A36" s="27">
        <f t="shared" ca="1" si="0"/>
        <v>44929</v>
      </c>
      <c r="B36" s="30"/>
      <c r="C36" s="30"/>
      <c r="D36" s="30"/>
      <c r="E36" s="29">
        <v>0.34</v>
      </c>
      <c r="F36" s="30"/>
      <c r="G36" s="30"/>
      <c r="H36" s="30"/>
      <c r="I36" s="32"/>
      <c r="J36" s="55" t="s">
        <v>538</v>
      </c>
      <c r="K36" s="56" t="s">
        <v>668</v>
      </c>
      <c r="L36" s="41" t="s">
        <v>669</v>
      </c>
      <c r="M36" s="57" t="s">
        <v>670</v>
      </c>
      <c r="N36" s="58" t="s">
        <v>542</v>
      </c>
      <c r="O36" s="31" t="s">
        <v>611</v>
      </c>
      <c r="P36" s="32"/>
      <c r="Q36" s="1989" t="s">
        <v>543</v>
      </c>
      <c r="R36" s="1597"/>
      <c r="S36" s="1989" t="s">
        <v>544</v>
      </c>
      <c r="T36" s="1597"/>
      <c r="U36" s="1989" t="s">
        <v>671</v>
      </c>
      <c r="V36" s="1597"/>
      <c r="W36" s="1987" t="s">
        <v>672</v>
      </c>
      <c r="X36" s="1597"/>
      <c r="Y36" s="30"/>
      <c r="Z36" s="1987" t="s">
        <v>182</v>
      </c>
      <c r="AA36" s="1597"/>
      <c r="AB36" s="1987" t="s">
        <v>544</v>
      </c>
      <c r="AC36" s="1597"/>
      <c r="AD36" s="1987" t="s">
        <v>673</v>
      </c>
      <c r="AE36" s="1597"/>
      <c r="AF36" s="1987"/>
      <c r="AG36" s="1597"/>
      <c r="AH36" s="43"/>
      <c r="AI36" s="31" t="s">
        <v>674</v>
      </c>
      <c r="AJ36" s="31" t="s">
        <v>675</v>
      </c>
      <c r="AK36" s="31">
        <v>10</v>
      </c>
      <c r="AL36" s="31" t="s">
        <v>676</v>
      </c>
      <c r="AM36" s="31" t="s">
        <v>59</v>
      </c>
      <c r="AN36" s="33" t="s">
        <v>677</v>
      </c>
      <c r="AO36" s="45"/>
      <c r="AP36" s="46" t="s">
        <v>678</v>
      </c>
      <c r="AQ36" s="31"/>
      <c r="AR36" s="31"/>
      <c r="AS36" s="31"/>
      <c r="AT36" s="32"/>
      <c r="AU36" s="1987" t="s">
        <v>330</v>
      </c>
      <c r="AV36" s="1597"/>
      <c r="AW36" s="1987" t="s">
        <v>679</v>
      </c>
      <c r="AX36" s="1597"/>
      <c r="AY36" s="1987" t="s">
        <v>680</v>
      </c>
      <c r="AZ36" s="1597"/>
      <c r="BA36" s="1987" t="s">
        <v>332</v>
      </c>
      <c r="BB36" s="1597"/>
      <c r="BC36" s="31" t="s">
        <v>550</v>
      </c>
      <c r="BD36" s="30"/>
      <c r="BE36" s="30"/>
      <c r="BF36" s="30"/>
      <c r="BG36" s="30"/>
      <c r="BH36" s="30"/>
      <c r="BI36" s="30"/>
      <c r="BJ36" s="30"/>
      <c r="BK36" s="30"/>
      <c r="BL36" s="30"/>
      <c r="BM36" t="s">
        <v>681</v>
      </c>
      <c r="BN36" s="30"/>
      <c r="BO36" s="30"/>
      <c r="BP36" s="30"/>
      <c r="BQ36" s="30"/>
      <c r="BR36"/>
      <c r="BS36"/>
      <c r="BT36" s="30"/>
      <c r="BU36" s="30"/>
      <c r="BV36" s="30"/>
      <c r="BW36" s="30"/>
      <c r="BX36" s="30"/>
    </row>
    <row r="37" spans="1:76">
      <c r="A37" s="27">
        <f t="shared" ca="1" si="0"/>
        <v>44930</v>
      </c>
      <c r="B37" s="30"/>
      <c r="C37" s="30"/>
      <c r="D37" s="30"/>
      <c r="E37" s="29">
        <v>0.35</v>
      </c>
      <c r="F37" s="30"/>
      <c r="G37" s="30"/>
      <c r="H37" s="30"/>
      <c r="I37" s="32"/>
      <c r="J37" s="55" t="s">
        <v>109</v>
      </c>
      <c r="K37" s="56" t="s">
        <v>682</v>
      </c>
      <c r="L37" s="41" t="s">
        <v>553</v>
      </c>
      <c r="M37" s="57" t="s">
        <v>666</v>
      </c>
      <c r="N37" s="58" t="s">
        <v>555</v>
      </c>
      <c r="O37" s="31" t="s">
        <v>683</v>
      </c>
      <c r="P37" s="32"/>
      <c r="Q37" s="1989" t="s">
        <v>684</v>
      </c>
      <c r="R37" s="1597"/>
      <c r="S37" s="1989" t="s">
        <v>538</v>
      </c>
      <c r="T37" s="1597"/>
      <c r="U37" s="1989" t="s">
        <v>685</v>
      </c>
      <c r="V37" s="1597"/>
      <c r="W37" s="1987" t="s">
        <v>643</v>
      </c>
      <c r="X37" s="1597"/>
      <c r="Y37" s="30"/>
      <c r="Z37" s="1987" t="s">
        <v>684</v>
      </c>
      <c r="AA37" s="1597"/>
      <c r="AB37" s="1987" t="s">
        <v>538</v>
      </c>
      <c r="AC37" s="1597"/>
      <c r="AD37" s="1987" t="s">
        <v>666</v>
      </c>
      <c r="AE37" s="1597"/>
      <c r="AF37" s="1987"/>
      <c r="AG37" s="1597"/>
      <c r="AH37" s="43"/>
      <c r="AI37" s="31" t="s">
        <v>559</v>
      </c>
      <c r="AJ37" s="31" t="s">
        <v>596</v>
      </c>
      <c r="AK37" s="31">
        <v>15</v>
      </c>
      <c r="AL37" s="31" t="s">
        <v>561</v>
      </c>
      <c r="AM37" s="31" t="s">
        <v>686</v>
      </c>
      <c r="AN37" s="33" t="s">
        <v>687</v>
      </c>
      <c r="AO37" s="45"/>
      <c r="AP37" s="46" t="s">
        <v>684</v>
      </c>
      <c r="AQ37" s="31"/>
      <c r="AR37" s="31"/>
      <c r="AS37" s="31"/>
      <c r="AT37" s="32"/>
      <c r="AU37" s="1987" t="s">
        <v>688</v>
      </c>
      <c r="AV37" s="1597"/>
      <c r="AW37" s="1987" t="s">
        <v>689</v>
      </c>
      <c r="AX37" s="1597"/>
      <c r="AY37" s="1987" t="s">
        <v>690</v>
      </c>
      <c r="AZ37" s="1597"/>
      <c r="BA37" s="1987" t="s">
        <v>317</v>
      </c>
      <c r="BB37" s="1597"/>
      <c r="BC37" s="31" t="s">
        <v>565</v>
      </c>
      <c r="BD37" s="30"/>
      <c r="BE37" s="30"/>
      <c r="BF37" s="30"/>
      <c r="BG37" s="30"/>
      <c r="BH37" s="30"/>
      <c r="BI37" s="30"/>
      <c r="BJ37" s="30"/>
      <c r="BK37" s="30"/>
      <c r="BL37" s="30"/>
      <c r="BM37" t="s">
        <v>691</v>
      </c>
      <c r="BN37" s="30"/>
      <c r="BO37" s="30"/>
      <c r="BP37" s="30"/>
      <c r="BQ37" s="30"/>
      <c r="BR37"/>
      <c r="BS37"/>
      <c r="BT37" s="30"/>
      <c r="BU37" s="30"/>
      <c r="BV37" s="30"/>
      <c r="BW37" s="30"/>
      <c r="BX37" s="30"/>
    </row>
    <row r="38" spans="1:76">
      <c r="A38" s="27">
        <f t="shared" ca="1" si="0"/>
        <v>44931</v>
      </c>
      <c r="B38" s="30"/>
      <c r="C38" s="30"/>
      <c r="D38" s="30"/>
      <c r="E38" s="29">
        <v>0.36</v>
      </c>
      <c r="F38" s="30"/>
      <c r="G38" s="30"/>
      <c r="H38" s="30"/>
      <c r="I38" s="32"/>
      <c r="J38" s="55" t="s">
        <v>568</v>
      </c>
      <c r="K38" s="56" t="s">
        <v>692</v>
      </c>
      <c r="L38" s="41" t="s">
        <v>693</v>
      </c>
      <c r="M38" s="57" t="s">
        <v>571</v>
      </c>
      <c r="N38" s="58" t="s">
        <v>694</v>
      </c>
      <c r="O38" s="31" t="s">
        <v>113</v>
      </c>
      <c r="P38" s="32"/>
      <c r="Q38" s="1989"/>
      <c r="R38" s="1597"/>
      <c r="S38" s="1993" t="s">
        <v>0</v>
      </c>
      <c r="T38" s="1597"/>
      <c r="U38" s="1989" t="s">
        <v>695</v>
      </c>
      <c r="V38" s="1597"/>
      <c r="W38" s="1986" t="s">
        <v>696</v>
      </c>
      <c r="X38" s="1762"/>
      <c r="Y38" s="30"/>
      <c r="Z38" s="1987" t="s">
        <v>576</v>
      </c>
      <c r="AA38" s="1597"/>
      <c r="AB38" s="1994" t="s">
        <v>0</v>
      </c>
      <c r="AC38" s="1597"/>
      <c r="AD38" s="1992" t="s">
        <v>697</v>
      </c>
      <c r="AE38" s="1597"/>
      <c r="AF38" s="1986"/>
      <c r="AG38" s="1762"/>
      <c r="AH38" s="47"/>
      <c r="AI38" s="31" t="s">
        <v>670</v>
      </c>
      <c r="AJ38" s="31" t="s">
        <v>698</v>
      </c>
      <c r="AK38" s="31">
        <v>20</v>
      </c>
      <c r="AL38" s="31" t="s">
        <v>579</v>
      </c>
      <c r="AM38" s="31" t="s">
        <v>699</v>
      </c>
      <c r="AN38" s="33"/>
      <c r="AO38" s="48"/>
      <c r="AP38" s="46"/>
      <c r="AQ38" s="31"/>
      <c r="AR38" s="31"/>
      <c r="AS38" s="31"/>
      <c r="AT38" s="30"/>
      <c r="AU38" s="1987" t="s">
        <v>700</v>
      </c>
      <c r="AV38" s="1597"/>
      <c r="AW38" s="1987" t="s">
        <v>701</v>
      </c>
      <c r="AX38" s="1597"/>
      <c r="AY38" s="1987" t="s">
        <v>702</v>
      </c>
      <c r="AZ38" s="1597"/>
      <c r="BA38" s="1987"/>
      <c r="BB38" s="1597"/>
      <c r="BC38" s="31" t="s">
        <v>583</v>
      </c>
      <c r="BD38" s="30"/>
      <c r="BE38" s="30"/>
      <c r="BF38" s="30"/>
      <c r="BG38" s="30"/>
      <c r="BH38" s="30"/>
      <c r="BI38" s="30"/>
      <c r="BJ38" s="30"/>
      <c r="BK38" s="30"/>
      <c r="BL38" s="30"/>
      <c r="BM38" t="s">
        <v>703</v>
      </c>
      <c r="BN38" s="30"/>
      <c r="BO38" s="30"/>
      <c r="BP38" s="30"/>
      <c r="BQ38" s="30"/>
      <c r="BR38"/>
      <c r="BS38"/>
      <c r="BT38" s="30"/>
      <c r="BU38" s="30"/>
      <c r="BV38" s="30"/>
      <c r="BW38" s="30"/>
      <c r="BX38" s="30"/>
    </row>
    <row r="39" spans="1:76">
      <c r="A39" s="27">
        <f t="shared" ca="1" si="0"/>
        <v>44932</v>
      </c>
      <c r="B39" s="30"/>
      <c r="C39" s="30"/>
      <c r="D39" s="30"/>
      <c r="E39" s="29">
        <v>0.37</v>
      </c>
      <c r="F39" s="30"/>
      <c r="G39" s="30"/>
      <c r="H39" s="30"/>
      <c r="I39" s="32"/>
      <c r="J39" s="55" t="s">
        <v>515</v>
      </c>
      <c r="K39" s="58" t="s">
        <v>585</v>
      </c>
      <c r="L39" s="49" t="s">
        <v>704</v>
      </c>
      <c r="M39" s="57" t="s">
        <v>587</v>
      </c>
      <c r="N39" s="58" t="s">
        <v>705</v>
      </c>
      <c r="O39" s="42" t="s">
        <v>694</v>
      </c>
      <c r="P39" s="32"/>
      <c r="Q39" s="1989"/>
      <c r="R39" s="1597"/>
      <c r="S39" s="1989" t="s">
        <v>593</v>
      </c>
      <c r="T39" s="1597"/>
      <c r="U39" s="1989" t="s">
        <v>706</v>
      </c>
      <c r="V39" s="1597"/>
      <c r="W39" s="1986"/>
      <c r="X39" s="1762"/>
      <c r="Y39" s="30"/>
      <c r="Z39" s="1987" t="s">
        <v>592</v>
      </c>
      <c r="AA39" s="1597"/>
      <c r="AB39" s="1987" t="s">
        <v>593</v>
      </c>
      <c r="AC39" s="1597"/>
      <c r="AD39" s="1987" t="s">
        <v>707</v>
      </c>
      <c r="AE39" s="1597"/>
      <c r="AF39" s="1986"/>
      <c r="AG39" s="1762"/>
      <c r="AH39" s="47"/>
      <c r="AI39" s="31"/>
      <c r="AJ39" s="31" t="s">
        <v>708</v>
      </c>
      <c r="AK39" s="31">
        <v>25</v>
      </c>
      <c r="AL39" s="31" t="s">
        <v>597</v>
      </c>
      <c r="AM39" s="31" t="s">
        <v>709</v>
      </c>
      <c r="AN39" s="33"/>
      <c r="AO39" s="48"/>
      <c r="AP39" s="46"/>
      <c r="AQ39" s="31"/>
      <c r="AR39" s="31"/>
      <c r="AS39" s="31"/>
      <c r="AT39" s="30"/>
      <c r="AU39" s="1987"/>
      <c r="AV39" s="1597"/>
      <c r="AW39" s="1987" t="s">
        <v>710</v>
      </c>
      <c r="AX39" s="1597"/>
      <c r="AY39" s="1987" t="s">
        <v>711</v>
      </c>
      <c r="AZ39" s="1597"/>
      <c r="BA39" s="1987"/>
      <c r="BB39" s="1597"/>
      <c r="BC39" s="31" t="s">
        <v>600</v>
      </c>
      <c r="BD39" s="30"/>
      <c r="BE39" s="30"/>
      <c r="BF39" s="30"/>
      <c r="BG39" s="30"/>
      <c r="BH39" s="30"/>
      <c r="BI39" s="30"/>
      <c r="BJ39" s="30"/>
      <c r="BK39" s="30"/>
      <c r="BL39" s="30"/>
      <c r="BM39" t="s">
        <v>712</v>
      </c>
      <c r="BN39" s="30"/>
      <c r="BO39" s="30"/>
      <c r="BP39" s="30"/>
      <c r="BQ39" s="30"/>
      <c r="BR39"/>
      <c r="BS39"/>
      <c r="BT39" s="30"/>
      <c r="BU39" s="30"/>
      <c r="BV39" s="30"/>
      <c r="BW39" s="30"/>
      <c r="BX39" s="30"/>
    </row>
    <row r="40" spans="1:76">
      <c r="A40" s="27">
        <f t="shared" ca="1" si="0"/>
        <v>44933</v>
      </c>
      <c r="B40" s="30"/>
      <c r="C40" s="30"/>
      <c r="D40" s="30"/>
      <c r="E40" s="29">
        <v>0.38</v>
      </c>
      <c r="F40" s="30"/>
      <c r="G40" s="30"/>
      <c r="H40" s="30"/>
      <c r="I40" s="32"/>
      <c r="J40" s="33"/>
      <c r="K40" s="31"/>
      <c r="L40" s="31"/>
      <c r="M40" s="58" t="s">
        <v>713</v>
      </c>
      <c r="N40" s="59" t="s">
        <v>603</v>
      </c>
      <c r="O40" s="31" t="s">
        <v>705</v>
      </c>
      <c r="P40" s="32"/>
      <c r="Q40" s="1989"/>
      <c r="R40" s="1597"/>
      <c r="S40" s="1995"/>
      <c r="T40" s="1597"/>
      <c r="U40" s="1989" t="s">
        <v>714</v>
      </c>
      <c r="V40" s="1597"/>
      <c r="W40" s="1986"/>
      <c r="X40" s="1762"/>
      <c r="Y40" s="30"/>
      <c r="Z40" s="1987" t="s">
        <v>606</v>
      </c>
      <c r="AA40" s="1597"/>
      <c r="AB40" s="1996"/>
      <c r="AC40" s="1597"/>
      <c r="AD40" s="1987"/>
      <c r="AE40" s="1597"/>
      <c r="AF40" s="1986"/>
      <c r="AG40" s="1762"/>
      <c r="AH40" s="47"/>
      <c r="AI40" s="31"/>
      <c r="AJ40" s="31" t="s">
        <v>715</v>
      </c>
      <c r="AK40" s="31">
        <v>30</v>
      </c>
      <c r="AL40" s="31" t="s">
        <v>716</v>
      </c>
      <c r="AM40" s="31"/>
      <c r="AN40" s="33"/>
      <c r="AO40" s="48"/>
      <c r="AP40" s="46"/>
      <c r="AQ40" s="31"/>
      <c r="AR40" s="31"/>
      <c r="AS40" s="31"/>
      <c r="AT40" s="30"/>
      <c r="AU40" s="1987"/>
      <c r="AV40" s="1597"/>
      <c r="AW40" s="1987" t="s">
        <v>717</v>
      </c>
      <c r="AX40" s="1597"/>
      <c r="AY40" s="1987"/>
      <c r="AZ40" s="1597"/>
      <c r="BA40" s="1987"/>
      <c r="BB40" s="1597"/>
      <c r="BC40" s="31" t="s">
        <v>608</v>
      </c>
      <c r="BD40" s="30"/>
      <c r="BE40" s="30"/>
      <c r="BF40" s="30"/>
      <c r="BG40" s="30"/>
      <c r="BH40" s="30"/>
      <c r="BI40" s="30"/>
      <c r="BJ40" s="30"/>
      <c r="BK40" s="30"/>
      <c r="BL40" s="30"/>
      <c r="BM40" t="s">
        <v>718</v>
      </c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</row>
    <row r="41" spans="1:76">
      <c r="A41" s="27">
        <f t="shared" ca="1" si="0"/>
        <v>44934</v>
      </c>
      <c r="B41" s="30"/>
      <c r="C41" s="30"/>
      <c r="D41" s="30"/>
      <c r="E41" s="29">
        <v>0.39</v>
      </c>
      <c r="F41" s="30"/>
      <c r="G41" s="30"/>
      <c r="H41" s="30"/>
      <c r="I41" s="32"/>
      <c r="J41" s="33"/>
      <c r="K41" s="31"/>
      <c r="L41" s="31"/>
      <c r="M41" s="34"/>
      <c r="N41" s="34"/>
      <c r="O41" s="31" t="s">
        <v>719</v>
      </c>
      <c r="P41" s="32"/>
      <c r="Q41" s="1989"/>
      <c r="R41" s="1597"/>
      <c r="S41" s="1990"/>
      <c r="T41" s="1762"/>
      <c r="U41" s="1989" t="s">
        <v>661</v>
      </c>
      <c r="V41" s="1597"/>
      <c r="W41" s="1986"/>
      <c r="X41" s="1762"/>
      <c r="Y41" s="30"/>
      <c r="Z41" s="1987" t="s">
        <v>612</v>
      </c>
      <c r="AA41" s="1597"/>
      <c r="AB41" s="1987"/>
      <c r="AC41" s="1597"/>
      <c r="AD41" s="1987"/>
      <c r="AE41" s="1597"/>
      <c r="AF41" s="1986"/>
      <c r="AG41" s="1762"/>
      <c r="AH41" s="47"/>
      <c r="AI41" s="31"/>
      <c r="AJ41" s="31"/>
      <c r="AK41" s="31">
        <v>35</v>
      </c>
      <c r="AL41" s="31" t="s">
        <v>720</v>
      </c>
      <c r="AM41" s="31"/>
      <c r="AN41" s="33"/>
      <c r="AO41" s="48"/>
      <c r="AP41" s="46"/>
      <c r="AQ41" s="31"/>
      <c r="AR41" s="31"/>
      <c r="AS41" s="31"/>
      <c r="AT41" s="30"/>
      <c r="AU41" s="1987"/>
      <c r="AV41" s="1597"/>
      <c r="AW41" s="1987"/>
      <c r="AX41" s="1597"/>
      <c r="AY41" s="1987"/>
      <c r="AZ41" s="1597"/>
      <c r="BA41" s="1987"/>
      <c r="BB41" s="1597"/>
      <c r="BC41" s="31"/>
      <c r="BD41" s="30"/>
      <c r="BE41" s="30"/>
      <c r="BF41" s="30"/>
      <c r="BG41" s="30"/>
      <c r="BH41" s="30"/>
      <c r="BI41" s="30"/>
      <c r="BJ41" s="30"/>
      <c r="BK41" s="30"/>
      <c r="BL41" s="30"/>
      <c r="BM41" t="s">
        <v>721</v>
      </c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 spans="1:76">
      <c r="A42" s="27">
        <f t="shared" ca="1" si="0"/>
        <v>44935</v>
      </c>
      <c r="B42" s="30"/>
      <c r="C42" s="30"/>
      <c r="D42" s="30"/>
      <c r="E42" s="29">
        <v>0.4</v>
      </c>
      <c r="F42" s="30"/>
      <c r="G42" s="30"/>
      <c r="H42" s="30"/>
      <c r="I42" s="32"/>
      <c r="J42" s="33"/>
      <c r="K42" s="31"/>
      <c r="L42" s="31"/>
      <c r="M42" s="34"/>
      <c r="N42" s="34"/>
      <c r="O42" s="31" t="s">
        <v>722</v>
      </c>
      <c r="P42" s="32"/>
      <c r="Q42" s="1989"/>
      <c r="R42" s="1597"/>
      <c r="S42" s="1990"/>
      <c r="T42" s="1762"/>
      <c r="U42" s="1989" t="s">
        <v>615</v>
      </c>
      <c r="V42" s="1597"/>
      <c r="W42" s="1986"/>
      <c r="X42" s="1762"/>
      <c r="Y42" s="30"/>
      <c r="Z42" s="1987"/>
      <c r="AA42" s="1597"/>
      <c r="AB42" s="1986"/>
      <c r="AC42" s="1762"/>
      <c r="AD42" s="1987"/>
      <c r="AE42" s="1597"/>
      <c r="AF42" s="1986"/>
      <c r="AG42" s="1762"/>
      <c r="AH42" s="47"/>
      <c r="AI42" s="31"/>
      <c r="AJ42" s="31"/>
      <c r="AK42" s="31">
        <v>40</v>
      </c>
      <c r="AL42" s="31"/>
      <c r="AM42" s="31"/>
      <c r="AN42" s="33"/>
      <c r="AO42" s="48"/>
      <c r="AP42" s="46"/>
      <c r="AQ42" s="31"/>
      <c r="AR42" s="31"/>
      <c r="AS42" s="31"/>
      <c r="AT42" s="30"/>
      <c r="AU42" s="1987"/>
      <c r="AV42" s="1597"/>
      <c r="AW42" s="1987"/>
      <c r="AX42" s="1597"/>
      <c r="AY42" s="1987"/>
      <c r="AZ42" s="1597"/>
      <c r="BA42" s="1987"/>
      <c r="BB42" s="1597"/>
      <c r="BC42" s="31"/>
      <c r="BD42" s="30"/>
      <c r="BE42" s="30"/>
      <c r="BF42" s="30"/>
      <c r="BG42" s="30"/>
      <c r="BH42" s="30"/>
      <c r="BI42" s="30"/>
      <c r="BJ42" s="30"/>
      <c r="BK42" s="30"/>
      <c r="BL42" s="30"/>
      <c r="BM42" t="s">
        <v>723</v>
      </c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</row>
    <row r="43" spans="1:76">
      <c r="A43" s="27">
        <f t="shared" ca="1" si="0"/>
        <v>44936</v>
      </c>
      <c r="B43" s="30"/>
      <c r="C43" s="30"/>
      <c r="D43" s="30"/>
      <c r="E43" s="29">
        <v>0.41</v>
      </c>
      <c r="F43" s="30"/>
      <c r="G43" s="30"/>
      <c r="H43" s="30"/>
      <c r="I43" s="32"/>
      <c r="J43" s="33"/>
      <c r="K43" s="31"/>
      <c r="L43" s="31"/>
      <c r="M43" s="34"/>
      <c r="N43" s="34"/>
      <c r="O43" s="31"/>
      <c r="P43" s="32"/>
      <c r="Q43" s="1989"/>
      <c r="R43" s="1597"/>
      <c r="S43" s="1990"/>
      <c r="T43" s="1762"/>
      <c r="U43" s="1990" t="s">
        <v>724</v>
      </c>
      <c r="V43" s="1762"/>
      <c r="W43" s="1986"/>
      <c r="X43" s="1762"/>
      <c r="Y43" s="30"/>
      <c r="Z43" s="1987"/>
      <c r="AA43" s="1597"/>
      <c r="AB43" s="1986"/>
      <c r="AC43" s="1762"/>
      <c r="AD43" s="1986"/>
      <c r="AE43" s="1762"/>
      <c r="AF43" s="1986"/>
      <c r="AG43" s="1762"/>
      <c r="AH43" s="47"/>
      <c r="AI43" s="31"/>
      <c r="AJ43" s="31"/>
      <c r="AK43" s="31">
        <v>45</v>
      </c>
      <c r="AL43" s="31"/>
      <c r="AM43" s="31"/>
      <c r="AN43" s="33"/>
      <c r="AO43" s="48"/>
      <c r="AP43" s="46"/>
      <c r="AQ43" s="31"/>
      <c r="AR43" s="31"/>
      <c r="AS43" s="31"/>
      <c r="AT43" s="30"/>
      <c r="AU43" s="1987"/>
      <c r="AV43" s="1597"/>
      <c r="AW43" s="1987"/>
      <c r="AX43" s="1597"/>
      <c r="AY43" s="1987"/>
      <c r="AZ43" s="1597"/>
      <c r="BA43" s="1987"/>
      <c r="BB43" s="1597"/>
      <c r="BC43" s="31"/>
      <c r="BD43" s="30"/>
      <c r="BE43" s="30"/>
      <c r="BF43" s="30"/>
      <c r="BG43" s="30"/>
      <c r="BH43" s="30"/>
      <c r="BI43" s="30"/>
      <c r="BJ43" s="30"/>
      <c r="BK43" s="30"/>
      <c r="BL43" s="30"/>
      <c r="BM43" t="s">
        <v>725</v>
      </c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</row>
    <row r="44" spans="1:76">
      <c r="A44" s="27">
        <f t="shared" ca="1" si="0"/>
        <v>44937</v>
      </c>
      <c r="B44" s="30"/>
      <c r="C44" s="30"/>
      <c r="D44" s="30"/>
      <c r="E44" s="29">
        <v>0.42</v>
      </c>
      <c r="F44" s="30"/>
      <c r="G44" s="30"/>
      <c r="H44" s="30"/>
      <c r="I44" s="32"/>
      <c r="J44" s="33"/>
      <c r="K44" s="31"/>
      <c r="L44" s="31"/>
      <c r="M44" s="34"/>
      <c r="N44" s="34"/>
      <c r="O44" s="31"/>
      <c r="P44" s="32"/>
      <c r="Q44" s="1989"/>
      <c r="R44" s="1597"/>
      <c r="S44" s="1990"/>
      <c r="T44" s="1762"/>
      <c r="U44" s="1990"/>
      <c r="V44" s="1762"/>
      <c r="W44" s="1986"/>
      <c r="X44" s="1762"/>
      <c r="Y44" s="30"/>
      <c r="Z44" s="1987"/>
      <c r="AA44" s="1597"/>
      <c r="AB44" s="1986"/>
      <c r="AC44" s="1762"/>
      <c r="AD44" s="1986"/>
      <c r="AE44" s="1762"/>
      <c r="AF44" s="1986"/>
      <c r="AG44" s="1762"/>
      <c r="AH44" s="47"/>
      <c r="AI44" s="31"/>
      <c r="AJ44" s="31"/>
      <c r="AK44" s="31">
        <v>50</v>
      </c>
      <c r="AL44" s="31"/>
      <c r="AM44" s="31"/>
      <c r="AN44" s="33"/>
      <c r="AO44" s="48"/>
      <c r="AP44" s="46"/>
      <c r="AQ44" s="31"/>
      <c r="AR44" s="31"/>
      <c r="AS44" s="31"/>
      <c r="AT44" s="30"/>
      <c r="AU44" s="1987"/>
      <c r="AV44" s="1597"/>
      <c r="AW44" s="1987"/>
      <c r="AX44" s="1597"/>
      <c r="AY44" s="1987"/>
      <c r="AZ44" s="1597"/>
      <c r="BA44" s="1987"/>
      <c r="BB44" s="1597"/>
      <c r="BC44" s="31"/>
      <c r="BD44" s="30"/>
      <c r="BE44" s="30"/>
      <c r="BF44" s="30"/>
      <c r="BG44" s="30"/>
      <c r="BH44" s="30"/>
      <c r="BI44" s="30"/>
      <c r="BJ44" s="30"/>
      <c r="BK44" s="30"/>
      <c r="BL44" s="30"/>
      <c r="BM44" t="s">
        <v>726</v>
      </c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 spans="1:76">
      <c r="A45" s="27">
        <f t="shared" ca="1" si="0"/>
        <v>44938</v>
      </c>
      <c r="B45" s="30"/>
      <c r="C45" s="30"/>
      <c r="D45" s="30"/>
      <c r="E45" s="29">
        <v>0.43</v>
      </c>
      <c r="F45" s="30"/>
      <c r="G45" s="30"/>
      <c r="H45" s="30"/>
      <c r="I45" s="32"/>
      <c r="J45" s="33"/>
      <c r="K45" s="31"/>
      <c r="L45" s="31"/>
      <c r="M45" s="34"/>
      <c r="N45" s="34"/>
      <c r="O45" s="31"/>
      <c r="P45" s="32"/>
      <c r="Q45" s="1989"/>
      <c r="R45" s="1597"/>
      <c r="S45" s="1990"/>
      <c r="T45" s="1762"/>
      <c r="U45" s="1990"/>
      <c r="V45" s="1762"/>
      <c r="W45" s="1986"/>
      <c r="X45" s="1762"/>
      <c r="Y45" s="30"/>
      <c r="Z45" s="1987"/>
      <c r="AA45" s="1597"/>
      <c r="AB45" s="1986"/>
      <c r="AC45" s="1762"/>
      <c r="AD45" s="1986"/>
      <c r="AE45" s="1762"/>
      <c r="AF45" s="1986"/>
      <c r="AG45" s="1762"/>
      <c r="AH45" s="47"/>
      <c r="AI45" s="31"/>
      <c r="AJ45" s="31"/>
      <c r="AK45" s="31">
        <v>100</v>
      </c>
      <c r="AL45" s="31"/>
      <c r="AM45" s="31"/>
      <c r="AN45" s="33"/>
      <c r="AO45" s="48"/>
      <c r="AP45" s="46"/>
      <c r="AQ45" s="31"/>
      <c r="AR45" s="31"/>
      <c r="AS45" s="31"/>
      <c r="AT45" s="30"/>
      <c r="AU45" s="1987"/>
      <c r="AV45" s="1597"/>
      <c r="AW45" s="1987"/>
      <c r="AX45" s="1597"/>
      <c r="AY45" s="1987"/>
      <c r="AZ45" s="1597"/>
      <c r="BA45" s="1987"/>
      <c r="BB45" s="1597"/>
      <c r="BC45" s="31"/>
      <c r="BD45" s="30"/>
      <c r="BE45" s="30"/>
      <c r="BF45" s="30"/>
      <c r="BG45" s="30"/>
      <c r="BH45" s="30"/>
      <c r="BI45" s="30"/>
      <c r="BJ45" s="30"/>
      <c r="BK45" s="30"/>
      <c r="BL45" s="30"/>
      <c r="BM45" t="s">
        <v>727</v>
      </c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</row>
    <row r="46" spans="1:76">
      <c r="A46" s="27">
        <f t="shared" ca="1" si="0"/>
        <v>44939</v>
      </c>
      <c r="B46" s="30"/>
      <c r="C46" s="30"/>
      <c r="D46" s="30"/>
      <c r="E46" s="29">
        <v>0.44</v>
      </c>
      <c r="F46" s="30"/>
      <c r="G46" s="30"/>
      <c r="H46" s="30"/>
      <c r="I46" s="32"/>
      <c r="J46" s="33"/>
      <c r="K46" s="31"/>
      <c r="L46" s="31"/>
      <c r="M46" s="34"/>
      <c r="N46" s="34"/>
      <c r="O46" s="31"/>
      <c r="P46" s="32"/>
      <c r="Q46" s="1989"/>
      <c r="R46" s="1597"/>
      <c r="S46" s="1990"/>
      <c r="T46" s="1762"/>
      <c r="U46" s="1990"/>
      <c r="V46" s="1762"/>
      <c r="W46" s="1986"/>
      <c r="X46" s="1762"/>
      <c r="Y46" s="30"/>
      <c r="Z46" s="1987"/>
      <c r="AA46" s="1597"/>
      <c r="AB46" s="1986"/>
      <c r="AC46" s="1762"/>
      <c r="AD46" s="1986"/>
      <c r="AE46" s="1762"/>
      <c r="AF46" s="1986"/>
      <c r="AG46" s="1762"/>
      <c r="AH46" s="47"/>
      <c r="AI46" s="31"/>
      <c r="AJ46" s="31"/>
      <c r="AK46" s="31">
        <v>150</v>
      </c>
      <c r="AL46" s="31"/>
      <c r="AM46" s="31"/>
      <c r="AN46" s="33"/>
      <c r="AO46" s="48"/>
      <c r="AP46" s="46"/>
      <c r="AQ46" s="31"/>
      <c r="AR46" s="31"/>
      <c r="AS46" s="31"/>
      <c r="AT46" s="30"/>
      <c r="AU46" s="1987"/>
      <c r="AV46" s="1597"/>
      <c r="AW46" s="1987"/>
      <c r="AX46" s="1597"/>
      <c r="AY46" s="1987"/>
      <c r="AZ46" s="1597"/>
      <c r="BA46" s="1987"/>
      <c r="BB46" s="1597"/>
      <c r="BC46" s="31"/>
      <c r="BD46" s="30"/>
      <c r="BE46" s="30"/>
      <c r="BF46" s="30"/>
      <c r="BG46" s="30"/>
      <c r="BH46" s="30"/>
      <c r="BI46" s="30"/>
      <c r="BJ46" s="30"/>
      <c r="BK46" s="30"/>
      <c r="BL46" s="30"/>
      <c r="BM46" t="s">
        <v>728</v>
      </c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</row>
    <row r="47" spans="1:76">
      <c r="A47" s="27">
        <f t="shared" ca="1" si="0"/>
        <v>44940</v>
      </c>
      <c r="B47" s="30"/>
      <c r="C47" s="30"/>
      <c r="D47" s="30"/>
      <c r="E47" s="29">
        <v>0.45</v>
      </c>
      <c r="F47" s="30"/>
      <c r="G47" s="30"/>
      <c r="H47" s="30"/>
      <c r="I47" s="32"/>
      <c r="J47" s="30"/>
      <c r="K47" s="30"/>
      <c r="L47" s="30"/>
      <c r="M47" s="30"/>
      <c r="N47" s="30"/>
      <c r="O47" s="30"/>
      <c r="P47" s="32"/>
      <c r="Q47" s="32"/>
      <c r="R47" s="32"/>
      <c r="S47" s="32"/>
      <c r="T47" s="32"/>
      <c r="U47" s="32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>
        <v>200</v>
      </c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t="s">
        <v>729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</row>
    <row r="48" spans="1:76">
      <c r="A48" s="27">
        <f t="shared" ca="1" si="0"/>
        <v>44941</v>
      </c>
      <c r="B48" s="30"/>
      <c r="C48" s="30"/>
      <c r="D48" s="30"/>
      <c r="E48" s="29">
        <v>0.46</v>
      </c>
      <c r="F48" s="30"/>
      <c r="G48" s="30"/>
      <c r="H48" s="30"/>
      <c r="I48" s="32"/>
      <c r="J48" s="30"/>
      <c r="K48" s="30"/>
      <c r="L48" s="30"/>
      <c r="M48" s="30"/>
      <c r="N48" s="30"/>
      <c r="O48" s="30"/>
      <c r="P48" s="32"/>
      <c r="Q48" s="32"/>
      <c r="R48" s="32"/>
      <c r="S48" s="32"/>
      <c r="T48" s="32"/>
      <c r="U48" s="32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1">
        <v>300</v>
      </c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t="s">
        <v>730</v>
      </c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 spans="1:76">
      <c r="A49" s="27">
        <f t="shared" ca="1" si="0"/>
        <v>44942</v>
      </c>
      <c r="B49" s="30"/>
      <c r="C49" s="30"/>
      <c r="D49" s="30"/>
      <c r="E49" s="29">
        <v>0.46999999999999897</v>
      </c>
      <c r="F49" s="30"/>
      <c r="G49" s="30"/>
      <c r="H49" s="30"/>
      <c r="I49" s="32"/>
      <c r="J49" s="30"/>
      <c r="K49" s="30"/>
      <c r="L49" s="30"/>
      <c r="M49" s="30"/>
      <c r="N49" s="30"/>
      <c r="O49" s="30"/>
      <c r="P49" s="32"/>
      <c r="Q49" s="32"/>
      <c r="R49" s="32"/>
      <c r="S49" s="32"/>
      <c r="T49" s="32"/>
      <c r="U49" s="32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1" t="s">
        <v>648</v>
      </c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t="s">
        <v>731</v>
      </c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 spans="1:76">
      <c r="A50" s="27">
        <f t="shared" ca="1" si="0"/>
        <v>44943</v>
      </c>
      <c r="B50" s="30"/>
      <c r="C50" s="30"/>
      <c r="D50" s="30"/>
      <c r="E50" s="29">
        <v>0.47999999999999898</v>
      </c>
      <c r="F50" s="30"/>
      <c r="G50" s="30"/>
      <c r="H50" s="30"/>
      <c r="I50" s="32"/>
      <c r="J50" s="30"/>
      <c r="K50" s="30"/>
      <c r="L50" s="30"/>
      <c r="M50" s="30"/>
      <c r="N50" s="30"/>
      <c r="O50" s="30"/>
      <c r="P50" s="32"/>
      <c r="Q50" s="32"/>
      <c r="R50" s="32"/>
      <c r="S50" s="32"/>
      <c r="T50" s="32"/>
      <c r="U50" s="32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1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t="s">
        <v>732</v>
      </c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 spans="1:76">
      <c r="A51" s="27">
        <f t="shared" ca="1" si="0"/>
        <v>44944</v>
      </c>
      <c r="B51" s="30"/>
      <c r="C51" s="30"/>
      <c r="D51" s="30"/>
      <c r="E51" s="29">
        <v>0.48999999999999899</v>
      </c>
      <c r="F51" s="30"/>
      <c r="G51" s="30"/>
      <c r="H51" s="30"/>
      <c r="I51" s="32"/>
      <c r="J51" s="30"/>
      <c r="K51" s="30"/>
      <c r="L51" s="30"/>
      <c r="M51" s="30"/>
      <c r="N51" s="30"/>
      <c r="O51" s="30"/>
      <c r="P51" s="32"/>
      <c r="Q51" s="32"/>
      <c r="R51" s="32"/>
      <c r="S51" s="32"/>
      <c r="T51" s="32"/>
      <c r="U51" s="32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1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t="s">
        <v>733</v>
      </c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 spans="1:76">
      <c r="A52" s="27">
        <f t="shared" ca="1" si="0"/>
        <v>44945</v>
      </c>
      <c r="B52" s="30"/>
      <c r="C52" s="30"/>
      <c r="D52" s="30"/>
      <c r="E52" s="29">
        <v>0.499999999999999</v>
      </c>
      <c r="F52" s="30"/>
      <c r="G52" s="30"/>
      <c r="H52" s="30"/>
      <c r="I52" s="32"/>
      <c r="J52" s="30"/>
      <c r="K52" s="30"/>
      <c r="L52" s="30"/>
      <c r="M52" s="30"/>
      <c r="N52" s="30"/>
      <c r="O52" s="30"/>
      <c r="P52" s="32"/>
      <c r="Q52" s="32"/>
      <c r="R52" s="32"/>
      <c r="S52" s="32"/>
      <c r="T52" s="32"/>
      <c r="U52" s="32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1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t="s">
        <v>734</v>
      </c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 spans="1:76">
      <c r="A53" s="27">
        <f t="shared" ca="1" si="0"/>
        <v>44946</v>
      </c>
      <c r="B53" s="30"/>
      <c r="C53" s="30"/>
      <c r="D53" s="30"/>
      <c r="E53" s="29">
        <v>0.50999999999999901</v>
      </c>
      <c r="F53" s="30"/>
      <c r="G53" s="30"/>
      <c r="H53" s="30"/>
      <c r="I53" s="32"/>
      <c r="J53" s="30"/>
      <c r="K53" s="30"/>
      <c r="L53" s="30"/>
      <c r="M53" s="30"/>
      <c r="N53" s="30"/>
      <c r="O53" s="30"/>
      <c r="P53" s="32"/>
      <c r="Q53" s="32"/>
      <c r="R53" s="32"/>
      <c r="S53" s="32"/>
      <c r="T53" s="32"/>
      <c r="U53" s="32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 spans="1:76">
      <c r="A54" s="27">
        <f t="shared" ca="1" si="0"/>
        <v>44947</v>
      </c>
      <c r="B54" s="30"/>
      <c r="C54" s="30"/>
      <c r="D54" s="30"/>
      <c r="E54" s="29">
        <v>0.51999999999999902</v>
      </c>
      <c r="F54" s="30"/>
      <c r="G54" s="30"/>
      <c r="H54" s="30"/>
      <c r="I54" s="32"/>
      <c r="J54" s="30"/>
      <c r="K54" s="30"/>
      <c r="L54" s="30"/>
      <c r="M54" s="30"/>
      <c r="N54" s="30"/>
      <c r="O54" s="30"/>
      <c r="P54" s="32"/>
      <c r="Q54" s="32"/>
      <c r="R54" s="32"/>
      <c r="S54" s="32"/>
      <c r="T54" s="32"/>
      <c r="U54" s="32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 spans="1:76">
      <c r="A55" s="27">
        <f t="shared" ca="1" si="0"/>
        <v>44948</v>
      </c>
      <c r="B55" s="30"/>
      <c r="C55" s="30"/>
      <c r="D55" s="30"/>
      <c r="E55" s="29">
        <v>0.52999999999999903</v>
      </c>
      <c r="F55" s="30"/>
      <c r="G55" s="30"/>
      <c r="H55" s="30"/>
      <c r="I55" s="32"/>
      <c r="J55" s="30"/>
      <c r="K55" s="30"/>
      <c r="L55" s="30"/>
      <c r="M55" s="30"/>
      <c r="N55" s="30"/>
      <c r="O55" s="30"/>
      <c r="P55" s="32"/>
      <c r="Q55" s="32"/>
      <c r="R55" s="32"/>
      <c r="S55" s="32"/>
      <c r="T55" s="32"/>
      <c r="U55" s="32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76">
      <c r="A56" s="27">
        <f t="shared" ca="1" si="0"/>
        <v>44949</v>
      </c>
      <c r="B56" s="30"/>
      <c r="C56" s="30"/>
      <c r="D56" s="30"/>
      <c r="E56" s="30"/>
      <c r="F56" s="30"/>
      <c r="G56" s="30"/>
      <c r="H56" s="30"/>
      <c r="I56" s="32"/>
      <c r="J56" s="30"/>
      <c r="K56" s="30"/>
      <c r="L56" s="30"/>
      <c r="M56" s="30"/>
      <c r="N56" s="30"/>
      <c r="O56" s="30"/>
      <c r="P56" s="32"/>
      <c r="Q56" s="32"/>
      <c r="R56" s="32"/>
      <c r="S56" s="32"/>
      <c r="T56" s="32"/>
      <c r="U56" s="32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 spans="1:76">
      <c r="A57" s="27">
        <f t="shared" ca="1" si="0"/>
        <v>44950</v>
      </c>
      <c r="B57" s="30"/>
      <c r="C57" s="30"/>
      <c r="D57" s="30"/>
      <c r="E57" s="30"/>
      <c r="F57" s="30"/>
      <c r="G57" s="30"/>
      <c r="H57" s="30"/>
      <c r="I57" s="32"/>
      <c r="J57" s="30"/>
      <c r="K57" s="30"/>
      <c r="L57" s="30"/>
      <c r="M57" s="30"/>
      <c r="N57" s="30"/>
      <c r="O57" s="30"/>
      <c r="P57" s="32"/>
      <c r="Q57" s="32"/>
      <c r="R57" s="32"/>
      <c r="S57" s="32"/>
      <c r="T57" s="32"/>
      <c r="U57" s="32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 spans="1:76">
      <c r="A58" s="27">
        <f t="shared" ca="1" si="0"/>
        <v>44951</v>
      </c>
      <c r="B58" s="30"/>
      <c r="C58" s="30"/>
      <c r="D58" s="30"/>
      <c r="E58" s="30"/>
      <c r="F58" s="30"/>
      <c r="G58" s="30"/>
      <c r="H58" s="30"/>
      <c r="I58" s="32"/>
      <c r="J58" s="30"/>
      <c r="K58" s="30"/>
      <c r="L58" s="30"/>
      <c r="M58" s="30"/>
      <c r="N58" s="30"/>
      <c r="O58" s="30"/>
      <c r="P58" s="32"/>
      <c r="Q58" s="32"/>
      <c r="R58" s="32"/>
      <c r="S58" s="32"/>
      <c r="T58" s="32"/>
      <c r="U58" s="32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 spans="1:76">
      <c r="A59" s="27">
        <f t="shared" ca="1" si="0"/>
        <v>44952</v>
      </c>
      <c r="B59" s="30"/>
      <c r="C59" s="30"/>
      <c r="D59" s="30"/>
      <c r="E59" s="30"/>
      <c r="F59" s="30"/>
      <c r="G59" s="30"/>
      <c r="H59" s="30"/>
      <c r="I59" s="32"/>
      <c r="J59" s="30"/>
      <c r="K59" s="30"/>
      <c r="L59" s="30"/>
      <c r="M59" s="30"/>
      <c r="N59" s="30"/>
      <c r="O59" s="30"/>
      <c r="P59" s="32"/>
      <c r="Q59" s="32"/>
      <c r="R59" s="32"/>
      <c r="S59" s="32"/>
      <c r="T59" s="32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 spans="1:76">
      <c r="A60" s="27">
        <f t="shared" ca="1" si="0"/>
        <v>44953</v>
      </c>
      <c r="B60" s="30"/>
      <c r="C60" s="30"/>
      <c r="D60" s="30"/>
      <c r="E60" s="30"/>
      <c r="F60" s="30"/>
      <c r="G60" s="30"/>
      <c r="H60" s="30"/>
      <c r="I60" s="32"/>
      <c r="J60" s="30"/>
      <c r="K60" s="30"/>
      <c r="L60" s="30"/>
      <c r="M60" s="30"/>
      <c r="N60" s="30"/>
      <c r="O60" s="30"/>
      <c r="P60" s="32"/>
      <c r="Q60" s="32"/>
      <c r="R60" s="32"/>
      <c r="S60" s="32"/>
      <c r="T60" s="32"/>
      <c r="U60" s="32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 spans="1:76">
      <c r="A61" s="27">
        <f t="shared" ca="1" si="0"/>
        <v>44954</v>
      </c>
      <c r="B61" s="30"/>
      <c r="C61" s="30"/>
      <c r="D61" s="30"/>
      <c r="E61" s="30"/>
      <c r="F61" s="30"/>
      <c r="G61" s="30"/>
      <c r="H61" s="30"/>
      <c r="I61" s="32"/>
      <c r="J61" s="30"/>
      <c r="K61" s="30"/>
      <c r="L61" s="30"/>
      <c r="M61" s="30"/>
      <c r="N61" s="30"/>
      <c r="O61" s="30"/>
      <c r="P61" s="32"/>
      <c r="Q61" s="32"/>
      <c r="R61" s="32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 spans="1:76">
      <c r="A62" s="27">
        <f t="shared" ca="1" si="0"/>
        <v>44955</v>
      </c>
      <c r="B62" s="30"/>
      <c r="C62" s="30"/>
      <c r="D62" s="30"/>
      <c r="E62" s="30"/>
      <c r="F62" s="30"/>
      <c r="G62" s="30"/>
      <c r="H62" s="30"/>
      <c r="I62" s="32"/>
      <c r="J62" s="30"/>
      <c r="K62" s="30"/>
      <c r="L62" s="30"/>
      <c r="M62" s="30"/>
      <c r="N62" s="30"/>
      <c r="O62" s="30"/>
      <c r="P62" s="32"/>
      <c r="Q62" s="32"/>
      <c r="R62" s="32"/>
      <c r="S62" s="32"/>
      <c r="T62" s="32"/>
      <c r="U62" s="32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 spans="1:76">
      <c r="A63" s="27">
        <f t="shared" ca="1" si="0"/>
        <v>44956</v>
      </c>
      <c r="B63" s="30"/>
      <c r="C63" s="30"/>
      <c r="D63" s="30"/>
      <c r="E63" s="30"/>
      <c r="F63" s="30"/>
      <c r="G63" s="30"/>
      <c r="H63" s="30"/>
      <c r="I63" s="32"/>
      <c r="J63" s="30"/>
      <c r="K63" s="30"/>
      <c r="L63" s="30"/>
      <c r="M63" s="30"/>
      <c r="N63" s="30"/>
      <c r="O63" s="30"/>
      <c r="P63" s="32"/>
      <c r="Q63" s="32"/>
      <c r="R63" s="32"/>
      <c r="S63" s="32"/>
      <c r="T63" s="32"/>
      <c r="U63" s="32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 spans="1:76">
      <c r="A64" s="27">
        <f t="shared" ca="1" si="0"/>
        <v>44957</v>
      </c>
      <c r="B64" s="30"/>
      <c r="C64" s="30"/>
      <c r="D64" s="30"/>
      <c r="E64" s="30"/>
      <c r="F64" s="30"/>
      <c r="G64" s="30"/>
      <c r="H64" s="30"/>
      <c r="I64" s="32"/>
      <c r="J64" s="30"/>
      <c r="K64" s="30"/>
      <c r="L64" s="30"/>
      <c r="M64" s="30"/>
      <c r="N64" s="30"/>
      <c r="O64" s="30"/>
      <c r="P64" s="32"/>
      <c r="Q64" s="32"/>
      <c r="R64" s="32"/>
      <c r="S64" s="32"/>
      <c r="T64" s="32"/>
      <c r="U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 spans="1:76">
      <c r="A65" s="27">
        <f t="shared" ca="1" si="0"/>
        <v>44958</v>
      </c>
      <c r="B65" s="30"/>
      <c r="C65" s="30"/>
      <c r="D65" s="30"/>
      <c r="E65" s="30"/>
      <c r="F65" s="30"/>
      <c r="G65" s="30"/>
      <c r="H65" s="30"/>
      <c r="I65" s="32"/>
      <c r="J65" s="30"/>
      <c r="K65" s="30"/>
      <c r="L65" s="30"/>
      <c r="M65" s="30"/>
      <c r="N65" s="30"/>
      <c r="O65" s="30"/>
      <c r="P65" s="32"/>
      <c r="Q65" s="32"/>
      <c r="R65" s="32"/>
      <c r="S65" s="32"/>
      <c r="T65" s="32"/>
      <c r="U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1:76">
      <c r="A66" s="27">
        <f t="shared" ca="1" si="0"/>
        <v>44959</v>
      </c>
      <c r="B66" s="30"/>
      <c r="C66" s="30"/>
      <c r="D66" s="30"/>
      <c r="E66" s="30"/>
      <c r="F66" s="30"/>
      <c r="G66" s="30"/>
      <c r="H66" s="30"/>
      <c r="I66" s="32"/>
      <c r="J66" s="30"/>
      <c r="K66" s="30"/>
      <c r="L66" s="30"/>
      <c r="M66" s="30"/>
      <c r="N66" s="30"/>
      <c r="O66" s="30"/>
      <c r="P66" s="32"/>
      <c r="Q66" s="32"/>
      <c r="R66" s="32"/>
      <c r="S66" s="32"/>
      <c r="T66" s="32"/>
      <c r="U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1:76">
      <c r="A67" s="27">
        <f t="shared" ref="A67:A130" ca="1" si="2">A66+1</f>
        <v>44960</v>
      </c>
      <c r="B67" s="30"/>
      <c r="C67" s="30"/>
      <c r="D67" s="30"/>
      <c r="E67" s="30"/>
      <c r="F67" s="30"/>
      <c r="G67" s="30"/>
      <c r="H67" s="30"/>
      <c r="I67" s="32"/>
      <c r="J67" s="30"/>
      <c r="K67" s="30"/>
      <c r="L67" s="30"/>
      <c r="M67" s="30"/>
      <c r="N67" s="30"/>
      <c r="O67" s="30"/>
      <c r="P67" s="32"/>
      <c r="Q67" s="32"/>
      <c r="R67" s="32"/>
      <c r="S67" s="32"/>
      <c r="T67" s="32"/>
      <c r="U67" s="32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1:76">
      <c r="A68" s="27">
        <f t="shared" ca="1" si="2"/>
        <v>44961</v>
      </c>
      <c r="B68" s="30"/>
      <c r="C68" s="30"/>
      <c r="D68" s="30"/>
      <c r="E68" s="30"/>
      <c r="F68" s="30"/>
      <c r="G68" s="30"/>
      <c r="H68" s="30"/>
      <c r="I68" s="32"/>
      <c r="J68" s="30"/>
      <c r="K68" s="30"/>
      <c r="L68" s="30"/>
      <c r="M68" s="30"/>
      <c r="N68" s="30"/>
      <c r="O68" s="30"/>
      <c r="P68" s="32"/>
      <c r="Q68" s="32"/>
      <c r="R68" s="32"/>
      <c r="S68" s="32"/>
      <c r="T68" s="32"/>
      <c r="U68" s="32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1:76">
      <c r="A69" s="27">
        <f t="shared" ca="1" si="2"/>
        <v>44962</v>
      </c>
      <c r="B69" s="30"/>
      <c r="C69" s="30"/>
      <c r="D69" s="30"/>
      <c r="E69" s="30"/>
      <c r="F69" s="30"/>
      <c r="G69" s="30"/>
      <c r="H69" s="30"/>
      <c r="I69" s="32"/>
      <c r="J69" s="30"/>
      <c r="K69" s="30"/>
      <c r="L69" s="30"/>
      <c r="M69" s="30"/>
      <c r="N69" s="30"/>
      <c r="O69" s="30"/>
      <c r="P69" s="32"/>
      <c r="Q69" s="32"/>
      <c r="R69" s="32"/>
      <c r="S69" s="32"/>
      <c r="T69" s="32"/>
      <c r="U69" s="32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 spans="1:76">
      <c r="A70" s="27">
        <f t="shared" ca="1" si="2"/>
        <v>44963</v>
      </c>
      <c r="B70" s="30"/>
      <c r="C70" s="30"/>
      <c r="D70" s="30"/>
      <c r="E70" s="30"/>
      <c r="F70" s="30"/>
      <c r="G70" s="30"/>
      <c r="H70" s="30"/>
      <c r="I70" s="32"/>
      <c r="J70" s="30"/>
      <c r="K70" s="30"/>
      <c r="L70" s="30"/>
      <c r="M70" s="30"/>
      <c r="N70" s="30"/>
      <c r="O70" s="30"/>
      <c r="P70" s="32"/>
      <c r="Q70" s="32"/>
      <c r="R70" s="32"/>
      <c r="S70" s="32"/>
      <c r="T70" s="32"/>
      <c r="U70" s="32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 spans="1:76">
      <c r="A71" s="27">
        <f t="shared" ca="1" si="2"/>
        <v>44964</v>
      </c>
      <c r="B71" s="30"/>
      <c r="C71" s="30"/>
      <c r="D71" s="30"/>
      <c r="E71" s="30"/>
      <c r="F71" s="30"/>
      <c r="G71" s="30"/>
      <c r="H71" s="30"/>
      <c r="I71" s="32"/>
      <c r="J71" s="30"/>
      <c r="K71" s="30"/>
      <c r="L71" s="30"/>
      <c r="M71" s="30"/>
      <c r="N71" s="30"/>
      <c r="O71" s="30"/>
      <c r="P71" s="32"/>
      <c r="Q71" s="32"/>
      <c r="R71" s="32"/>
      <c r="S71" s="32"/>
      <c r="T71" s="32"/>
      <c r="U71" s="32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 spans="1:76">
      <c r="A72" s="27">
        <f t="shared" ca="1" si="2"/>
        <v>44965</v>
      </c>
      <c r="B72" s="30"/>
      <c r="C72" s="30"/>
      <c r="D72" s="30"/>
      <c r="E72" s="30"/>
      <c r="F72" s="30"/>
      <c r="G72" s="30"/>
      <c r="H72" s="30"/>
      <c r="I72" s="32"/>
      <c r="J72" s="30"/>
      <c r="K72" s="30"/>
      <c r="L72" s="30"/>
      <c r="M72" s="30"/>
      <c r="N72" s="30"/>
      <c r="O72" s="30"/>
      <c r="P72" s="32"/>
      <c r="Q72" s="32"/>
      <c r="R72" s="32"/>
      <c r="S72" s="32"/>
      <c r="T72" s="32"/>
      <c r="U72" s="32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 spans="1:76">
      <c r="A73" s="27">
        <f t="shared" ca="1" si="2"/>
        <v>44966</v>
      </c>
      <c r="B73" s="30"/>
      <c r="C73" s="30"/>
      <c r="D73" s="30"/>
      <c r="E73" s="30"/>
      <c r="F73" s="30"/>
      <c r="G73" s="30"/>
      <c r="H73" s="30"/>
      <c r="I73" s="32"/>
      <c r="J73" s="30"/>
      <c r="K73" s="30"/>
      <c r="L73" s="30"/>
      <c r="M73" s="30"/>
      <c r="N73" s="30"/>
      <c r="O73" s="30"/>
      <c r="P73" s="32"/>
      <c r="Q73" s="32"/>
      <c r="R73" s="32"/>
      <c r="S73" s="32"/>
      <c r="T73" s="32"/>
      <c r="U73" s="32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 spans="1:76">
      <c r="A74" s="27">
        <f t="shared" ca="1" si="2"/>
        <v>44967</v>
      </c>
      <c r="B74" s="30"/>
      <c r="C74" s="30"/>
      <c r="D74" s="30"/>
      <c r="E74" s="30"/>
      <c r="F74" s="30"/>
      <c r="G74" s="30"/>
      <c r="H74" s="30"/>
      <c r="I74" s="32"/>
      <c r="J74" s="30"/>
      <c r="K74" s="30"/>
      <c r="L74" s="30"/>
      <c r="M74" s="30"/>
      <c r="N74" s="30"/>
      <c r="O74" s="30"/>
      <c r="P74" s="32"/>
      <c r="Q74" s="32"/>
      <c r="R74" s="32"/>
      <c r="S74" s="32"/>
      <c r="T74" s="32"/>
      <c r="U74" s="32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 spans="1:76">
      <c r="A75" s="27">
        <f t="shared" ca="1" si="2"/>
        <v>44968</v>
      </c>
      <c r="B75" s="30"/>
      <c r="C75" s="30"/>
      <c r="D75" s="30"/>
      <c r="E75" s="30"/>
      <c r="F75" s="30"/>
      <c r="G75" s="30"/>
      <c r="H75" s="30"/>
      <c r="I75" s="32"/>
      <c r="J75" s="30"/>
      <c r="K75" s="30"/>
      <c r="L75" s="30"/>
      <c r="M75" s="30"/>
      <c r="N75" s="30"/>
      <c r="O75" s="30"/>
      <c r="P75" s="32"/>
      <c r="Q75" s="32"/>
      <c r="R75" s="32"/>
      <c r="S75" s="32"/>
      <c r="T75" s="32"/>
      <c r="U75" s="32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 spans="1:76">
      <c r="A76" s="27">
        <f t="shared" ca="1" si="2"/>
        <v>44969</v>
      </c>
      <c r="B76" s="30"/>
      <c r="C76" s="30"/>
      <c r="D76" s="30"/>
      <c r="E76" s="30"/>
      <c r="F76" s="30"/>
      <c r="G76" s="30"/>
      <c r="H76" s="30"/>
      <c r="I76" s="32"/>
      <c r="J76" s="30"/>
      <c r="K76" s="30"/>
      <c r="L76" s="30"/>
      <c r="M76" s="30"/>
      <c r="N76" s="30"/>
      <c r="O76" s="30"/>
      <c r="P76" s="32"/>
      <c r="Q76" s="32"/>
      <c r="R76" s="32"/>
      <c r="S76" s="32"/>
      <c r="T76" s="32"/>
      <c r="U76" s="32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 spans="1:76">
      <c r="A77" s="27">
        <f t="shared" ca="1" si="2"/>
        <v>44970</v>
      </c>
      <c r="B77" s="30"/>
      <c r="C77" s="30"/>
      <c r="D77" s="30"/>
      <c r="E77" s="30"/>
      <c r="F77" s="30"/>
      <c r="G77" s="30"/>
      <c r="H77" s="30"/>
      <c r="I77" s="32"/>
      <c r="J77" s="30"/>
      <c r="K77" s="30"/>
      <c r="L77" s="30"/>
      <c r="M77" s="30"/>
      <c r="N77" s="30"/>
      <c r="O77" s="30"/>
      <c r="P77" s="32"/>
      <c r="Q77" s="32"/>
      <c r="R77" s="32"/>
      <c r="S77" s="32"/>
      <c r="T77" s="32"/>
      <c r="U77" s="32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 spans="1:76">
      <c r="A78" s="27">
        <f t="shared" ca="1" si="2"/>
        <v>44971</v>
      </c>
      <c r="B78" s="30"/>
      <c r="C78" s="30"/>
      <c r="D78" s="30"/>
      <c r="E78" s="30"/>
      <c r="F78" s="30"/>
      <c r="G78" s="30"/>
      <c r="H78" s="30"/>
      <c r="I78" s="32"/>
      <c r="J78" s="30"/>
      <c r="K78" s="30"/>
      <c r="L78" s="30"/>
      <c r="M78" s="30"/>
      <c r="N78" s="30"/>
      <c r="O78" s="30"/>
      <c r="P78" s="32"/>
      <c r="Q78" s="32"/>
      <c r="R78" s="32"/>
      <c r="S78" s="32"/>
      <c r="T78" s="32"/>
      <c r="U78" s="32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 spans="1:76">
      <c r="A79" s="27">
        <f t="shared" ca="1" si="2"/>
        <v>44972</v>
      </c>
      <c r="B79" s="30"/>
      <c r="C79" s="30"/>
      <c r="D79" s="30"/>
      <c r="E79" s="30"/>
      <c r="F79" s="30"/>
      <c r="G79" s="30"/>
      <c r="H79" s="30"/>
      <c r="I79" s="32"/>
      <c r="J79" s="30"/>
      <c r="K79" s="30"/>
      <c r="L79" s="30"/>
      <c r="M79" s="30"/>
      <c r="N79" s="30"/>
      <c r="O79" s="30"/>
      <c r="P79" s="32"/>
      <c r="Q79" s="32"/>
      <c r="R79" s="32"/>
      <c r="S79" s="32"/>
      <c r="T79" s="32"/>
      <c r="U79" s="32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 spans="1:76">
      <c r="A80" s="27">
        <f t="shared" ca="1" si="2"/>
        <v>44973</v>
      </c>
      <c r="B80" s="30"/>
      <c r="C80" s="30"/>
      <c r="D80" s="30"/>
      <c r="E80" s="30"/>
      <c r="F80" s="30"/>
      <c r="G80" s="30"/>
      <c r="H80" s="30"/>
      <c r="I80" s="32"/>
      <c r="J80" s="30"/>
      <c r="K80" s="30"/>
      <c r="L80" s="30"/>
      <c r="M80" s="30"/>
      <c r="N80" s="30"/>
      <c r="O80" s="30"/>
      <c r="P80" s="32"/>
      <c r="Q80" s="32"/>
      <c r="R80" s="32"/>
      <c r="S80" s="32"/>
      <c r="T80" s="32"/>
      <c r="U80" s="32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 spans="1:76">
      <c r="A81" s="27">
        <f t="shared" ca="1" si="2"/>
        <v>44974</v>
      </c>
      <c r="B81" s="30"/>
      <c r="C81" s="30"/>
      <c r="D81" s="30"/>
      <c r="E81" s="30"/>
      <c r="F81" s="30"/>
      <c r="G81" s="30"/>
      <c r="H81" s="30"/>
      <c r="I81" s="32"/>
      <c r="J81" s="30"/>
      <c r="K81" s="30"/>
      <c r="L81" s="30"/>
      <c r="M81" s="30"/>
      <c r="N81" s="30"/>
      <c r="O81" s="30"/>
      <c r="P81" s="32"/>
      <c r="Q81" s="32"/>
      <c r="R81" s="32"/>
      <c r="S81" s="32"/>
      <c r="T81" s="32"/>
      <c r="U81" s="32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 spans="1:76">
      <c r="A82" s="27">
        <f t="shared" ca="1" si="2"/>
        <v>44975</v>
      </c>
      <c r="B82" s="30"/>
      <c r="C82" s="30"/>
      <c r="D82" s="30"/>
      <c r="E82" s="30"/>
      <c r="F82" s="30"/>
      <c r="G82" s="30"/>
      <c r="H82" s="30"/>
      <c r="I82" s="32"/>
      <c r="J82" s="30"/>
      <c r="K82" s="30"/>
      <c r="L82" s="30"/>
      <c r="M82" s="30"/>
      <c r="N82" s="30"/>
      <c r="O82" s="30"/>
      <c r="P82" s="32"/>
      <c r="Q82" s="32"/>
      <c r="R82" s="32"/>
      <c r="S82" s="32"/>
      <c r="T82" s="32"/>
      <c r="U82" s="32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 spans="1:76">
      <c r="A83" s="27">
        <f t="shared" ca="1" si="2"/>
        <v>44976</v>
      </c>
      <c r="B83" s="30"/>
      <c r="C83" s="30"/>
      <c r="D83" s="30"/>
      <c r="E83" s="30"/>
      <c r="F83" s="30"/>
      <c r="G83" s="30"/>
      <c r="H83" s="30"/>
      <c r="I83" s="32"/>
      <c r="J83" s="30"/>
      <c r="K83" s="30"/>
      <c r="L83" s="30"/>
      <c r="M83" s="30"/>
      <c r="N83" s="30"/>
      <c r="O83" s="30"/>
      <c r="P83" s="32"/>
      <c r="Q83" s="32"/>
      <c r="R83" s="32"/>
      <c r="S83" s="32"/>
      <c r="T83" s="32"/>
      <c r="U83" s="32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 spans="1:76">
      <c r="A84" s="27">
        <f t="shared" ca="1" si="2"/>
        <v>44977</v>
      </c>
      <c r="B84" s="30"/>
      <c r="C84" s="30"/>
      <c r="D84" s="30"/>
      <c r="E84" s="30"/>
      <c r="F84" s="30"/>
      <c r="G84" s="30"/>
      <c r="H84" s="30"/>
      <c r="I84" s="32"/>
      <c r="J84" s="30"/>
      <c r="K84" s="30"/>
      <c r="L84" s="30"/>
      <c r="M84" s="30"/>
      <c r="N84" s="30"/>
      <c r="O84" s="30"/>
      <c r="P84" s="32"/>
      <c r="Q84" s="32"/>
      <c r="R84" s="32"/>
      <c r="S84" s="32"/>
      <c r="T84" s="32"/>
      <c r="U84" s="32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 spans="1:76">
      <c r="A85" s="27">
        <f t="shared" ca="1" si="2"/>
        <v>44978</v>
      </c>
      <c r="B85" s="30"/>
      <c r="C85" s="30"/>
      <c r="D85" s="30"/>
      <c r="E85" s="30"/>
      <c r="F85" s="30"/>
      <c r="G85" s="30"/>
      <c r="H85" s="30"/>
      <c r="I85" s="32"/>
      <c r="J85" s="30"/>
      <c r="K85" s="30"/>
      <c r="L85" s="30"/>
      <c r="M85" s="30"/>
      <c r="N85" s="30"/>
      <c r="O85" s="30"/>
      <c r="P85" s="32"/>
      <c r="Q85" s="32"/>
      <c r="R85" s="32"/>
      <c r="S85" s="32"/>
      <c r="T85" s="32"/>
      <c r="U85" s="32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 spans="1:76">
      <c r="A86" s="27">
        <f t="shared" ca="1" si="2"/>
        <v>44979</v>
      </c>
      <c r="B86" s="30"/>
      <c r="C86" s="30"/>
      <c r="D86" s="30"/>
      <c r="E86" s="30"/>
      <c r="F86" s="30"/>
      <c r="G86" s="30"/>
      <c r="H86" s="30"/>
      <c r="I86" s="32"/>
      <c r="J86" s="30"/>
      <c r="K86" s="30"/>
      <c r="L86" s="30"/>
      <c r="M86" s="30"/>
      <c r="N86" s="30"/>
      <c r="O86" s="30"/>
      <c r="P86" s="32"/>
      <c r="Q86" s="32"/>
      <c r="R86" s="32"/>
      <c r="S86" s="32"/>
      <c r="T86" s="32"/>
      <c r="U86" s="32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 spans="1:76">
      <c r="A87" s="27">
        <f t="shared" ca="1" si="2"/>
        <v>44980</v>
      </c>
      <c r="B87" s="30"/>
      <c r="C87" s="30"/>
      <c r="D87" s="30"/>
      <c r="E87" s="30"/>
      <c r="F87" s="30"/>
      <c r="G87" s="30"/>
      <c r="H87" s="30"/>
      <c r="I87" s="32"/>
      <c r="J87" s="30"/>
      <c r="K87" s="30"/>
      <c r="L87" s="30"/>
      <c r="M87" s="30"/>
      <c r="N87" s="30"/>
      <c r="O87" s="30"/>
      <c r="P87" s="32"/>
      <c r="Q87" s="32"/>
      <c r="R87" s="32"/>
      <c r="S87" s="32"/>
      <c r="T87" s="32"/>
      <c r="U87" s="32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 spans="1:76">
      <c r="A88" s="27">
        <f t="shared" ca="1" si="2"/>
        <v>44981</v>
      </c>
      <c r="B88" s="30"/>
      <c r="C88" s="30"/>
      <c r="D88" s="30"/>
      <c r="E88" s="30"/>
      <c r="F88" s="30"/>
      <c r="G88" s="30"/>
      <c r="H88" s="30"/>
      <c r="I88" s="32"/>
      <c r="J88" s="30"/>
      <c r="K88" s="30"/>
      <c r="L88" s="30"/>
      <c r="M88" s="30"/>
      <c r="N88" s="30"/>
      <c r="O88" s="30"/>
      <c r="P88" s="32"/>
      <c r="Q88" s="32"/>
      <c r="R88" s="32"/>
      <c r="S88" s="32"/>
      <c r="T88" s="32"/>
      <c r="U88" s="32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 spans="1:76">
      <c r="A89" s="27">
        <f t="shared" ca="1" si="2"/>
        <v>44982</v>
      </c>
      <c r="B89" s="30"/>
      <c r="C89" s="30"/>
      <c r="D89" s="30"/>
      <c r="E89" s="30"/>
      <c r="F89" s="30"/>
      <c r="G89" s="30"/>
      <c r="H89" s="30"/>
      <c r="I89" s="32"/>
      <c r="J89" s="30"/>
      <c r="K89" s="30"/>
      <c r="L89" s="30"/>
      <c r="M89" s="30"/>
      <c r="N89" s="30"/>
      <c r="O89" s="30"/>
      <c r="P89" s="32"/>
      <c r="Q89" s="32"/>
      <c r="R89" s="32"/>
      <c r="S89" s="32"/>
      <c r="T89" s="32"/>
      <c r="U89" s="32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 spans="1:76">
      <c r="A90" s="27">
        <f t="shared" ca="1" si="2"/>
        <v>44983</v>
      </c>
      <c r="B90" s="30"/>
      <c r="C90" s="30"/>
      <c r="D90" s="30"/>
      <c r="E90" s="30"/>
      <c r="F90" s="30"/>
      <c r="G90" s="30"/>
      <c r="H90" s="30"/>
      <c r="I90" s="32"/>
      <c r="J90" s="30"/>
      <c r="K90" s="30"/>
      <c r="L90" s="30"/>
      <c r="M90" s="30"/>
      <c r="N90" s="30"/>
      <c r="O90" s="30"/>
      <c r="P90" s="32"/>
      <c r="Q90" s="32"/>
      <c r="R90" s="32"/>
      <c r="S90" s="32"/>
      <c r="T90" s="32"/>
      <c r="U90" s="32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 spans="1:76">
      <c r="A91" s="27">
        <f t="shared" ca="1" si="2"/>
        <v>44984</v>
      </c>
      <c r="B91" s="30"/>
      <c r="C91" s="30"/>
      <c r="D91" s="30"/>
      <c r="E91" s="30"/>
      <c r="F91" s="30"/>
      <c r="G91" s="30"/>
      <c r="H91" s="30"/>
      <c r="I91" s="32"/>
      <c r="J91" s="30"/>
      <c r="K91" s="30"/>
      <c r="L91" s="30"/>
      <c r="M91" s="30"/>
      <c r="N91" s="30"/>
      <c r="O91" s="30"/>
      <c r="P91" s="32"/>
      <c r="Q91" s="32"/>
      <c r="R91" s="32"/>
      <c r="S91" s="32"/>
      <c r="T91" s="32"/>
      <c r="U91" s="32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 spans="1:76">
      <c r="A92" s="27">
        <f t="shared" ca="1" si="2"/>
        <v>44985</v>
      </c>
      <c r="B92" s="30"/>
      <c r="C92" s="30"/>
      <c r="D92" s="30"/>
      <c r="E92" s="30"/>
      <c r="F92" s="30"/>
      <c r="G92" s="30"/>
      <c r="H92" s="30"/>
      <c r="I92" s="32"/>
      <c r="J92" s="30"/>
      <c r="K92" s="30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 spans="1:76">
      <c r="A93" s="27">
        <f t="shared" ca="1" si="2"/>
        <v>44986</v>
      </c>
      <c r="B93" s="30"/>
      <c r="C93" s="30"/>
      <c r="D93" s="30"/>
      <c r="E93" s="30"/>
      <c r="F93" s="30"/>
      <c r="G93" s="30"/>
      <c r="H93" s="30"/>
      <c r="I93" s="32"/>
      <c r="J93" s="30"/>
      <c r="K93" s="30"/>
      <c r="L93" s="30"/>
      <c r="M93" s="30"/>
      <c r="N93" s="30"/>
      <c r="O93" s="30"/>
      <c r="P93" s="32"/>
      <c r="Q93" s="32"/>
      <c r="R93" s="32"/>
      <c r="S93" s="32"/>
      <c r="T93" s="32"/>
      <c r="U93" s="32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 spans="1:76">
      <c r="A94" s="27">
        <f t="shared" ca="1" si="2"/>
        <v>44987</v>
      </c>
      <c r="B94" s="30"/>
      <c r="C94" s="30"/>
      <c r="D94" s="30"/>
      <c r="E94" s="30"/>
      <c r="F94" s="30"/>
      <c r="G94" s="30"/>
      <c r="H94" s="30"/>
      <c r="I94" s="32"/>
      <c r="J94" s="30"/>
      <c r="K94" s="30"/>
      <c r="L94" s="30"/>
      <c r="M94" s="30"/>
      <c r="N94" s="30"/>
      <c r="O94" s="30"/>
      <c r="P94" s="32"/>
      <c r="Q94" s="32"/>
      <c r="R94" s="32"/>
      <c r="S94" s="32"/>
      <c r="T94" s="32"/>
      <c r="U94" s="32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 spans="1:76">
      <c r="A95" s="27">
        <f t="shared" ca="1" si="2"/>
        <v>44988</v>
      </c>
      <c r="B95" s="30"/>
      <c r="C95" s="30"/>
      <c r="D95" s="30"/>
      <c r="E95" s="30"/>
      <c r="F95" s="30"/>
      <c r="G95" s="30"/>
      <c r="H95" s="30"/>
      <c r="I95" s="32"/>
      <c r="J95" s="30"/>
      <c r="K95" s="30"/>
      <c r="L95" s="30"/>
      <c r="M95" s="30"/>
      <c r="N95" s="30"/>
      <c r="O95" s="30"/>
      <c r="P95" s="32"/>
      <c r="Q95" s="32"/>
      <c r="R95" s="32"/>
      <c r="S95" s="32"/>
      <c r="T95" s="32"/>
      <c r="U95" s="32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 spans="1:76">
      <c r="A96" s="27">
        <f t="shared" ca="1" si="2"/>
        <v>44989</v>
      </c>
      <c r="B96" s="30"/>
      <c r="C96" s="30"/>
      <c r="D96" s="30"/>
      <c r="E96" s="30"/>
      <c r="F96" s="30"/>
      <c r="G96" s="30"/>
      <c r="H96" s="30"/>
      <c r="I96" s="32"/>
      <c r="J96" s="30"/>
      <c r="K96" s="30"/>
      <c r="L96" s="30"/>
      <c r="M96" s="30"/>
      <c r="N96" s="30"/>
      <c r="O96" s="30"/>
      <c r="P96" s="32"/>
      <c r="Q96" s="32"/>
      <c r="R96" s="32"/>
      <c r="S96" s="32"/>
      <c r="T96" s="32"/>
      <c r="U96" s="32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 spans="1:76">
      <c r="A97" s="27">
        <f t="shared" ca="1" si="2"/>
        <v>44990</v>
      </c>
      <c r="B97" s="30"/>
      <c r="C97" s="30"/>
      <c r="D97" s="30"/>
      <c r="E97" s="30"/>
      <c r="F97" s="30"/>
      <c r="G97" s="30"/>
      <c r="H97" s="30"/>
      <c r="I97" s="32"/>
      <c r="J97" s="30"/>
      <c r="K97" s="30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 spans="1:76">
      <c r="A98" s="27">
        <f t="shared" ca="1" si="2"/>
        <v>44991</v>
      </c>
      <c r="B98" s="30"/>
      <c r="C98" s="30"/>
      <c r="D98" s="30"/>
      <c r="E98" s="30"/>
      <c r="F98" s="30"/>
      <c r="G98" s="30"/>
      <c r="H98" s="30"/>
      <c r="I98" s="32"/>
      <c r="J98" s="30"/>
      <c r="K98" s="30"/>
      <c r="L98" s="30"/>
      <c r="M98" s="30"/>
      <c r="N98" s="30"/>
      <c r="O98" s="30"/>
      <c r="P98" s="32"/>
      <c r="Q98" s="32"/>
      <c r="R98" s="32"/>
      <c r="S98" s="32"/>
      <c r="T98" s="32"/>
      <c r="U98" s="32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 spans="1:76">
      <c r="A99" s="27">
        <f t="shared" ca="1" si="2"/>
        <v>44992</v>
      </c>
      <c r="B99" s="30"/>
      <c r="C99" s="30"/>
      <c r="D99" s="30"/>
      <c r="E99" s="30"/>
      <c r="F99" s="30"/>
      <c r="G99" s="30"/>
      <c r="H99" s="30"/>
      <c r="I99" s="32"/>
      <c r="J99" s="30"/>
      <c r="K99" s="30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 spans="1:76">
      <c r="A100" s="27">
        <f t="shared" ca="1" si="2"/>
        <v>44993</v>
      </c>
      <c r="B100" s="30"/>
      <c r="C100" s="30"/>
      <c r="D100" s="30"/>
      <c r="E100" s="30"/>
      <c r="F100" s="30"/>
      <c r="G100" s="30"/>
      <c r="H100" s="30"/>
      <c r="I100" s="32"/>
      <c r="J100" s="30"/>
      <c r="K100" s="30"/>
      <c r="L100" s="30"/>
      <c r="M100" s="30"/>
      <c r="N100" s="30"/>
      <c r="O100" s="30"/>
      <c r="P100" s="32"/>
      <c r="Q100" s="32"/>
      <c r="R100" s="32"/>
      <c r="S100" s="32"/>
      <c r="T100" s="32"/>
      <c r="U100" s="32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 spans="1:76">
      <c r="A101" s="27">
        <f t="shared" ca="1" si="2"/>
        <v>44994</v>
      </c>
      <c r="B101" s="30"/>
      <c r="C101" s="30"/>
      <c r="D101" s="30"/>
      <c r="E101" s="30"/>
      <c r="F101" s="30"/>
      <c r="G101" s="30"/>
      <c r="H101" s="30"/>
      <c r="I101" s="32"/>
      <c r="J101" s="30"/>
      <c r="K101" s="30"/>
      <c r="L101" s="30"/>
      <c r="M101" s="30"/>
      <c r="N101" s="30"/>
      <c r="O101" s="30"/>
      <c r="P101" s="32"/>
      <c r="Q101" s="32"/>
      <c r="R101" s="32"/>
      <c r="S101" s="32"/>
      <c r="T101" s="32"/>
      <c r="U101" s="32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 spans="1:76">
      <c r="A102" s="27">
        <f t="shared" ca="1" si="2"/>
        <v>44995</v>
      </c>
      <c r="B102" s="30"/>
      <c r="C102" s="30"/>
      <c r="D102" s="30"/>
      <c r="E102" s="30"/>
      <c r="F102" s="30"/>
      <c r="G102" s="30"/>
      <c r="H102" s="30"/>
      <c r="I102" s="32"/>
      <c r="J102" s="30"/>
      <c r="K102" s="30"/>
      <c r="L102" s="30"/>
      <c r="M102" s="30"/>
      <c r="N102" s="30"/>
      <c r="O102" s="30"/>
      <c r="P102" s="32"/>
      <c r="Q102" s="32"/>
      <c r="R102" s="32"/>
      <c r="S102" s="32"/>
      <c r="T102" s="32"/>
      <c r="U102" s="32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 spans="1:76">
      <c r="A103" s="27">
        <f t="shared" ca="1" si="2"/>
        <v>44996</v>
      </c>
      <c r="B103" s="30"/>
      <c r="C103" s="30"/>
      <c r="D103" s="30"/>
      <c r="E103" s="30"/>
      <c r="F103" s="30"/>
      <c r="G103" s="30"/>
      <c r="H103" s="30"/>
      <c r="I103" s="32"/>
      <c r="J103" s="30"/>
      <c r="K103" s="30"/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 spans="1:76">
      <c r="A104" s="27">
        <f t="shared" ca="1" si="2"/>
        <v>44997</v>
      </c>
      <c r="B104" s="30"/>
      <c r="C104" s="30"/>
      <c r="D104" s="30"/>
      <c r="E104" s="30"/>
      <c r="F104" s="30"/>
      <c r="G104" s="30"/>
      <c r="H104" s="30"/>
      <c r="I104" s="32"/>
      <c r="J104" s="30"/>
      <c r="K104" s="30"/>
      <c r="L104" s="30"/>
      <c r="M104" s="30"/>
      <c r="N104" s="30"/>
      <c r="O104" s="30"/>
      <c r="P104" s="32"/>
      <c r="Q104" s="32"/>
      <c r="R104" s="32"/>
      <c r="S104" s="32"/>
      <c r="T104" s="32"/>
      <c r="U104" s="32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 spans="1:76">
      <c r="A105" s="27">
        <f t="shared" ca="1" si="2"/>
        <v>44998</v>
      </c>
      <c r="B105" s="30"/>
      <c r="C105" s="30"/>
      <c r="D105" s="30"/>
      <c r="E105" s="30"/>
      <c r="F105" s="30"/>
      <c r="G105" s="30"/>
      <c r="H105" s="30"/>
      <c r="I105" s="32"/>
      <c r="J105" s="30"/>
      <c r="K105" s="30"/>
      <c r="L105" s="30"/>
      <c r="M105" s="30"/>
      <c r="N105" s="30"/>
      <c r="O105" s="30"/>
      <c r="P105" s="32"/>
      <c r="Q105" s="32"/>
      <c r="R105" s="32"/>
      <c r="S105" s="32"/>
      <c r="T105" s="32"/>
      <c r="U105" s="32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 spans="1:76">
      <c r="A106" s="27">
        <f t="shared" ca="1" si="2"/>
        <v>44999</v>
      </c>
      <c r="B106" s="30"/>
      <c r="C106" s="30"/>
      <c r="D106" s="30"/>
      <c r="E106" s="30"/>
      <c r="F106" s="30"/>
      <c r="G106" s="30"/>
      <c r="H106" s="30"/>
      <c r="I106" s="32"/>
      <c r="J106" s="30"/>
      <c r="K106" s="30"/>
      <c r="L106" s="30"/>
      <c r="M106" s="30"/>
      <c r="N106" s="30"/>
      <c r="O106" s="30"/>
      <c r="P106" s="32"/>
      <c r="Q106" s="32"/>
      <c r="R106" s="32"/>
      <c r="S106" s="32"/>
      <c r="T106" s="32"/>
      <c r="U106" s="32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 spans="1:76">
      <c r="A107" s="27">
        <f t="shared" ca="1" si="2"/>
        <v>45000</v>
      </c>
      <c r="B107" s="30"/>
      <c r="C107" s="30"/>
      <c r="D107" s="30"/>
      <c r="E107" s="30"/>
      <c r="F107" s="30"/>
      <c r="G107" s="30"/>
      <c r="H107" s="30"/>
      <c r="I107" s="32"/>
      <c r="J107" s="30"/>
      <c r="K107" s="30"/>
      <c r="L107" s="30"/>
      <c r="M107" s="30"/>
      <c r="N107" s="30"/>
      <c r="O107" s="30"/>
      <c r="P107" s="32"/>
      <c r="Q107" s="32"/>
      <c r="R107" s="32"/>
      <c r="S107" s="32"/>
      <c r="T107" s="32"/>
      <c r="U107" s="32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 spans="1:76">
      <c r="A108" s="27">
        <f t="shared" ca="1" si="2"/>
        <v>45001</v>
      </c>
      <c r="B108" s="30"/>
      <c r="C108" s="30"/>
      <c r="D108" s="30"/>
      <c r="E108" s="30"/>
      <c r="F108" s="30"/>
      <c r="G108" s="30"/>
      <c r="H108" s="30"/>
      <c r="I108" s="32"/>
      <c r="J108" s="30"/>
      <c r="K108" s="30"/>
      <c r="L108" s="30"/>
      <c r="M108" s="30"/>
      <c r="N108" s="30"/>
      <c r="O108" s="30"/>
      <c r="P108" s="32"/>
      <c r="Q108" s="32"/>
      <c r="R108" s="32"/>
      <c r="S108" s="32"/>
      <c r="T108" s="32"/>
      <c r="U108" s="32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 spans="1:76">
      <c r="A109" s="27">
        <f t="shared" ca="1" si="2"/>
        <v>45002</v>
      </c>
      <c r="B109" s="30"/>
      <c r="C109" s="30"/>
      <c r="D109" s="30"/>
      <c r="E109" s="30"/>
      <c r="F109" s="30"/>
      <c r="G109" s="30"/>
      <c r="H109" s="30"/>
      <c r="I109" s="32"/>
      <c r="J109" s="30"/>
      <c r="K109" s="30"/>
      <c r="L109" s="30"/>
      <c r="M109" s="30"/>
      <c r="N109" s="30"/>
      <c r="O109" s="30"/>
      <c r="P109" s="32"/>
      <c r="Q109" s="32"/>
      <c r="R109" s="32"/>
      <c r="S109" s="32"/>
      <c r="T109" s="32"/>
      <c r="U109" s="32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 spans="1:76">
      <c r="A110" s="27">
        <f t="shared" ca="1" si="2"/>
        <v>45003</v>
      </c>
      <c r="B110" s="30"/>
      <c r="C110" s="30"/>
      <c r="D110" s="30"/>
      <c r="E110" s="30"/>
      <c r="F110" s="30"/>
      <c r="G110" s="30"/>
      <c r="H110" s="30"/>
      <c r="I110" s="32"/>
      <c r="J110" s="30"/>
      <c r="K110" s="30"/>
      <c r="L110" s="30"/>
      <c r="M110" s="30"/>
      <c r="N110" s="30"/>
      <c r="O110" s="30"/>
      <c r="P110" s="32"/>
      <c r="Q110" s="32"/>
      <c r="R110" s="32"/>
      <c r="S110" s="32"/>
      <c r="T110" s="32"/>
      <c r="U110" s="32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 spans="1:76">
      <c r="A111" s="27">
        <f t="shared" ca="1" si="2"/>
        <v>45004</v>
      </c>
      <c r="B111" s="30"/>
      <c r="C111" s="30"/>
      <c r="D111" s="30"/>
      <c r="E111" s="30"/>
      <c r="F111" s="30"/>
      <c r="G111" s="30"/>
      <c r="H111" s="30"/>
      <c r="I111" s="32"/>
      <c r="J111" s="30"/>
      <c r="K111" s="30"/>
      <c r="L111" s="30"/>
      <c r="M111" s="30"/>
      <c r="N111" s="30"/>
      <c r="O111" s="30"/>
      <c r="P111" s="32"/>
      <c r="Q111" s="32"/>
      <c r="R111" s="32"/>
      <c r="S111" s="32"/>
      <c r="T111" s="32"/>
      <c r="U111" s="32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 spans="1:76">
      <c r="A112" s="27">
        <f t="shared" ca="1" si="2"/>
        <v>45005</v>
      </c>
      <c r="B112" s="30"/>
      <c r="C112" s="30"/>
      <c r="D112" s="30"/>
      <c r="E112" s="30"/>
      <c r="F112" s="30"/>
      <c r="G112" s="30"/>
      <c r="H112" s="30"/>
      <c r="I112" s="32"/>
      <c r="J112" s="30"/>
      <c r="K112" s="30"/>
      <c r="L112" s="30"/>
      <c r="M112" s="30"/>
      <c r="N112" s="30"/>
      <c r="O112" s="30"/>
      <c r="P112" s="32"/>
      <c r="Q112" s="32"/>
      <c r="R112" s="32"/>
      <c r="S112" s="32"/>
      <c r="T112" s="32"/>
      <c r="U112" s="32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 spans="1:76">
      <c r="A113" s="27">
        <f t="shared" ca="1" si="2"/>
        <v>45006</v>
      </c>
      <c r="B113" s="30"/>
      <c r="C113" s="30"/>
      <c r="D113" s="30"/>
      <c r="E113" s="30"/>
      <c r="F113" s="30"/>
      <c r="G113" s="30"/>
      <c r="H113" s="30"/>
      <c r="I113" s="32"/>
      <c r="J113" s="30"/>
      <c r="K113" s="30"/>
      <c r="L113" s="30"/>
      <c r="M113" s="30"/>
      <c r="N113" s="30"/>
      <c r="O113" s="30"/>
      <c r="P113" s="32"/>
      <c r="Q113" s="32"/>
      <c r="R113" s="32"/>
      <c r="S113" s="32"/>
      <c r="T113" s="32"/>
      <c r="U113" s="32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 spans="1:76">
      <c r="A114" s="27">
        <f t="shared" ca="1" si="2"/>
        <v>45007</v>
      </c>
      <c r="B114" s="30"/>
      <c r="C114" s="30"/>
      <c r="D114" s="30"/>
      <c r="E114" s="30"/>
      <c r="F114" s="30"/>
      <c r="G114" s="30"/>
      <c r="H114" s="30"/>
      <c r="I114" s="32"/>
      <c r="J114" s="30"/>
      <c r="K114" s="30"/>
      <c r="L114" s="30"/>
      <c r="M114" s="30"/>
      <c r="N114" s="30"/>
      <c r="O114" s="30"/>
      <c r="P114" s="32"/>
      <c r="Q114" s="32"/>
      <c r="R114" s="32"/>
      <c r="S114" s="32"/>
      <c r="T114" s="32"/>
      <c r="U114" s="32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 spans="1:76">
      <c r="A115" s="27">
        <f t="shared" ca="1" si="2"/>
        <v>45008</v>
      </c>
      <c r="B115" s="30"/>
      <c r="C115" s="30"/>
      <c r="D115" s="30"/>
      <c r="E115" s="30"/>
      <c r="F115" s="30"/>
      <c r="G115" s="30"/>
      <c r="H115" s="30"/>
      <c r="I115" s="32"/>
      <c r="J115" s="30"/>
      <c r="K115" s="30"/>
      <c r="L115" s="30"/>
      <c r="M115" s="30"/>
      <c r="N115" s="30"/>
      <c r="O115" s="30"/>
      <c r="P115" s="32"/>
      <c r="Q115" s="32"/>
      <c r="R115" s="32"/>
      <c r="S115" s="32"/>
      <c r="T115" s="32"/>
      <c r="U115" s="32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 spans="1:76">
      <c r="A116" s="27">
        <f t="shared" ca="1" si="2"/>
        <v>45009</v>
      </c>
      <c r="B116" s="30"/>
      <c r="C116" s="30"/>
      <c r="D116" s="30"/>
      <c r="E116" s="30"/>
      <c r="F116" s="30"/>
      <c r="G116" s="30"/>
      <c r="H116" s="30"/>
      <c r="I116" s="32"/>
      <c r="J116" s="30"/>
      <c r="K116" s="30"/>
      <c r="L116" s="30"/>
      <c r="M116" s="30"/>
      <c r="N116" s="30"/>
      <c r="O116" s="30"/>
      <c r="P116" s="32"/>
      <c r="Q116" s="32"/>
      <c r="R116" s="32"/>
      <c r="S116" s="32"/>
      <c r="T116" s="32"/>
      <c r="U116" s="32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 spans="1:76">
      <c r="A117" s="27">
        <f t="shared" ca="1" si="2"/>
        <v>45010</v>
      </c>
      <c r="B117" s="30"/>
      <c r="C117" s="30"/>
      <c r="D117" s="30"/>
      <c r="E117" s="30"/>
      <c r="F117" s="30"/>
      <c r="G117" s="30"/>
      <c r="H117" s="30"/>
      <c r="I117" s="32"/>
      <c r="J117" s="30"/>
      <c r="K117" s="30"/>
      <c r="L117" s="30"/>
      <c r="M117" s="30"/>
      <c r="N117" s="30"/>
      <c r="O117" s="30"/>
      <c r="P117" s="32"/>
      <c r="Q117" s="32"/>
      <c r="R117" s="32"/>
      <c r="S117" s="32"/>
      <c r="T117" s="32"/>
      <c r="U117" s="32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 spans="1:76">
      <c r="A118" s="27">
        <f t="shared" ca="1" si="2"/>
        <v>45011</v>
      </c>
      <c r="B118" s="30"/>
      <c r="C118" s="30"/>
      <c r="D118" s="30"/>
      <c r="E118" s="30"/>
      <c r="F118" s="30"/>
      <c r="G118" s="30"/>
      <c r="H118" s="30"/>
      <c r="I118" s="32"/>
      <c r="J118" s="30"/>
      <c r="K118" s="30"/>
      <c r="L118" s="30"/>
      <c r="M118" s="30"/>
      <c r="N118" s="30"/>
      <c r="O118" s="30"/>
      <c r="P118" s="32"/>
      <c r="Q118" s="32"/>
      <c r="R118" s="32"/>
      <c r="S118" s="32"/>
      <c r="T118" s="32"/>
      <c r="U118" s="32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 spans="1:76">
      <c r="A119" s="27">
        <f t="shared" ca="1" si="2"/>
        <v>45012</v>
      </c>
      <c r="B119" s="30"/>
      <c r="C119" s="30"/>
      <c r="D119" s="30"/>
      <c r="E119" s="30"/>
      <c r="F119" s="30"/>
      <c r="G119" s="30"/>
      <c r="H119" s="30"/>
      <c r="I119" s="32"/>
      <c r="J119" s="30"/>
      <c r="K119" s="30"/>
      <c r="L119" s="30"/>
      <c r="M119" s="30"/>
      <c r="N119" s="30"/>
      <c r="O119" s="30"/>
      <c r="P119" s="32"/>
      <c r="Q119" s="32"/>
      <c r="R119" s="32"/>
      <c r="S119" s="32"/>
      <c r="T119" s="32"/>
      <c r="U119" s="32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 spans="1:76">
      <c r="A120" s="27">
        <f t="shared" ca="1" si="2"/>
        <v>45013</v>
      </c>
      <c r="B120" s="30"/>
      <c r="C120" s="30"/>
      <c r="D120" s="30"/>
      <c r="E120" s="30"/>
      <c r="F120" s="30"/>
      <c r="G120" s="30"/>
      <c r="H120" s="30"/>
      <c r="I120" s="32"/>
      <c r="J120" s="30"/>
      <c r="K120" s="30"/>
      <c r="L120" s="30"/>
      <c r="M120" s="30"/>
      <c r="N120" s="30"/>
      <c r="O120" s="30"/>
      <c r="P120" s="32"/>
      <c r="Q120" s="32"/>
      <c r="R120" s="32"/>
      <c r="S120" s="32"/>
      <c r="T120" s="32"/>
      <c r="U120" s="32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 spans="1:76">
      <c r="A121" s="27">
        <f t="shared" ca="1" si="2"/>
        <v>45014</v>
      </c>
      <c r="B121" s="30"/>
      <c r="C121" s="30"/>
      <c r="D121" s="30"/>
      <c r="E121" s="30"/>
      <c r="F121" s="30"/>
      <c r="G121" s="30"/>
      <c r="H121" s="30"/>
      <c r="I121" s="32"/>
      <c r="J121" s="30"/>
      <c r="K121" s="30"/>
      <c r="L121" s="30"/>
      <c r="M121" s="30"/>
      <c r="N121" s="30"/>
      <c r="O121" s="30"/>
      <c r="P121" s="32"/>
      <c r="Q121" s="32"/>
      <c r="R121" s="32"/>
      <c r="S121" s="32"/>
      <c r="T121" s="32"/>
      <c r="U121" s="32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 spans="1:76">
      <c r="A122" s="27">
        <f t="shared" ca="1" si="2"/>
        <v>45015</v>
      </c>
      <c r="B122" s="30"/>
      <c r="C122" s="30"/>
      <c r="D122" s="30"/>
      <c r="E122" s="30"/>
      <c r="F122" s="30"/>
      <c r="G122" s="30"/>
      <c r="H122" s="30"/>
      <c r="I122" s="32"/>
      <c r="J122" s="30"/>
      <c r="K122" s="30"/>
      <c r="L122" s="30"/>
      <c r="M122" s="30"/>
      <c r="N122" s="30"/>
      <c r="O122" s="30"/>
      <c r="P122" s="32"/>
      <c r="Q122" s="32"/>
      <c r="R122" s="32"/>
      <c r="S122" s="32"/>
      <c r="T122" s="32"/>
      <c r="U122" s="32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 spans="1:76">
      <c r="A123" s="27">
        <f t="shared" ca="1" si="2"/>
        <v>45016</v>
      </c>
      <c r="B123" s="30"/>
      <c r="C123" s="30"/>
      <c r="D123" s="30"/>
      <c r="E123" s="30"/>
      <c r="F123" s="30"/>
      <c r="G123" s="30"/>
      <c r="H123" s="30"/>
      <c r="I123" s="32"/>
      <c r="J123" s="30"/>
      <c r="K123" s="30"/>
      <c r="L123" s="30"/>
      <c r="M123" s="30"/>
      <c r="N123" s="30"/>
      <c r="O123" s="30"/>
      <c r="P123" s="32"/>
      <c r="Q123" s="32"/>
      <c r="R123" s="32"/>
      <c r="S123" s="32"/>
      <c r="T123" s="32"/>
      <c r="U123" s="32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 spans="1:76">
      <c r="A124" s="27">
        <f t="shared" ca="1" si="2"/>
        <v>45017</v>
      </c>
      <c r="B124" s="30"/>
      <c r="C124" s="30"/>
      <c r="D124" s="30"/>
      <c r="E124" s="30"/>
      <c r="F124" s="30"/>
      <c r="G124" s="30"/>
      <c r="H124" s="30"/>
      <c r="I124" s="32"/>
      <c r="J124" s="30"/>
      <c r="K124" s="30"/>
      <c r="L124" s="30"/>
      <c r="M124" s="30"/>
      <c r="N124" s="30"/>
      <c r="O124" s="30"/>
      <c r="P124" s="32"/>
      <c r="Q124" s="32"/>
      <c r="R124" s="32"/>
      <c r="S124" s="32"/>
      <c r="T124" s="32"/>
      <c r="U124" s="32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 spans="1:76">
      <c r="A125" s="27">
        <f t="shared" ca="1" si="2"/>
        <v>45018</v>
      </c>
      <c r="B125" s="30"/>
      <c r="C125" s="30"/>
      <c r="D125" s="30"/>
      <c r="E125" s="30"/>
      <c r="F125" s="30"/>
      <c r="G125" s="30"/>
      <c r="H125" s="30"/>
      <c r="I125" s="32"/>
      <c r="J125" s="30"/>
      <c r="K125" s="30"/>
      <c r="L125" s="30"/>
      <c r="M125" s="30"/>
      <c r="N125" s="30"/>
      <c r="O125" s="30"/>
      <c r="P125" s="32"/>
      <c r="Q125" s="32"/>
      <c r="R125" s="32"/>
      <c r="S125" s="32"/>
      <c r="T125" s="32"/>
      <c r="U125" s="32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 spans="1:76">
      <c r="A126" s="27">
        <f t="shared" ca="1" si="2"/>
        <v>45019</v>
      </c>
      <c r="B126" s="30"/>
      <c r="C126" s="30"/>
      <c r="D126" s="30"/>
      <c r="E126" s="30"/>
      <c r="F126" s="30"/>
      <c r="G126" s="30"/>
      <c r="H126" s="30"/>
      <c r="I126" s="32"/>
      <c r="J126" s="30"/>
      <c r="K126" s="30"/>
      <c r="L126" s="30"/>
      <c r="M126" s="30"/>
      <c r="N126" s="30"/>
      <c r="O126" s="30"/>
      <c r="P126" s="32"/>
      <c r="Q126" s="32"/>
      <c r="R126" s="32"/>
      <c r="S126" s="32"/>
      <c r="T126" s="32"/>
      <c r="U126" s="32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 spans="1:76">
      <c r="A127" s="27">
        <f t="shared" ca="1" si="2"/>
        <v>45020</v>
      </c>
      <c r="B127" s="30"/>
      <c r="C127" s="30"/>
      <c r="D127" s="30"/>
      <c r="E127" s="30"/>
      <c r="F127" s="30"/>
      <c r="G127" s="30"/>
      <c r="H127" s="30"/>
      <c r="I127" s="32"/>
      <c r="J127" s="30"/>
      <c r="K127" s="30"/>
      <c r="L127" s="30"/>
      <c r="M127" s="30"/>
      <c r="N127" s="30"/>
      <c r="O127" s="30"/>
      <c r="P127" s="32"/>
      <c r="Q127" s="32"/>
      <c r="R127" s="32"/>
      <c r="S127" s="32"/>
      <c r="T127" s="32"/>
      <c r="U127" s="32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 spans="1:76">
      <c r="A128" s="27">
        <f t="shared" ca="1" si="2"/>
        <v>45021</v>
      </c>
      <c r="B128" s="30"/>
      <c r="C128" s="30"/>
      <c r="D128" s="30"/>
      <c r="E128" s="30"/>
      <c r="F128" s="30"/>
      <c r="G128" s="30"/>
      <c r="H128" s="30"/>
      <c r="I128" s="32"/>
      <c r="J128" s="30"/>
      <c r="K128" s="30"/>
      <c r="L128" s="30"/>
      <c r="M128" s="30"/>
      <c r="N128" s="30"/>
      <c r="O128" s="30"/>
      <c r="P128" s="32"/>
      <c r="Q128" s="32"/>
      <c r="R128" s="32"/>
      <c r="S128" s="32"/>
      <c r="T128" s="32"/>
      <c r="U128" s="32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 spans="1:76">
      <c r="A129" s="27">
        <f t="shared" ca="1" si="2"/>
        <v>45022</v>
      </c>
      <c r="B129" s="30"/>
      <c r="C129" s="30"/>
      <c r="D129" s="30"/>
      <c r="E129" s="30"/>
      <c r="F129" s="30"/>
      <c r="G129" s="30"/>
      <c r="H129" s="30"/>
      <c r="I129" s="32"/>
      <c r="J129" s="30"/>
      <c r="K129" s="30"/>
      <c r="L129" s="30"/>
      <c r="M129" s="30"/>
      <c r="N129" s="30"/>
      <c r="O129" s="30"/>
      <c r="P129" s="32"/>
      <c r="Q129" s="32"/>
      <c r="R129" s="32"/>
      <c r="S129" s="32"/>
      <c r="T129" s="32"/>
      <c r="U129" s="32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 spans="1:76">
      <c r="A130" s="27">
        <f t="shared" ca="1" si="2"/>
        <v>45023</v>
      </c>
      <c r="B130" s="30"/>
      <c r="C130" s="30"/>
      <c r="D130" s="30"/>
      <c r="E130" s="30"/>
      <c r="F130" s="30"/>
      <c r="G130" s="30"/>
      <c r="H130" s="30"/>
      <c r="I130" s="32"/>
      <c r="J130" s="30"/>
      <c r="K130" s="30"/>
      <c r="L130" s="30"/>
      <c r="M130" s="30"/>
      <c r="N130" s="30"/>
      <c r="O130" s="30"/>
      <c r="P130" s="32"/>
      <c r="Q130" s="32"/>
      <c r="R130" s="32"/>
      <c r="S130" s="32"/>
      <c r="T130" s="32"/>
      <c r="U130" s="32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 spans="1:76">
      <c r="A131" s="27">
        <f t="shared" ref="A131:A194" ca="1" si="3">A130+1</f>
        <v>45024</v>
      </c>
      <c r="B131" s="30"/>
      <c r="C131" s="30"/>
      <c r="D131" s="30"/>
      <c r="E131" s="30"/>
      <c r="F131" s="30"/>
      <c r="G131" s="30"/>
      <c r="H131" s="30"/>
      <c r="I131" s="32"/>
      <c r="J131" s="30"/>
      <c r="K131" s="30"/>
      <c r="L131" s="30"/>
      <c r="M131" s="30"/>
      <c r="N131" s="30"/>
      <c r="O131" s="30"/>
      <c r="P131" s="32"/>
      <c r="Q131" s="32"/>
      <c r="R131" s="32"/>
      <c r="S131" s="32"/>
      <c r="T131" s="32"/>
      <c r="U131" s="32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 spans="1:76">
      <c r="A132" s="27">
        <f t="shared" ca="1" si="3"/>
        <v>45025</v>
      </c>
      <c r="B132" s="30"/>
      <c r="C132" s="30"/>
      <c r="D132" s="30"/>
      <c r="E132" s="30"/>
      <c r="F132" s="30"/>
      <c r="G132" s="30"/>
      <c r="H132" s="30"/>
      <c r="I132" s="32"/>
      <c r="J132" s="30"/>
      <c r="K132" s="30"/>
      <c r="L132" s="30"/>
      <c r="M132" s="30"/>
      <c r="N132" s="30"/>
      <c r="O132" s="30"/>
      <c r="P132" s="32"/>
      <c r="Q132" s="32"/>
      <c r="R132" s="32"/>
      <c r="S132" s="32"/>
      <c r="T132" s="32"/>
      <c r="U132" s="32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 spans="1:76">
      <c r="A133" s="27">
        <f t="shared" ca="1" si="3"/>
        <v>45026</v>
      </c>
      <c r="B133" s="30"/>
      <c r="C133" s="30"/>
      <c r="D133" s="30"/>
      <c r="E133" s="30"/>
      <c r="F133" s="30"/>
      <c r="G133" s="30"/>
      <c r="H133" s="30"/>
      <c r="I133" s="32"/>
      <c r="J133" s="30"/>
      <c r="K133" s="30"/>
      <c r="L133" s="30"/>
      <c r="M133" s="30"/>
      <c r="N133" s="30"/>
      <c r="O133" s="30"/>
      <c r="P133" s="32"/>
      <c r="Q133" s="32"/>
      <c r="R133" s="32"/>
      <c r="S133" s="32"/>
      <c r="T133" s="32"/>
      <c r="U133" s="32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 spans="1:76">
      <c r="A134" s="27">
        <f t="shared" ca="1" si="3"/>
        <v>45027</v>
      </c>
      <c r="B134" s="30"/>
      <c r="C134" s="30"/>
      <c r="D134" s="30"/>
      <c r="E134" s="30"/>
      <c r="F134" s="30"/>
      <c r="G134" s="30"/>
      <c r="H134" s="30"/>
      <c r="I134" s="32"/>
      <c r="J134" s="30"/>
      <c r="K134" s="30"/>
      <c r="L134" s="30"/>
      <c r="M134" s="30"/>
      <c r="N134" s="30"/>
      <c r="O134" s="30"/>
      <c r="P134" s="32"/>
      <c r="Q134" s="32"/>
      <c r="R134" s="32"/>
      <c r="S134" s="32"/>
      <c r="T134" s="32"/>
      <c r="U134" s="32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 spans="1:76">
      <c r="A135" s="27">
        <f t="shared" ca="1" si="3"/>
        <v>45028</v>
      </c>
      <c r="B135" s="30"/>
      <c r="C135" s="30"/>
      <c r="D135" s="30"/>
      <c r="E135" s="30"/>
      <c r="F135" s="30"/>
      <c r="G135" s="30"/>
      <c r="H135" s="30"/>
      <c r="I135" s="32"/>
      <c r="J135" s="30"/>
      <c r="K135" s="30"/>
      <c r="L135" s="30"/>
      <c r="M135" s="30"/>
      <c r="N135" s="30"/>
      <c r="O135" s="30"/>
      <c r="P135" s="32"/>
      <c r="Q135" s="32"/>
      <c r="R135" s="32"/>
      <c r="S135" s="32"/>
      <c r="T135" s="32"/>
      <c r="U135" s="32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 spans="1:76">
      <c r="A136" s="27">
        <f t="shared" ca="1" si="3"/>
        <v>45029</v>
      </c>
      <c r="B136" s="30"/>
      <c r="C136" s="30"/>
      <c r="D136" s="30"/>
      <c r="E136" s="30"/>
      <c r="F136" s="30"/>
      <c r="G136" s="30"/>
      <c r="H136" s="30"/>
      <c r="I136" s="32"/>
      <c r="J136" s="30"/>
      <c r="K136" s="30"/>
      <c r="L136" s="30"/>
      <c r="M136" s="30"/>
      <c r="N136" s="30"/>
      <c r="O136" s="30"/>
      <c r="P136" s="32"/>
      <c r="Q136" s="32"/>
      <c r="R136" s="32"/>
      <c r="S136" s="32"/>
      <c r="T136" s="32"/>
      <c r="U136" s="32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 spans="1:76">
      <c r="A137" s="27">
        <f t="shared" ca="1" si="3"/>
        <v>45030</v>
      </c>
      <c r="B137" s="30"/>
      <c r="C137" s="30"/>
      <c r="D137" s="30"/>
      <c r="E137" s="30"/>
      <c r="F137" s="30"/>
      <c r="G137" s="30"/>
      <c r="H137" s="30"/>
      <c r="I137" s="32"/>
      <c r="J137" s="30"/>
      <c r="K137" s="30"/>
      <c r="L137" s="30"/>
      <c r="M137" s="30"/>
      <c r="N137" s="30"/>
      <c r="O137" s="30"/>
      <c r="P137" s="32"/>
      <c r="Q137" s="32"/>
      <c r="R137" s="32"/>
      <c r="S137" s="32"/>
      <c r="T137" s="32"/>
      <c r="U137" s="32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 spans="1:76">
      <c r="A138" s="27">
        <f t="shared" ca="1" si="3"/>
        <v>45031</v>
      </c>
      <c r="B138" s="30"/>
      <c r="C138" s="30"/>
      <c r="D138" s="30"/>
      <c r="E138" s="30"/>
      <c r="F138" s="30"/>
      <c r="G138" s="30"/>
      <c r="H138" s="30"/>
      <c r="I138" s="32"/>
      <c r="J138" s="30"/>
      <c r="K138" s="30"/>
      <c r="L138" s="30"/>
      <c r="M138" s="30"/>
      <c r="N138" s="30"/>
      <c r="O138" s="30"/>
      <c r="P138" s="32"/>
      <c r="Q138" s="32"/>
      <c r="R138" s="32"/>
      <c r="S138" s="32"/>
      <c r="T138" s="32"/>
      <c r="U138" s="32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 spans="1:76">
      <c r="A139" s="27">
        <f t="shared" ca="1" si="3"/>
        <v>45032</v>
      </c>
      <c r="B139" s="30"/>
      <c r="C139" s="30"/>
      <c r="D139" s="30"/>
      <c r="E139" s="30"/>
      <c r="F139" s="30"/>
      <c r="G139" s="30"/>
      <c r="H139" s="30"/>
      <c r="I139" s="32"/>
      <c r="J139" s="30"/>
      <c r="K139" s="30"/>
      <c r="L139" s="30"/>
      <c r="M139" s="30"/>
      <c r="N139" s="30"/>
      <c r="O139" s="30"/>
      <c r="P139" s="32"/>
      <c r="Q139" s="32"/>
      <c r="R139" s="32"/>
      <c r="S139" s="32"/>
      <c r="T139" s="32"/>
      <c r="U139" s="32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 spans="1:76">
      <c r="A140" s="27">
        <f t="shared" ca="1" si="3"/>
        <v>45033</v>
      </c>
      <c r="B140" s="30"/>
      <c r="C140" s="30"/>
      <c r="D140" s="30"/>
      <c r="E140" s="30"/>
      <c r="F140" s="30"/>
      <c r="G140" s="30"/>
      <c r="H140" s="30"/>
      <c r="I140" s="32"/>
      <c r="J140" s="30"/>
      <c r="K140" s="30"/>
      <c r="L140" s="30"/>
      <c r="M140" s="30"/>
      <c r="N140" s="30"/>
      <c r="O140" s="30"/>
      <c r="P140" s="32"/>
      <c r="Q140" s="32"/>
      <c r="R140" s="32"/>
      <c r="S140" s="32"/>
      <c r="T140" s="32"/>
      <c r="U140" s="32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 spans="1:76">
      <c r="A141" s="27">
        <f t="shared" ca="1" si="3"/>
        <v>45034</v>
      </c>
      <c r="B141" s="30"/>
      <c r="C141" s="30"/>
      <c r="D141" s="30"/>
      <c r="E141" s="30"/>
      <c r="F141" s="30"/>
      <c r="G141" s="30"/>
      <c r="H141" s="30"/>
      <c r="I141" s="32"/>
      <c r="J141" s="30"/>
      <c r="K141" s="30"/>
      <c r="L141" s="30"/>
      <c r="M141" s="30"/>
      <c r="N141" s="30"/>
      <c r="O141" s="30"/>
      <c r="P141" s="32"/>
      <c r="Q141" s="32"/>
      <c r="R141" s="32"/>
      <c r="S141" s="32"/>
      <c r="T141" s="32"/>
      <c r="U141" s="32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 spans="1:76">
      <c r="A142" s="27">
        <f t="shared" ca="1" si="3"/>
        <v>45035</v>
      </c>
      <c r="B142" s="30"/>
      <c r="C142" s="30"/>
      <c r="D142" s="30"/>
      <c r="E142" s="30"/>
      <c r="F142" s="30"/>
      <c r="G142" s="30"/>
      <c r="H142" s="30"/>
      <c r="I142" s="32"/>
      <c r="J142" s="30"/>
      <c r="K142" s="30"/>
      <c r="L142" s="30"/>
      <c r="M142" s="30"/>
      <c r="N142" s="30"/>
      <c r="O142" s="30"/>
      <c r="P142" s="32"/>
      <c r="Q142" s="32"/>
      <c r="R142" s="32"/>
      <c r="S142" s="32"/>
      <c r="T142" s="32"/>
      <c r="U142" s="32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 spans="1:76">
      <c r="A143" s="27">
        <f t="shared" ca="1" si="3"/>
        <v>45036</v>
      </c>
      <c r="B143" s="30"/>
      <c r="C143" s="30"/>
      <c r="D143" s="30"/>
      <c r="E143" s="30"/>
      <c r="F143" s="30"/>
      <c r="G143" s="30"/>
      <c r="H143" s="30"/>
      <c r="I143" s="32"/>
      <c r="J143" s="30"/>
      <c r="K143" s="30"/>
      <c r="L143" s="30"/>
      <c r="M143" s="30"/>
      <c r="N143" s="30"/>
      <c r="O143" s="30"/>
      <c r="P143" s="32"/>
      <c r="Q143" s="32"/>
      <c r="R143" s="32"/>
      <c r="S143" s="32"/>
      <c r="T143" s="32"/>
      <c r="U143" s="32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 spans="1:76">
      <c r="A144" s="27">
        <f t="shared" ca="1" si="3"/>
        <v>45037</v>
      </c>
      <c r="B144" s="30"/>
      <c r="C144" s="30"/>
      <c r="D144" s="30"/>
      <c r="E144" s="30"/>
      <c r="F144" s="30"/>
      <c r="G144" s="30"/>
      <c r="H144" s="30"/>
      <c r="I144" s="32"/>
      <c r="J144" s="30"/>
      <c r="K144" s="30"/>
      <c r="L144" s="30"/>
      <c r="M144" s="30"/>
      <c r="N144" s="30"/>
      <c r="O144" s="30"/>
      <c r="P144" s="32"/>
      <c r="Q144" s="32"/>
      <c r="R144" s="32"/>
      <c r="S144" s="32"/>
      <c r="T144" s="32"/>
      <c r="U144" s="32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 spans="1:76">
      <c r="A145" s="27">
        <f t="shared" ca="1" si="3"/>
        <v>45038</v>
      </c>
      <c r="B145" s="30"/>
      <c r="C145" s="30"/>
      <c r="D145" s="30"/>
      <c r="E145" s="30"/>
      <c r="F145" s="30"/>
      <c r="G145" s="30"/>
      <c r="H145" s="30"/>
      <c r="I145" s="32"/>
      <c r="J145" s="30"/>
      <c r="K145" s="30"/>
      <c r="L145" s="30"/>
      <c r="M145" s="30"/>
      <c r="N145" s="30"/>
      <c r="O145" s="30"/>
      <c r="P145" s="32"/>
      <c r="Q145" s="32"/>
      <c r="R145" s="32"/>
      <c r="S145" s="32"/>
      <c r="T145" s="32"/>
      <c r="U145" s="32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 spans="1:76">
      <c r="A146" s="27">
        <f t="shared" ca="1" si="3"/>
        <v>45039</v>
      </c>
      <c r="B146" s="30"/>
      <c r="C146" s="30"/>
      <c r="D146" s="30"/>
      <c r="E146" s="30"/>
      <c r="F146" s="30"/>
      <c r="G146" s="30"/>
      <c r="H146" s="30"/>
      <c r="I146" s="32"/>
      <c r="J146" s="30"/>
      <c r="K146" s="30"/>
      <c r="L146" s="30"/>
      <c r="M146" s="30"/>
      <c r="N146" s="30"/>
      <c r="O146" s="30"/>
      <c r="P146" s="32"/>
      <c r="Q146" s="32"/>
      <c r="R146" s="32"/>
      <c r="S146" s="32"/>
      <c r="T146" s="32"/>
      <c r="U146" s="32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 spans="1:76">
      <c r="A147" s="27">
        <f t="shared" ca="1" si="3"/>
        <v>45040</v>
      </c>
      <c r="B147" s="30"/>
      <c r="C147" s="30"/>
      <c r="D147" s="30"/>
      <c r="E147" s="30"/>
      <c r="F147" s="30"/>
      <c r="G147" s="30"/>
      <c r="H147" s="30"/>
      <c r="I147" s="32"/>
      <c r="J147" s="30"/>
      <c r="K147" s="30"/>
      <c r="L147" s="30"/>
      <c r="M147" s="30"/>
      <c r="N147" s="30"/>
      <c r="O147" s="30"/>
      <c r="P147" s="32"/>
      <c r="Q147" s="32"/>
      <c r="R147" s="32"/>
      <c r="S147" s="32"/>
      <c r="T147" s="32"/>
      <c r="U147" s="32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 spans="1:76">
      <c r="A148" s="27">
        <f t="shared" ca="1" si="3"/>
        <v>45041</v>
      </c>
      <c r="B148" s="30"/>
      <c r="C148" s="30"/>
      <c r="D148" s="30"/>
      <c r="E148" s="30"/>
      <c r="F148" s="30"/>
      <c r="G148" s="30"/>
      <c r="H148" s="30"/>
      <c r="I148" s="32"/>
      <c r="J148" s="30"/>
      <c r="K148" s="30"/>
      <c r="L148" s="30"/>
      <c r="M148" s="30"/>
      <c r="N148" s="30"/>
      <c r="O148" s="30"/>
      <c r="P148" s="32"/>
      <c r="Q148" s="32"/>
      <c r="R148" s="32"/>
      <c r="S148" s="32"/>
      <c r="T148" s="32"/>
      <c r="U148" s="32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 spans="1:76">
      <c r="A149" s="27">
        <f t="shared" ca="1" si="3"/>
        <v>45042</v>
      </c>
      <c r="B149" s="30"/>
      <c r="C149" s="30"/>
      <c r="D149" s="30"/>
      <c r="E149" s="30"/>
      <c r="F149" s="30"/>
      <c r="G149" s="30"/>
      <c r="H149" s="30"/>
      <c r="I149" s="32"/>
      <c r="J149" s="30"/>
      <c r="K149" s="30"/>
      <c r="L149" s="30"/>
      <c r="M149" s="30"/>
      <c r="N149" s="30"/>
      <c r="O149" s="30"/>
      <c r="P149" s="32"/>
      <c r="Q149" s="32"/>
      <c r="R149" s="32"/>
      <c r="S149" s="32"/>
      <c r="T149" s="32"/>
      <c r="U149" s="32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 spans="1:76">
      <c r="A150" s="27">
        <f t="shared" ca="1" si="3"/>
        <v>45043</v>
      </c>
      <c r="B150" s="30"/>
      <c r="C150" s="30"/>
      <c r="D150" s="30"/>
      <c r="E150" s="30"/>
      <c r="F150" s="30"/>
      <c r="G150" s="30"/>
      <c r="H150" s="30"/>
      <c r="I150" s="32"/>
      <c r="J150" s="30"/>
      <c r="K150" s="30"/>
      <c r="L150" s="30"/>
      <c r="M150" s="30"/>
      <c r="N150" s="30"/>
      <c r="O150" s="30"/>
      <c r="P150" s="32"/>
      <c r="Q150" s="32"/>
      <c r="R150" s="32"/>
      <c r="S150" s="32"/>
      <c r="T150" s="32"/>
      <c r="U150" s="32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 spans="1:76">
      <c r="A151" s="27">
        <f t="shared" ca="1" si="3"/>
        <v>45044</v>
      </c>
      <c r="B151" s="30"/>
      <c r="C151" s="30"/>
      <c r="D151" s="30"/>
      <c r="E151" s="30"/>
      <c r="F151" s="30"/>
      <c r="G151" s="30"/>
      <c r="H151" s="30"/>
      <c r="I151" s="32"/>
      <c r="J151" s="30"/>
      <c r="K151" s="30"/>
      <c r="L151" s="30"/>
      <c r="M151" s="30"/>
      <c r="N151" s="30"/>
      <c r="O151" s="30"/>
      <c r="P151" s="32"/>
      <c r="Q151" s="32"/>
      <c r="R151" s="32"/>
      <c r="S151" s="32"/>
      <c r="T151" s="32"/>
      <c r="U151" s="32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 spans="1:76">
      <c r="A152" s="27">
        <f t="shared" ca="1" si="3"/>
        <v>45045</v>
      </c>
      <c r="B152" s="30"/>
      <c r="C152" s="30"/>
      <c r="D152" s="30"/>
      <c r="E152" s="30"/>
      <c r="F152" s="30"/>
      <c r="G152" s="30"/>
      <c r="H152" s="30"/>
      <c r="I152" s="32"/>
      <c r="J152" s="30"/>
      <c r="K152" s="30"/>
      <c r="L152" s="30"/>
      <c r="M152" s="30"/>
      <c r="N152" s="30"/>
      <c r="O152" s="30"/>
      <c r="P152" s="32"/>
      <c r="Q152" s="32"/>
      <c r="R152" s="32"/>
      <c r="S152" s="32"/>
      <c r="T152" s="32"/>
      <c r="U152" s="32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 spans="1:76">
      <c r="A153" s="27">
        <f t="shared" ca="1" si="3"/>
        <v>45046</v>
      </c>
      <c r="B153" s="30"/>
      <c r="C153" s="30"/>
      <c r="D153" s="30"/>
      <c r="E153" s="30"/>
      <c r="F153" s="30"/>
      <c r="G153" s="30"/>
      <c r="H153" s="30"/>
      <c r="I153" s="32"/>
      <c r="J153" s="30"/>
      <c r="K153" s="30"/>
      <c r="L153" s="30"/>
      <c r="M153" s="30"/>
      <c r="N153" s="30"/>
      <c r="O153" s="30"/>
      <c r="P153" s="32"/>
      <c r="Q153" s="32"/>
      <c r="R153" s="32"/>
      <c r="S153" s="32"/>
      <c r="T153" s="32"/>
      <c r="U153" s="32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 spans="1:76">
      <c r="A154" s="27">
        <f t="shared" ca="1" si="3"/>
        <v>45047</v>
      </c>
      <c r="B154" s="30"/>
      <c r="C154" s="30"/>
      <c r="D154" s="30"/>
      <c r="E154" s="30"/>
      <c r="F154" s="30"/>
      <c r="G154" s="30"/>
      <c r="H154" s="30"/>
      <c r="I154" s="32"/>
      <c r="J154" s="30"/>
      <c r="K154" s="30"/>
      <c r="L154" s="30"/>
      <c r="M154" s="30"/>
      <c r="N154" s="30"/>
      <c r="O154" s="30"/>
      <c r="P154" s="32"/>
      <c r="Q154" s="32"/>
      <c r="R154" s="32"/>
      <c r="S154" s="32"/>
      <c r="T154" s="32"/>
      <c r="U154" s="32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 spans="1:76">
      <c r="A155" s="27">
        <f t="shared" ca="1" si="3"/>
        <v>45048</v>
      </c>
      <c r="B155" s="30"/>
      <c r="C155" s="30"/>
      <c r="D155" s="30"/>
      <c r="E155" s="30"/>
      <c r="F155" s="30"/>
      <c r="G155" s="30"/>
      <c r="H155" s="30"/>
      <c r="I155" s="32"/>
      <c r="J155" s="30"/>
      <c r="K155" s="30"/>
      <c r="L155" s="30"/>
      <c r="M155" s="30"/>
      <c r="N155" s="30"/>
      <c r="O155" s="30"/>
      <c r="P155" s="32"/>
      <c r="Q155" s="32"/>
      <c r="R155" s="32"/>
      <c r="S155" s="32"/>
      <c r="T155" s="32"/>
      <c r="U155" s="32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 spans="1:76">
      <c r="A156" s="27">
        <f t="shared" ca="1" si="3"/>
        <v>45049</v>
      </c>
      <c r="B156" s="30"/>
      <c r="C156" s="30"/>
      <c r="D156" s="30"/>
      <c r="E156" s="30"/>
      <c r="F156" s="30"/>
      <c r="G156" s="30"/>
      <c r="H156" s="30"/>
      <c r="I156" s="32"/>
      <c r="J156" s="30"/>
      <c r="K156" s="30"/>
      <c r="L156" s="30"/>
      <c r="M156" s="30"/>
      <c r="N156" s="30"/>
      <c r="O156" s="30"/>
      <c r="P156" s="32"/>
      <c r="Q156" s="32"/>
      <c r="R156" s="32"/>
      <c r="S156" s="32"/>
      <c r="T156" s="32"/>
      <c r="U156" s="32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 spans="1:76">
      <c r="A157" s="27">
        <f t="shared" ca="1" si="3"/>
        <v>45050</v>
      </c>
      <c r="B157" s="30"/>
      <c r="C157" s="30"/>
      <c r="D157" s="30"/>
      <c r="E157" s="30"/>
      <c r="F157" s="30"/>
      <c r="G157" s="30"/>
      <c r="H157" s="30"/>
      <c r="I157" s="32"/>
      <c r="J157" s="30"/>
      <c r="K157" s="30"/>
      <c r="L157" s="30"/>
      <c r="M157" s="30"/>
      <c r="N157" s="30"/>
      <c r="O157" s="30"/>
      <c r="P157" s="32"/>
      <c r="Q157" s="32"/>
      <c r="R157" s="32"/>
      <c r="S157" s="32"/>
      <c r="T157" s="32"/>
      <c r="U157" s="32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 spans="1:76">
      <c r="A158" s="27">
        <f t="shared" ca="1" si="3"/>
        <v>45051</v>
      </c>
      <c r="B158" s="30"/>
      <c r="C158" s="30"/>
      <c r="D158" s="30"/>
      <c r="E158" s="30"/>
      <c r="F158" s="30"/>
      <c r="G158" s="30"/>
      <c r="H158" s="30"/>
      <c r="I158" s="32"/>
      <c r="J158" s="30"/>
      <c r="K158" s="30"/>
      <c r="L158" s="30"/>
      <c r="M158" s="30"/>
      <c r="N158" s="30"/>
      <c r="O158" s="30"/>
      <c r="P158" s="32"/>
      <c r="Q158" s="32"/>
      <c r="R158" s="32"/>
      <c r="S158" s="32"/>
      <c r="T158" s="32"/>
      <c r="U158" s="32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 spans="1:76">
      <c r="A159" s="27">
        <f t="shared" ca="1" si="3"/>
        <v>45052</v>
      </c>
      <c r="B159" s="30"/>
      <c r="C159" s="30"/>
      <c r="D159" s="30"/>
      <c r="E159" s="30"/>
      <c r="F159" s="30"/>
      <c r="G159" s="30"/>
      <c r="H159" s="30"/>
      <c r="I159" s="32"/>
      <c r="J159" s="30"/>
      <c r="K159" s="30"/>
      <c r="L159" s="30"/>
      <c r="M159" s="30"/>
      <c r="N159" s="30"/>
      <c r="O159" s="30"/>
      <c r="P159" s="32"/>
      <c r="Q159" s="32"/>
      <c r="R159" s="32"/>
      <c r="S159" s="32"/>
      <c r="T159" s="32"/>
      <c r="U159" s="32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 spans="1:76">
      <c r="A160" s="27">
        <f t="shared" ca="1" si="3"/>
        <v>45053</v>
      </c>
      <c r="B160" s="30"/>
      <c r="C160" s="30"/>
      <c r="D160" s="30"/>
      <c r="E160" s="30"/>
      <c r="F160" s="30"/>
      <c r="G160" s="30"/>
      <c r="H160" s="30"/>
      <c r="I160" s="32"/>
      <c r="J160" s="30"/>
      <c r="K160" s="30"/>
      <c r="L160" s="30"/>
      <c r="M160" s="30"/>
      <c r="N160" s="30"/>
      <c r="O160" s="30"/>
      <c r="P160" s="32"/>
      <c r="Q160" s="32"/>
      <c r="R160" s="32"/>
      <c r="S160" s="32"/>
      <c r="T160" s="32"/>
      <c r="U160" s="32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 spans="1:76">
      <c r="A161" s="27">
        <f t="shared" ca="1" si="3"/>
        <v>45054</v>
      </c>
      <c r="B161" s="30"/>
      <c r="C161" s="30"/>
      <c r="D161" s="30"/>
      <c r="E161" s="30"/>
      <c r="F161" s="30"/>
      <c r="G161" s="30"/>
      <c r="H161" s="30"/>
      <c r="I161" s="32"/>
      <c r="J161" s="30"/>
      <c r="K161" s="30"/>
      <c r="L161" s="30"/>
      <c r="M161" s="30"/>
      <c r="N161" s="30"/>
      <c r="O161" s="30"/>
      <c r="P161" s="32"/>
      <c r="Q161" s="32"/>
      <c r="R161" s="32"/>
      <c r="S161" s="32"/>
      <c r="T161" s="32"/>
      <c r="U161" s="32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 spans="1:76">
      <c r="A162" s="27">
        <f t="shared" ca="1" si="3"/>
        <v>45055</v>
      </c>
      <c r="B162" s="30"/>
      <c r="C162" s="30"/>
      <c r="D162" s="30"/>
      <c r="E162" s="30"/>
      <c r="F162" s="30"/>
      <c r="G162" s="30"/>
      <c r="H162" s="30"/>
      <c r="I162" s="32"/>
      <c r="J162" s="30"/>
      <c r="K162" s="30"/>
      <c r="L162" s="30"/>
      <c r="M162" s="30"/>
      <c r="N162" s="30"/>
      <c r="O162" s="30"/>
      <c r="P162" s="32"/>
      <c r="Q162" s="32"/>
      <c r="R162" s="32"/>
      <c r="S162" s="32"/>
      <c r="T162" s="32"/>
      <c r="U162" s="32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 spans="1:76">
      <c r="A163" s="27">
        <f t="shared" ca="1" si="3"/>
        <v>45056</v>
      </c>
      <c r="B163" s="30"/>
      <c r="C163" s="30"/>
      <c r="D163" s="30"/>
      <c r="E163" s="30"/>
      <c r="F163" s="30"/>
      <c r="G163" s="30"/>
      <c r="H163" s="30"/>
      <c r="I163" s="32"/>
      <c r="J163" s="30"/>
      <c r="K163" s="30"/>
      <c r="L163" s="30"/>
      <c r="M163" s="30"/>
      <c r="N163" s="30"/>
      <c r="O163" s="30"/>
      <c r="P163" s="32"/>
      <c r="Q163" s="32"/>
      <c r="R163" s="32"/>
      <c r="S163" s="32"/>
      <c r="T163" s="32"/>
      <c r="U163" s="32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 spans="1:76">
      <c r="A164" s="27">
        <f t="shared" ca="1" si="3"/>
        <v>45057</v>
      </c>
      <c r="B164" s="30"/>
      <c r="C164" s="30"/>
      <c r="D164" s="30"/>
      <c r="E164" s="30"/>
      <c r="F164" s="30"/>
      <c r="G164" s="30"/>
      <c r="H164" s="30"/>
      <c r="I164" s="32"/>
      <c r="J164" s="30"/>
      <c r="K164" s="30"/>
      <c r="L164" s="30"/>
      <c r="M164" s="30"/>
      <c r="N164" s="30"/>
      <c r="O164" s="30"/>
      <c r="P164" s="32"/>
      <c r="Q164" s="32"/>
      <c r="R164" s="32"/>
      <c r="S164" s="32"/>
      <c r="T164" s="32"/>
      <c r="U164" s="32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 spans="1:76">
      <c r="A165" s="27">
        <f t="shared" ca="1" si="3"/>
        <v>45058</v>
      </c>
      <c r="B165" s="30"/>
      <c r="C165" s="30"/>
      <c r="D165" s="30"/>
      <c r="E165" s="30"/>
      <c r="F165" s="30"/>
      <c r="G165" s="30"/>
      <c r="H165" s="30"/>
      <c r="I165" s="32"/>
      <c r="J165" s="30"/>
      <c r="K165" s="30"/>
      <c r="L165" s="30"/>
      <c r="M165" s="30"/>
      <c r="N165" s="30"/>
      <c r="O165" s="30"/>
      <c r="P165" s="32"/>
      <c r="Q165" s="32"/>
      <c r="R165" s="32"/>
      <c r="S165" s="32"/>
      <c r="T165" s="32"/>
      <c r="U165" s="32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 spans="1:76">
      <c r="A166" s="27">
        <f t="shared" ca="1" si="3"/>
        <v>45059</v>
      </c>
      <c r="B166" s="30"/>
      <c r="C166" s="30"/>
      <c r="D166" s="30"/>
      <c r="E166" s="30"/>
      <c r="F166" s="30"/>
      <c r="G166" s="30"/>
      <c r="H166" s="30"/>
      <c r="I166" s="32"/>
      <c r="J166" s="30"/>
      <c r="K166" s="30"/>
      <c r="L166" s="30"/>
      <c r="M166" s="30"/>
      <c r="N166" s="30"/>
      <c r="O166" s="30"/>
      <c r="P166" s="32"/>
      <c r="Q166" s="32"/>
      <c r="R166" s="32"/>
      <c r="S166" s="32"/>
      <c r="T166" s="32"/>
      <c r="U166" s="32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 spans="1:76">
      <c r="A167" s="27">
        <f t="shared" ca="1" si="3"/>
        <v>45060</v>
      </c>
      <c r="B167" s="30"/>
      <c r="C167" s="30"/>
      <c r="D167" s="30"/>
      <c r="E167" s="30"/>
      <c r="F167" s="30"/>
      <c r="G167" s="30"/>
      <c r="H167" s="30"/>
      <c r="I167" s="32"/>
      <c r="J167" s="30"/>
      <c r="K167" s="30"/>
      <c r="L167" s="30"/>
      <c r="M167" s="30"/>
      <c r="N167" s="30"/>
      <c r="O167" s="30"/>
      <c r="P167" s="32"/>
      <c r="Q167" s="32"/>
      <c r="R167" s="32"/>
      <c r="S167" s="32"/>
      <c r="T167" s="32"/>
      <c r="U167" s="32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 spans="1:76">
      <c r="A168" s="27">
        <f t="shared" ca="1" si="3"/>
        <v>45061</v>
      </c>
      <c r="B168" s="30"/>
      <c r="C168" s="30"/>
      <c r="D168" s="30"/>
      <c r="E168" s="30"/>
      <c r="F168" s="30"/>
      <c r="G168" s="30"/>
      <c r="H168" s="30"/>
      <c r="I168" s="32"/>
      <c r="J168" s="30"/>
      <c r="K168" s="30"/>
      <c r="L168" s="30"/>
      <c r="M168" s="30"/>
      <c r="N168" s="30"/>
      <c r="O168" s="30"/>
      <c r="P168" s="32"/>
      <c r="Q168" s="32"/>
      <c r="R168" s="32"/>
      <c r="S168" s="32"/>
      <c r="T168" s="32"/>
      <c r="U168" s="32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 spans="1:76">
      <c r="A169" s="27">
        <f t="shared" ca="1" si="3"/>
        <v>45062</v>
      </c>
      <c r="B169" s="30"/>
      <c r="C169" s="30"/>
      <c r="D169" s="30"/>
      <c r="E169" s="30"/>
      <c r="F169" s="30"/>
      <c r="G169" s="30"/>
      <c r="H169" s="30"/>
      <c r="I169" s="32"/>
      <c r="J169" s="30"/>
      <c r="K169" s="30"/>
      <c r="L169" s="30"/>
      <c r="M169" s="30"/>
      <c r="N169" s="30"/>
      <c r="O169" s="30"/>
      <c r="P169" s="32"/>
      <c r="Q169" s="32"/>
      <c r="R169" s="32"/>
      <c r="S169" s="32"/>
      <c r="T169" s="32"/>
      <c r="U169" s="32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 spans="1:76">
      <c r="A170" s="27">
        <f t="shared" ca="1" si="3"/>
        <v>45063</v>
      </c>
      <c r="B170" s="30"/>
      <c r="C170" s="30"/>
      <c r="D170" s="30"/>
      <c r="E170" s="30"/>
      <c r="F170" s="30"/>
      <c r="G170" s="30"/>
      <c r="H170" s="30"/>
      <c r="I170" s="32"/>
      <c r="J170" s="30"/>
      <c r="K170" s="30"/>
      <c r="L170" s="30"/>
      <c r="M170" s="30"/>
      <c r="N170" s="30"/>
      <c r="O170" s="30"/>
      <c r="P170" s="32"/>
      <c r="Q170" s="32"/>
      <c r="R170" s="32"/>
      <c r="S170" s="32"/>
      <c r="T170" s="32"/>
      <c r="U170" s="32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 spans="1:76">
      <c r="A171" s="27">
        <f t="shared" ca="1" si="3"/>
        <v>45064</v>
      </c>
      <c r="B171" s="30"/>
      <c r="C171" s="30"/>
      <c r="D171" s="30"/>
      <c r="E171" s="30"/>
      <c r="F171" s="30"/>
      <c r="G171" s="30"/>
      <c r="H171" s="30"/>
      <c r="I171" s="32"/>
      <c r="J171" s="30"/>
      <c r="K171" s="30"/>
      <c r="L171" s="30"/>
      <c r="M171" s="30"/>
      <c r="N171" s="30"/>
      <c r="O171" s="30"/>
      <c r="P171" s="32"/>
      <c r="Q171" s="32"/>
      <c r="R171" s="32"/>
      <c r="S171" s="32"/>
      <c r="T171" s="32"/>
      <c r="U171" s="32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 spans="1:76">
      <c r="A172" s="27">
        <f t="shared" ca="1" si="3"/>
        <v>45065</v>
      </c>
      <c r="B172" s="30"/>
      <c r="C172" s="30"/>
      <c r="D172" s="30"/>
      <c r="E172" s="30"/>
      <c r="F172" s="30"/>
      <c r="G172" s="30"/>
      <c r="H172" s="30"/>
      <c r="I172" s="32"/>
      <c r="J172" s="30"/>
      <c r="K172" s="30"/>
      <c r="L172" s="30"/>
      <c r="M172" s="30"/>
      <c r="N172" s="30"/>
      <c r="O172" s="30"/>
      <c r="P172" s="32"/>
      <c r="Q172" s="32"/>
      <c r="R172" s="32"/>
      <c r="S172" s="32"/>
      <c r="T172" s="32"/>
      <c r="U172" s="32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 spans="1:76">
      <c r="A173" s="27">
        <f t="shared" ca="1" si="3"/>
        <v>45066</v>
      </c>
      <c r="B173" s="30"/>
      <c r="C173" s="30"/>
      <c r="D173" s="30"/>
      <c r="E173" s="30"/>
      <c r="F173" s="30"/>
      <c r="G173" s="30"/>
      <c r="H173" s="30"/>
      <c r="I173" s="32"/>
      <c r="J173" s="30"/>
      <c r="K173" s="30"/>
      <c r="L173" s="30"/>
      <c r="M173" s="30"/>
      <c r="N173" s="30"/>
      <c r="O173" s="30"/>
      <c r="P173" s="32"/>
      <c r="Q173" s="32"/>
      <c r="R173" s="32"/>
      <c r="S173" s="32"/>
      <c r="T173" s="32"/>
      <c r="U173" s="32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 spans="1:76">
      <c r="A174" s="27">
        <f t="shared" ca="1" si="3"/>
        <v>45067</v>
      </c>
      <c r="B174" s="30"/>
      <c r="C174" s="30"/>
      <c r="D174" s="30"/>
      <c r="E174" s="30"/>
      <c r="F174" s="30"/>
      <c r="G174" s="30"/>
      <c r="H174" s="30"/>
      <c r="I174" s="32"/>
      <c r="J174" s="30"/>
      <c r="K174" s="30"/>
      <c r="L174" s="30"/>
      <c r="M174" s="30"/>
      <c r="N174" s="30"/>
      <c r="O174" s="30"/>
      <c r="P174" s="32"/>
      <c r="Q174" s="32"/>
      <c r="R174" s="32"/>
      <c r="S174" s="32"/>
      <c r="T174" s="32"/>
      <c r="U174" s="32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 spans="1:76">
      <c r="A175" s="27">
        <f t="shared" ca="1" si="3"/>
        <v>45068</v>
      </c>
      <c r="B175" s="30"/>
      <c r="C175" s="30"/>
      <c r="D175" s="30"/>
      <c r="E175" s="30"/>
      <c r="F175" s="30"/>
      <c r="G175" s="30"/>
      <c r="H175" s="30"/>
      <c r="I175" s="32"/>
      <c r="J175" s="30"/>
      <c r="K175" s="30"/>
      <c r="L175" s="30"/>
      <c r="M175" s="30"/>
      <c r="N175" s="30"/>
      <c r="O175" s="30"/>
      <c r="P175" s="32"/>
      <c r="Q175" s="32"/>
      <c r="R175" s="32"/>
      <c r="S175" s="32"/>
      <c r="T175" s="32"/>
      <c r="U175" s="32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 spans="1:76">
      <c r="A176" s="27">
        <f t="shared" ca="1" si="3"/>
        <v>45069</v>
      </c>
      <c r="B176" s="30"/>
      <c r="C176" s="30"/>
      <c r="D176" s="30"/>
      <c r="E176" s="30"/>
      <c r="F176" s="30"/>
      <c r="G176" s="30"/>
      <c r="H176" s="30"/>
      <c r="I176" s="32"/>
      <c r="J176" s="30"/>
      <c r="K176" s="30"/>
      <c r="L176" s="30"/>
      <c r="M176" s="30"/>
      <c r="N176" s="30"/>
      <c r="O176" s="30"/>
      <c r="P176" s="32"/>
      <c r="Q176" s="32"/>
      <c r="R176" s="32"/>
      <c r="S176" s="32"/>
      <c r="T176" s="32"/>
      <c r="U176" s="32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 spans="1:76">
      <c r="A177" s="27">
        <f t="shared" ca="1" si="3"/>
        <v>45070</v>
      </c>
      <c r="B177" s="30"/>
      <c r="C177" s="30"/>
      <c r="D177" s="30"/>
      <c r="E177" s="30"/>
      <c r="F177" s="30"/>
      <c r="G177" s="30"/>
      <c r="H177" s="30"/>
      <c r="I177" s="32"/>
      <c r="J177" s="30"/>
      <c r="K177" s="30"/>
      <c r="L177" s="30"/>
      <c r="M177" s="30"/>
      <c r="N177" s="30"/>
      <c r="O177" s="30"/>
      <c r="P177" s="32"/>
      <c r="Q177" s="32"/>
      <c r="R177" s="32"/>
      <c r="S177" s="32"/>
      <c r="T177" s="32"/>
      <c r="U177" s="32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 spans="1:76">
      <c r="A178" s="27">
        <f t="shared" ca="1" si="3"/>
        <v>45071</v>
      </c>
      <c r="B178" s="30"/>
      <c r="C178" s="30"/>
      <c r="D178" s="30"/>
      <c r="E178" s="30"/>
      <c r="F178" s="30"/>
      <c r="G178" s="30"/>
      <c r="H178" s="30"/>
      <c r="I178" s="32"/>
      <c r="J178" s="30"/>
      <c r="K178" s="30"/>
      <c r="L178" s="30"/>
      <c r="M178" s="30"/>
      <c r="N178" s="30"/>
      <c r="O178" s="30"/>
      <c r="P178" s="32"/>
      <c r="Q178" s="32"/>
      <c r="R178" s="32"/>
      <c r="S178" s="32"/>
      <c r="T178" s="32"/>
      <c r="U178" s="32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 spans="1:76">
      <c r="A179" s="27">
        <f t="shared" ca="1" si="3"/>
        <v>45072</v>
      </c>
      <c r="B179" s="30"/>
      <c r="C179" s="30"/>
      <c r="D179" s="30"/>
      <c r="E179" s="30"/>
      <c r="F179" s="30"/>
      <c r="G179" s="30"/>
      <c r="H179" s="30"/>
      <c r="I179" s="32"/>
      <c r="J179" s="30"/>
      <c r="K179" s="30"/>
      <c r="L179" s="30"/>
      <c r="M179" s="30"/>
      <c r="N179" s="30"/>
      <c r="O179" s="30"/>
      <c r="P179" s="32"/>
      <c r="Q179" s="32"/>
      <c r="R179" s="32"/>
      <c r="S179" s="32"/>
      <c r="T179" s="32"/>
      <c r="U179" s="32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 spans="1:76">
      <c r="A180" s="27">
        <f t="shared" ca="1" si="3"/>
        <v>45073</v>
      </c>
      <c r="B180" s="30"/>
      <c r="C180" s="30"/>
      <c r="D180" s="30"/>
      <c r="E180" s="30"/>
      <c r="F180" s="30"/>
      <c r="G180" s="30"/>
      <c r="H180" s="30"/>
      <c r="I180" s="32"/>
      <c r="J180" s="30"/>
      <c r="K180" s="30"/>
      <c r="L180" s="30"/>
      <c r="M180" s="30"/>
      <c r="N180" s="30"/>
      <c r="O180" s="30"/>
      <c r="P180" s="32"/>
      <c r="Q180" s="32"/>
      <c r="R180" s="32"/>
      <c r="S180" s="32"/>
      <c r="T180" s="32"/>
      <c r="U180" s="32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 spans="1:76">
      <c r="A181" s="27">
        <f t="shared" ca="1" si="3"/>
        <v>45074</v>
      </c>
      <c r="B181" s="30"/>
      <c r="C181" s="30"/>
      <c r="D181" s="30"/>
      <c r="E181" s="30"/>
      <c r="F181" s="30"/>
      <c r="G181" s="30"/>
      <c r="H181" s="30"/>
      <c r="I181" s="32"/>
      <c r="J181" s="30"/>
      <c r="K181" s="30"/>
      <c r="L181" s="30"/>
      <c r="M181" s="30"/>
      <c r="N181" s="30"/>
      <c r="O181" s="30"/>
      <c r="P181" s="32"/>
      <c r="Q181" s="32"/>
      <c r="R181" s="32"/>
      <c r="S181" s="32"/>
      <c r="T181" s="32"/>
      <c r="U181" s="32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 spans="1:76">
      <c r="A182" s="27">
        <f t="shared" ca="1" si="3"/>
        <v>45075</v>
      </c>
      <c r="B182" s="30"/>
      <c r="C182" s="30"/>
      <c r="D182" s="30"/>
      <c r="E182" s="30"/>
      <c r="F182" s="30"/>
      <c r="G182" s="30"/>
      <c r="H182" s="30"/>
      <c r="I182" s="32"/>
      <c r="J182" s="30"/>
      <c r="K182" s="30"/>
      <c r="L182" s="30"/>
      <c r="M182" s="30"/>
      <c r="N182" s="30"/>
      <c r="O182" s="30"/>
      <c r="P182" s="32"/>
      <c r="Q182" s="32"/>
      <c r="R182" s="32"/>
      <c r="S182" s="32"/>
      <c r="T182" s="32"/>
      <c r="U182" s="32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 spans="1:76">
      <c r="A183" s="27">
        <f t="shared" ca="1" si="3"/>
        <v>45076</v>
      </c>
      <c r="B183" s="30"/>
      <c r="C183" s="30"/>
      <c r="D183" s="30"/>
      <c r="E183" s="30"/>
      <c r="F183" s="30"/>
      <c r="G183" s="30"/>
      <c r="H183" s="30"/>
      <c r="I183" s="32"/>
      <c r="J183" s="30"/>
      <c r="K183" s="30"/>
      <c r="L183" s="30"/>
      <c r="M183" s="30"/>
      <c r="N183" s="30"/>
      <c r="O183" s="30"/>
      <c r="P183" s="32"/>
      <c r="Q183" s="32"/>
      <c r="R183" s="32"/>
      <c r="S183" s="32"/>
      <c r="T183" s="32"/>
      <c r="U183" s="32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 spans="1:76">
      <c r="A184" s="27">
        <f t="shared" ca="1" si="3"/>
        <v>45077</v>
      </c>
      <c r="B184" s="30"/>
      <c r="C184" s="30"/>
      <c r="D184" s="30"/>
      <c r="E184" s="30"/>
      <c r="F184" s="30"/>
      <c r="G184" s="30"/>
      <c r="H184" s="30"/>
      <c r="I184" s="32"/>
      <c r="J184" s="30"/>
      <c r="K184" s="30"/>
      <c r="L184" s="30"/>
      <c r="M184" s="30"/>
      <c r="N184" s="30"/>
      <c r="O184" s="30"/>
      <c r="P184" s="32"/>
      <c r="Q184" s="32"/>
      <c r="R184" s="32"/>
      <c r="S184" s="32"/>
      <c r="T184" s="32"/>
      <c r="U184" s="32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 spans="1:76">
      <c r="A185" s="27">
        <f t="shared" ca="1" si="3"/>
        <v>45078</v>
      </c>
      <c r="B185" s="30"/>
      <c r="C185" s="30"/>
      <c r="D185" s="30"/>
      <c r="E185" s="30"/>
      <c r="F185" s="30"/>
      <c r="G185" s="30"/>
      <c r="H185" s="30"/>
      <c r="I185" s="32"/>
      <c r="J185" s="30"/>
      <c r="K185" s="30"/>
      <c r="L185" s="30"/>
      <c r="M185" s="30"/>
      <c r="N185" s="30"/>
      <c r="O185" s="30"/>
      <c r="P185" s="32"/>
      <c r="Q185" s="32"/>
      <c r="R185" s="32"/>
      <c r="S185" s="32"/>
      <c r="T185" s="32"/>
      <c r="U185" s="32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 spans="1:76">
      <c r="A186" s="27">
        <f t="shared" ca="1" si="3"/>
        <v>45079</v>
      </c>
      <c r="B186" s="30"/>
      <c r="C186" s="30"/>
      <c r="D186" s="30"/>
      <c r="E186" s="30"/>
      <c r="F186" s="30"/>
      <c r="G186" s="30"/>
      <c r="H186" s="30"/>
      <c r="I186" s="32"/>
      <c r="J186" s="30"/>
      <c r="K186" s="30"/>
      <c r="L186" s="30"/>
      <c r="M186" s="30"/>
      <c r="N186" s="30"/>
      <c r="O186" s="30"/>
      <c r="P186" s="32"/>
      <c r="Q186" s="32"/>
      <c r="R186" s="32"/>
      <c r="S186" s="32"/>
      <c r="T186" s="32"/>
      <c r="U186" s="32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 spans="1:76">
      <c r="A187" s="27">
        <f t="shared" ca="1" si="3"/>
        <v>45080</v>
      </c>
      <c r="B187" s="30"/>
      <c r="C187" s="30"/>
      <c r="D187" s="30"/>
      <c r="E187" s="30"/>
      <c r="F187" s="30"/>
      <c r="G187" s="30"/>
      <c r="H187" s="30"/>
      <c r="I187" s="32"/>
      <c r="J187" s="30"/>
      <c r="K187" s="30"/>
      <c r="L187" s="30"/>
      <c r="M187" s="30"/>
      <c r="N187" s="30"/>
      <c r="O187" s="30"/>
      <c r="P187" s="32"/>
      <c r="Q187" s="32"/>
      <c r="R187" s="32"/>
      <c r="S187" s="32"/>
      <c r="T187" s="32"/>
      <c r="U187" s="32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 spans="1:76">
      <c r="A188" s="27">
        <f t="shared" ca="1" si="3"/>
        <v>45081</v>
      </c>
      <c r="B188" s="30"/>
      <c r="C188" s="30"/>
      <c r="D188" s="30"/>
      <c r="E188" s="30"/>
      <c r="F188" s="30"/>
      <c r="G188" s="30"/>
      <c r="H188" s="30"/>
      <c r="I188" s="32"/>
      <c r="J188" s="30"/>
      <c r="K188" s="30"/>
      <c r="L188" s="30"/>
      <c r="M188" s="30"/>
      <c r="N188" s="30"/>
      <c r="O188" s="30"/>
      <c r="P188" s="32"/>
      <c r="Q188" s="32"/>
      <c r="R188" s="32"/>
      <c r="S188" s="32"/>
      <c r="T188" s="32"/>
      <c r="U188" s="32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 spans="1:76">
      <c r="A189" s="27">
        <f t="shared" ca="1" si="3"/>
        <v>45082</v>
      </c>
      <c r="B189" s="30"/>
      <c r="C189" s="30"/>
      <c r="D189" s="30"/>
      <c r="E189" s="30"/>
      <c r="F189" s="30"/>
      <c r="G189" s="30"/>
      <c r="H189" s="30"/>
      <c r="I189" s="32"/>
      <c r="J189" s="30"/>
      <c r="K189" s="30"/>
      <c r="L189" s="30"/>
      <c r="M189" s="30"/>
      <c r="N189" s="30"/>
      <c r="O189" s="30"/>
      <c r="P189" s="32"/>
      <c r="Q189" s="32"/>
      <c r="R189" s="32"/>
      <c r="S189" s="32"/>
      <c r="T189" s="32"/>
      <c r="U189" s="32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 spans="1:76">
      <c r="A190" s="27">
        <f t="shared" ca="1" si="3"/>
        <v>45083</v>
      </c>
      <c r="B190" s="30"/>
      <c r="C190" s="30"/>
      <c r="D190" s="30"/>
      <c r="E190" s="30"/>
      <c r="F190" s="30"/>
      <c r="G190" s="30"/>
      <c r="H190" s="30"/>
      <c r="I190" s="32"/>
      <c r="J190" s="30"/>
      <c r="K190" s="30"/>
      <c r="L190" s="30"/>
      <c r="M190" s="30"/>
      <c r="N190" s="30"/>
      <c r="O190" s="30"/>
      <c r="P190" s="32"/>
      <c r="Q190" s="32"/>
      <c r="R190" s="32"/>
      <c r="S190" s="32"/>
      <c r="T190" s="32"/>
      <c r="U190" s="32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 spans="1:76">
      <c r="A191" s="27">
        <f t="shared" ca="1" si="3"/>
        <v>45084</v>
      </c>
      <c r="B191" s="30"/>
      <c r="C191" s="30"/>
      <c r="D191" s="30"/>
      <c r="E191" s="30"/>
      <c r="F191" s="30"/>
      <c r="G191" s="30"/>
      <c r="H191" s="30"/>
      <c r="I191" s="32"/>
      <c r="J191" s="30"/>
      <c r="K191" s="30"/>
      <c r="L191" s="30"/>
      <c r="M191" s="30"/>
      <c r="N191" s="30"/>
      <c r="O191" s="30"/>
      <c r="P191" s="32"/>
      <c r="Q191" s="32"/>
      <c r="R191" s="32"/>
      <c r="S191" s="32"/>
      <c r="T191" s="32"/>
      <c r="U191" s="32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 spans="1:76">
      <c r="A192" s="27">
        <f t="shared" ca="1" si="3"/>
        <v>45085</v>
      </c>
      <c r="B192" s="30"/>
      <c r="C192" s="30"/>
      <c r="D192" s="30"/>
      <c r="E192" s="30"/>
      <c r="F192" s="30"/>
      <c r="G192" s="30"/>
      <c r="H192" s="30"/>
      <c r="I192" s="32"/>
      <c r="J192" s="30"/>
      <c r="K192" s="30"/>
      <c r="L192" s="30"/>
      <c r="M192" s="30"/>
      <c r="N192" s="30"/>
      <c r="O192" s="30"/>
      <c r="P192" s="32"/>
      <c r="Q192" s="32"/>
      <c r="R192" s="32"/>
      <c r="S192" s="32"/>
      <c r="T192" s="32"/>
      <c r="U192" s="32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 spans="1:76">
      <c r="A193" s="27">
        <f t="shared" ca="1" si="3"/>
        <v>45086</v>
      </c>
      <c r="B193" s="30"/>
      <c r="C193" s="30"/>
      <c r="D193" s="30"/>
      <c r="E193" s="30"/>
      <c r="F193" s="30"/>
      <c r="G193" s="30"/>
      <c r="H193" s="30"/>
      <c r="I193" s="32"/>
      <c r="J193" s="30"/>
      <c r="K193" s="30"/>
      <c r="L193" s="30"/>
      <c r="M193" s="30"/>
      <c r="N193" s="30"/>
      <c r="O193" s="30"/>
      <c r="P193" s="32"/>
      <c r="Q193" s="32"/>
      <c r="R193" s="32"/>
      <c r="S193" s="32"/>
      <c r="T193" s="32"/>
      <c r="U193" s="32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 spans="1:76">
      <c r="A194" s="27">
        <f t="shared" ca="1" si="3"/>
        <v>45087</v>
      </c>
      <c r="B194" s="30"/>
      <c r="C194" s="30"/>
      <c r="D194" s="30"/>
      <c r="E194" s="30"/>
      <c r="F194" s="30"/>
      <c r="G194" s="30"/>
      <c r="H194" s="30"/>
      <c r="I194" s="32"/>
      <c r="J194" s="30"/>
      <c r="K194" s="30"/>
      <c r="L194" s="30"/>
      <c r="M194" s="30"/>
      <c r="N194" s="30"/>
      <c r="O194" s="30"/>
      <c r="P194" s="32"/>
      <c r="Q194" s="32"/>
      <c r="R194" s="32"/>
      <c r="S194" s="32"/>
      <c r="T194" s="32"/>
      <c r="U194" s="32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 spans="1:76">
      <c r="A195" s="27">
        <f ca="1">TODAY()</f>
        <v>44895</v>
      </c>
      <c r="B195" s="30"/>
      <c r="C195" s="30"/>
      <c r="D195" s="30"/>
      <c r="E195" s="30"/>
      <c r="F195" s="30"/>
      <c r="G195" s="30"/>
      <c r="H195" s="30"/>
      <c r="I195" s="32"/>
      <c r="J195" s="30"/>
      <c r="K195" s="30"/>
      <c r="L195" s="30"/>
      <c r="M195" s="30"/>
      <c r="N195" s="30"/>
      <c r="O195" s="30"/>
      <c r="P195" s="32"/>
      <c r="Q195" s="32"/>
      <c r="R195" s="32"/>
      <c r="S195" s="32"/>
      <c r="T195" s="32"/>
      <c r="U195" s="32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 spans="1:76">
      <c r="A196" s="27">
        <f t="shared" ref="A196:A258" ca="1" si="4">A195+1</f>
        <v>44896</v>
      </c>
      <c r="B196" s="30"/>
      <c r="C196" s="30"/>
      <c r="D196" s="30"/>
      <c r="E196" s="30"/>
      <c r="F196" s="30"/>
      <c r="G196" s="30"/>
      <c r="H196" s="30"/>
      <c r="I196" s="32"/>
      <c r="J196" s="30"/>
      <c r="K196" s="30"/>
      <c r="L196" s="30"/>
      <c r="M196" s="30"/>
      <c r="N196" s="30"/>
      <c r="O196" s="30"/>
      <c r="P196" s="32"/>
      <c r="Q196" s="32"/>
      <c r="R196" s="32"/>
      <c r="S196" s="32"/>
      <c r="T196" s="32"/>
      <c r="U196" s="32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 spans="1:76">
      <c r="A197" s="27">
        <f t="shared" ca="1" si="4"/>
        <v>44897</v>
      </c>
      <c r="B197" s="30"/>
      <c r="C197" s="30"/>
      <c r="D197" s="30"/>
      <c r="E197" s="30"/>
      <c r="F197" s="30"/>
      <c r="G197" s="30"/>
      <c r="H197" s="30"/>
      <c r="I197" s="32"/>
      <c r="J197" s="30"/>
      <c r="K197" s="30"/>
      <c r="L197" s="30"/>
      <c r="M197" s="30"/>
      <c r="N197" s="30"/>
      <c r="O197" s="30"/>
      <c r="P197" s="32"/>
      <c r="Q197" s="32"/>
      <c r="R197" s="32"/>
      <c r="S197" s="32"/>
      <c r="T197" s="32"/>
      <c r="U197" s="32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 spans="1:76">
      <c r="A198" s="27">
        <f t="shared" ca="1" si="4"/>
        <v>44898</v>
      </c>
      <c r="B198" s="30"/>
      <c r="C198" s="30"/>
      <c r="D198" s="30"/>
      <c r="E198" s="30"/>
      <c r="F198" s="30"/>
      <c r="G198" s="30"/>
      <c r="H198" s="30"/>
      <c r="I198" s="32"/>
      <c r="J198" s="30"/>
      <c r="K198" s="30"/>
      <c r="L198" s="30"/>
      <c r="M198" s="30"/>
      <c r="N198" s="30"/>
      <c r="O198" s="30"/>
      <c r="P198" s="32"/>
      <c r="Q198" s="32"/>
      <c r="R198" s="32"/>
      <c r="S198" s="32"/>
      <c r="T198" s="32"/>
      <c r="U198" s="32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 spans="1:76">
      <c r="A199" s="27">
        <f t="shared" ca="1" si="4"/>
        <v>44899</v>
      </c>
      <c r="B199" s="30"/>
      <c r="C199" s="30"/>
      <c r="D199" s="30"/>
      <c r="E199" s="30"/>
      <c r="F199" s="30"/>
      <c r="G199" s="30"/>
      <c r="H199" s="30"/>
      <c r="I199" s="32"/>
      <c r="J199" s="30"/>
      <c r="K199" s="30"/>
      <c r="L199" s="30"/>
      <c r="M199" s="30"/>
      <c r="N199" s="30"/>
      <c r="O199" s="30"/>
      <c r="P199" s="32"/>
      <c r="Q199" s="32"/>
      <c r="R199" s="32"/>
      <c r="S199" s="32"/>
      <c r="T199" s="32"/>
      <c r="U199" s="32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 spans="1:76">
      <c r="A200" s="27">
        <f t="shared" ca="1" si="4"/>
        <v>44900</v>
      </c>
      <c r="B200" s="30"/>
      <c r="C200" s="30"/>
      <c r="D200" s="30"/>
      <c r="E200" s="30"/>
      <c r="F200" s="30"/>
      <c r="G200" s="30"/>
      <c r="H200" s="30"/>
      <c r="I200" s="32"/>
      <c r="J200" s="30"/>
      <c r="K200" s="30"/>
      <c r="L200" s="30"/>
      <c r="M200" s="30"/>
      <c r="N200" s="30"/>
      <c r="O200" s="30"/>
      <c r="P200" s="32"/>
      <c r="Q200" s="32"/>
      <c r="R200" s="32"/>
      <c r="S200" s="32"/>
      <c r="T200" s="32"/>
      <c r="U200" s="32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 spans="1:76">
      <c r="A201" s="27">
        <f t="shared" ca="1" si="4"/>
        <v>44901</v>
      </c>
      <c r="B201" s="30"/>
      <c r="C201" s="30"/>
      <c r="D201" s="30"/>
      <c r="E201" s="30"/>
      <c r="F201" s="30"/>
      <c r="G201" s="30"/>
      <c r="H201" s="30"/>
      <c r="I201" s="32"/>
      <c r="J201" s="30"/>
      <c r="K201" s="30"/>
      <c r="L201" s="30"/>
      <c r="M201" s="30"/>
      <c r="N201" s="30"/>
      <c r="O201" s="30"/>
      <c r="P201" s="32"/>
      <c r="Q201" s="32"/>
      <c r="R201" s="32"/>
      <c r="S201" s="32"/>
      <c r="T201" s="32"/>
      <c r="U201" s="32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 spans="1:76">
      <c r="A202" s="27">
        <f t="shared" ca="1" si="4"/>
        <v>44902</v>
      </c>
      <c r="B202" s="30"/>
      <c r="C202" s="30"/>
      <c r="D202" s="30"/>
      <c r="E202" s="30"/>
      <c r="F202" s="30"/>
      <c r="G202" s="30"/>
      <c r="H202" s="30"/>
      <c r="I202" s="32"/>
      <c r="J202" s="30"/>
      <c r="K202" s="30"/>
      <c r="L202" s="30"/>
      <c r="M202" s="30"/>
      <c r="N202" s="30"/>
      <c r="O202" s="30"/>
      <c r="P202" s="32"/>
      <c r="Q202" s="32"/>
      <c r="R202" s="32"/>
      <c r="S202" s="32"/>
      <c r="T202" s="32"/>
      <c r="U202" s="32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 spans="1:76">
      <c r="A203" s="27">
        <f t="shared" ca="1" si="4"/>
        <v>44903</v>
      </c>
      <c r="B203" s="30"/>
      <c r="C203" s="30"/>
      <c r="D203" s="30"/>
      <c r="E203" s="30"/>
      <c r="F203" s="30"/>
      <c r="G203" s="30"/>
      <c r="H203" s="30"/>
      <c r="I203" s="32"/>
      <c r="J203" s="30"/>
      <c r="K203" s="30"/>
      <c r="L203" s="30"/>
      <c r="M203" s="30"/>
      <c r="N203" s="30"/>
      <c r="O203" s="30"/>
      <c r="P203" s="32"/>
      <c r="Q203" s="32"/>
      <c r="R203" s="32"/>
      <c r="S203" s="32"/>
      <c r="T203" s="32"/>
      <c r="U203" s="32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 spans="1:76">
      <c r="A204" s="27">
        <f t="shared" ca="1" si="4"/>
        <v>44904</v>
      </c>
      <c r="B204" s="30"/>
      <c r="C204" s="30"/>
      <c r="D204" s="30"/>
      <c r="E204" s="30"/>
      <c r="F204" s="30"/>
      <c r="G204" s="30"/>
      <c r="H204" s="30"/>
      <c r="I204" s="32"/>
      <c r="J204" s="30"/>
      <c r="K204" s="30"/>
      <c r="L204" s="30"/>
      <c r="M204" s="30"/>
      <c r="N204" s="30"/>
      <c r="O204" s="30"/>
      <c r="P204" s="32"/>
      <c r="Q204" s="32"/>
      <c r="R204" s="32"/>
      <c r="S204" s="32"/>
      <c r="T204" s="32"/>
      <c r="U204" s="32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 spans="1:76">
      <c r="A205" s="27">
        <f t="shared" ca="1" si="4"/>
        <v>44905</v>
      </c>
      <c r="B205" s="30"/>
      <c r="C205" s="30"/>
      <c r="D205" s="30"/>
      <c r="E205" s="30"/>
      <c r="F205" s="30"/>
      <c r="G205" s="30"/>
      <c r="H205" s="30"/>
      <c r="I205" s="32"/>
      <c r="J205" s="30"/>
      <c r="K205" s="30"/>
      <c r="L205" s="30"/>
      <c r="M205" s="30"/>
      <c r="N205" s="30"/>
      <c r="O205" s="30"/>
      <c r="P205" s="32"/>
      <c r="Q205" s="32"/>
      <c r="R205" s="32"/>
      <c r="S205" s="32"/>
      <c r="T205" s="32"/>
      <c r="U205" s="32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 spans="1:76">
      <c r="A206" s="27">
        <f t="shared" ca="1" si="4"/>
        <v>44906</v>
      </c>
      <c r="B206" s="30"/>
      <c r="C206" s="30"/>
      <c r="D206" s="30"/>
      <c r="E206" s="30"/>
      <c r="F206" s="30"/>
      <c r="G206" s="30"/>
      <c r="H206" s="30"/>
      <c r="I206" s="32"/>
      <c r="J206" s="30"/>
      <c r="K206" s="30"/>
      <c r="L206" s="30"/>
      <c r="M206" s="30"/>
      <c r="N206" s="30"/>
      <c r="O206" s="30"/>
      <c r="P206" s="32"/>
      <c r="Q206" s="32"/>
      <c r="R206" s="32"/>
      <c r="S206" s="32"/>
      <c r="T206" s="32"/>
      <c r="U206" s="32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 spans="1:76">
      <c r="A207" s="27">
        <f t="shared" ca="1" si="4"/>
        <v>44907</v>
      </c>
      <c r="B207" s="30"/>
      <c r="C207" s="30"/>
      <c r="D207" s="30"/>
      <c r="E207" s="30"/>
      <c r="F207" s="30"/>
      <c r="G207" s="30"/>
      <c r="H207" s="30"/>
      <c r="I207" s="32"/>
      <c r="J207" s="30"/>
      <c r="K207" s="30"/>
      <c r="L207" s="30"/>
      <c r="M207" s="30"/>
      <c r="N207" s="30"/>
      <c r="O207" s="30"/>
      <c r="P207" s="32"/>
      <c r="Q207" s="32"/>
      <c r="R207" s="32"/>
      <c r="S207" s="32"/>
      <c r="T207" s="32"/>
      <c r="U207" s="32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 spans="1:76">
      <c r="A208" s="27">
        <f t="shared" ca="1" si="4"/>
        <v>44908</v>
      </c>
      <c r="B208" s="30"/>
      <c r="C208" s="30"/>
      <c r="D208" s="30"/>
      <c r="E208" s="30"/>
      <c r="F208" s="30"/>
      <c r="G208" s="30"/>
      <c r="H208" s="30"/>
      <c r="I208" s="32"/>
      <c r="J208" s="30"/>
      <c r="K208" s="30"/>
      <c r="L208" s="30"/>
      <c r="M208" s="30"/>
      <c r="N208" s="30"/>
      <c r="O208" s="30"/>
      <c r="P208" s="32"/>
      <c r="Q208" s="32"/>
      <c r="R208" s="32"/>
      <c r="S208" s="32"/>
      <c r="T208" s="32"/>
      <c r="U208" s="32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 spans="1:76">
      <c r="A209" s="27">
        <f t="shared" ca="1" si="4"/>
        <v>44909</v>
      </c>
      <c r="B209" s="30"/>
      <c r="C209" s="30"/>
      <c r="D209" s="30"/>
      <c r="E209" s="30"/>
      <c r="F209" s="30"/>
      <c r="G209" s="30"/>
      <c r="H209" s="30"/>
      <c r="I209" s="32"/>
      <c r="J209" s="30"/>
      <c r="K209" s="30"/>
      <c r="L209" s="30"/>
      <c r="M209" s="30"/>
      <c r="N209" s="30"/>
      <c r="O209" s="30"/>
      <c r="P209" s="32"/>
      <c r="Q209" s="32"/>
      <c r="R209" s="32"/>
      <c r="S209" s="32"/>
      <c r="T209" s="32"/>
      <c r="U209" s="32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 spans="1:76">
      <c r="A210" s="27">
        <f t="shared" ca="1" si="4"/>
        <v>44910</v>
      </c>
      <c r="B210" s="30"/>
      <c r="C210" s="30"/>
      <c r="D210" s="30"/>
      <c r="E210" s="30"/>
      <c r="F210" s="30"/>
      <c r="G210" s="30"/>
      <c r="H210" s="30"/>
      <c r="I210" s="32"/>
      <c r="J210" s="30"/>
      <c r="K210" s="30"/>
      <c r="L210" s="30"/>
      <c r="M210" s="30"/>
      <c r="N210" s="30"/>
      <c r="O210" s="30"/>
      <c r="P210" s="32"/>
      <c r="Q210" s="32"/>
      <c r="R210" s="32"/>
      <c r="S210" s="32"/>
      <c r="T210" s="32"/>
      <c r="U210" s="32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 spans="1:76">
      <c r="A211" s="27">
        <f t="shared" ca="1" si="4"/>
        <v>44911</v>
      </c>
      <c r="B211" s="30"/>
      <c r="C211" s="30"/>
      <c r="D211" s="30"/>
      <c r="E211" s="30"/>
      <c r="F211" s="30"/>
      <c r="G211" s="30"/>
      <c r="H211" s="30"/>
      <c r="I211" s="32"/>
      <c r="J211" s="30"/>
      <c r="K211" s="30"/>
      <c r="L211" s="30"/>
      <c r="M211" s="30"/>
      <c r="N211" s="30"/>
      <c r="O211" s="30"/>
      <c r="P211" s="32"/>
      <c r="Q211" s="32"/>
      <c r="R211" s="32"/>
      <c r="S211" s="32"/>
      <c r="T211" s="32"/>
      <c r="U211" s="32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 spans="1:76">
      <c r="A212" s="27">
        <f t="shared" ca="1" si="4"/>
        <v>44912</v>
      </c>
      <c r="B212" s="30"/>
      <c r="C212" s="30"/>
      <c r="D212" s="30"/>
      <c r="E212" s="30"/>
      <c r="F212" s="30"/>
      <c r="G212" s="30"/>
      <c r="H212" s="30"/>
      <c r="I212" s="32"/>
      <c r="J212" s="30"/>
      <c r="K212" s="30"/>
      <c r="L212" s="30"/>
      <c r="M212" s="30"/>
      <c r="N212" s="30"/>
      <c r="O212" s="30"/>
      <c r="P212" s="32"/>
      <c r="Q212" s="32"/>
      <c r="R212" s="32"/>
      <c r="S212" s="32"/>
      <c r="T212" s="32"/>
      <c r="U212" s="32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 spans="1:76">
      <c r="A213" s="27">
        <f t="shared" ca="1" si="4"/>
        <v>44913</v>
      </c>
      <c r="B213" s="30"/>
      <c r="C213" s="30"/>
      <c r="D213" s="30"/>
      <c r="E213" s="30"/>
      <c r="F213" s="30"/>
      <c r="G213" s="30"/>
      <c r="H213" s="30"/>
      <c r="I213" s="32"/>
      <c r="J213" s="30"/>
      <c r="K213" s="30"/>
      <c r="L213" s="30"/>
      <c r="M213" s="30"/>
      <c r="N213" s="30"/>
      <c r="O213" s="30"/>
      <c r="P213" s="32"/>
      <c r="Q213" s="32"/>
      <c r="R213" s="32"/>
      <c r="S213" s="32"/>
      <c r="T213" s="32"/>
      <c r="U213" s="32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 spans="1:76">
      <c r="A214" s="27">
        <f t="shared" ca="1" si="4"/>
        <v>44914</v>
      </c>
      <c r="B214" s="30"/>
      <c r="C214" s="30"/>
      <c r="D214" s="30"/>
      <c r="E214" s="30"/>
      <c r="F214" s="30"/>
      <c r="G214" s="30"/>
      <c r="H214" s="30"/>
      <c r="I214" s="32"/>
      <c r="J214" s="30"/>
      <c r="K214" s="30"/>
      <c r="L214" s="30"/>
      <c r="M214" s="30"/>
      <c r="N214" s="30"/>
      <c r="O214" s="30"/>
      <c r="P214" s="32"/>
      <c r="Q214" s="32"/>
      <c r="R214" s="32"/>
      <c r="S214" s="32"/>
      <c r="T214" s="32"/>
      <c r="U214" s="32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 spans="1:76">
      <c r="A215" s="27">
        <f t="shared" ca="1" si="4"/>
        <v>44915</v>
      </c>
      <c r="B215" s="30"/>
      <c r="C215" s="30"/>
      <c r="D215" s="30"/>
      <c r="E215" s="30"/>
      <c r="F215" s="30"/>
      <c r="G215" s="30"/>
      <c r="H215" s="30"/>
      <c r="I215" s="32"/>
      <c r="J215" s="30"/>
      <c r="K215" s="30"/>
      <c r="L215" s="30"/>
      <c r="M215" s="30"/>
      <c r="N215" s="30"/>
      <c r="O215" s="30"/>
      <c r="P215" s="32"/>
      <c r="Q215" s="32"/>
      <c r="R215" s="32"/>
      <c r="S215" s="32"/>
      <c r="T215" s="32"/>
      <c r="U215" s="32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 spans="1:76">
      <c r="A216" s="27">
        <f t="shared" ca="1" si="4"/>
        <v>44916</v>
      </c>
      <c r="B216" s="30"/>
      <c r="C216" s="30"/>
      <c r="D216" s="30"/>
      <c r="E216" s="30"/>
      <c r="F216" s="30"/>
      <c r="G216" s="30"/>
      <c r="H216" s="30"/>
      <c r="I216" s="32"/>
      <c r="J216" s="30"/>
      <c r="K216" s="30"/>
      <c r="L216" s="30"/>
      <c r="M216" s="30"/>
      <c r="N216" s="30"/>
      <c r="O216" s="30"/>
      <c r="P216" s="32"/>
      <c r="Q216" s="32"/>
      <c r="R216" s="32"/>
      <c r="S216" s="32"/>
      <c r="T216" s="32"/>
      <c r="U216" s="32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 spans="1:76">
      <c r="A217" s="27">
        <f t="shared" ca="1" si="4"/>
        <v>44917</v>
      </c>
      <c r="B217" s="30"/>
      <c r="C217" s="30"/>
      <c r="D217" s="30"/>
      <c r="E217" s="30"/>
      <c r="F217" s="30"/>
      <c r="G217" s="30"/>
      <c r="H217" s="30"/>
      <c r="I217" s="32"/>
      <c r="J217" s="30"/>
      <c r="K217" s="30"/>
      <c r="L217" s="30"/>
      <c r="M217" s="30"/>
      <c r="N217" s="30"/>
      <c r="O217" s="30"/>
      <c r="P217" s="32"/>
      <c r="Q217" s="32"/>
      <c r="R217" s="32"/>
      <c r="S217" s="32"/>
      <c r="T217" s="32"/>
      <c r="U217" s="32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 spans="1:76">
      <c r="A218" s="27">
        <f t="shared" ca="1" si="4"/>
        <v>44918</v>
      </c>
      <c r="B218" s="30"/>
      <c r="C218" s="30"/>
      <c r="D218" s="30"/>
      <c r="E218" s="30"/>
      <c r="F218" s="30"/>
      <c r="G218" s="30"/>
      <c r="H218" s="30"/>
      <c r="I218" s="32"/>
      <c r="J218" s="30"/>
      <c r="K218" s="30"/>
      <c r="L218" s="30"/>
      <c r="M218" s="30"/>
      <c r="N218" s="30"/>
      <c r="O218" s="30"/>
      <c r="P218" s="32"/>
      <c r="Q218" s="32"/>
      <c r="R218" s="32"/>
      <c r="S218" s="32"/>
      <c r="T218" s="32"/>
      <c r="U218" s="32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 spans="1:76">
      <c r="A219" s="27">
        <f t="shared" ca="1" si="4"/>
        <v>44919</v>
      </c>
      <c r="B219" s="30"/>
      <c r="C219" s="30"/>
      <c r="D219" s="30"/>
      <c r="E219" s="30"/>
      <c r="F219" s="30"/>
      <c r="G219" s="30"/>
      <c r="H219" s="30"/>
      <c r="I219" s="32"/>
      <c r="J219" s="30"/>
      <c r="K219" s="30"/>
      <c r="L219" s="30"/>
      <c r="M219" s="30"/>
      <c r="N219" s="30"/>
      <c r="O219" s="30"/>
      <c r="P219" s="32"/>
      <c r="Q219" s="32"/>
      <c r="R219" s="32"/>
      <c r="S219" s="32"/>
      <c r="T219" s="32"/>
      <c r="U219" s="32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 spans="1:76">
      <c r="A220" s="27">
        <f t="shared" ca="1" si="4"/>
        <v>44920</v>
      </c>
      <c r="B220" s="30"/>
      <c r="C220" s="30"/>
      <c r="D220" s="30"/>
      <c r="E220" s="30"/>
      <c r="F220" s="30"/>
      <c r="G220" s="30"/>
      <c r="H220" s="30"/>
      <c r="I220" s="32"/>
      <c r="J220" s="30"/>
      <c r="K220" s="30"/>
      <c r="L220" s="30"/>
      <c r="M220" s="30"/>
      <c r="N220" s="30"/>
      <c r="O220" s="30"/>
      <c r="P220" s="32"/>
      <c r="Q220" s="32"/>
      <c r="R220" s="32"/>
      <c r="S220" s="32"/>
      <c r="T220" s="32"/>
      <c r="U220" s="32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 spans="1:76">
      <c r="A221" s="27">
        <f t="shared" ca="1" si="4"/>
        <v>44921</v>
      </c>
      <c r="B221" s="30"/>
      <c r="C221" s="30"/>
      <c r="D221" s="30"/>
      <c r="E221" s="30"/>
      <c r="F221" s="30"/>
      <c r="G221" s="30"/>
      <c r="H221" s="30"/>
      <c r="I221" s="32"/>
      <c r="J221" s="30"/>
      <c r="K221" s="30"/>
      <c r="L221" s="30"/>
      <c r="M221" s="30"/>
      <c r="N221" s="30"/>
      <c r="O221" s="30"/>
      <c r="P221" s="32"/>
      <c r="Q221" s="32"/>
      <c r="R221" s="32"/>
      <c r="S221" s="32"/>
      <c r="T221" s="32"/>
      <c r="U221" s="32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 spans="1:76">
      <c r="A222" s="27">
        <f t="shared" ca="1" si="4"/>
        <v>44922</v>
      </c>
      <c r="B222" s="30"/>
      <c r="C222" s="30"/>
      <c r="D222" s="30"/>
      <c r="E222" s="30"/>
      <c r="F222" s="30"/>
      <c r="G222" s="30"/>
      <c r="H222" s="30"/>
      <c r="I222" s="32"/>
      <c r="J222" s="30"/>
      <c r="K222" s="30"/>
      <c r="L222" s="30"/>
      <c r="M222" s="30"/>
      <c r="N222" s="30"/>
      <c r="O222" s="30"/>
      <c r="P222" s="32"/>
      <c r="Q222" s="32"/>
      <c r="R222" s="32"/>
      <c r="S222" s="32"/>
      <c r="T222" s="32"/>
      <c r="U222" s="32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 spans="1:76">
      <c r="A223" s="27">
        <f t="shared" ca="1" si="4"/>
        <v>44923</v>
      </c>
      <c r="B223" s="30"/>
      <c r="C223" s="30"/>
      <c r="D223" s="30"/>
      <c r="E223" s="30"/>
      <c r="F223" s="30"/>
      <c r="G223" s="30"/>
      <c r="H223" s="30"/>
      <c r="I223" s="32"/>
      <c r="J223" s="30"/>
      <c r="K223" s="30"/>
      <c r="L223" s="30"/>
      <c r="M223" s="30"/>
      <c r="N223" s="30"/>
      <c r="O223" s="30"/>
      <c r="P223" s="32"/>
      <c r="Q223" s="32"/>
      <c r="R223" s="32"/>
      <c r="S223" s="32"/>
      <c r="T223" s="32"/>
      <c r="U223" s="32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 spans="1:76">
      <c r="A224" s="27">
        <f t="shared" ca="1" si="4"/>
        <v>44924</v>
      </c>
      <c r="B224" s="30"/>
      <c r="C224" s="30"/>
      <c r="D224" s="30"/>
      <c r="E224" s="30"/>
      <c r="F224" s="30"/>
      <c r="G224" s="30"/>
      <c r="H224" s="30"/>
      <c r="I224" s="32"/>
      <c r="J224" s="30"/>
      <c r="K224" s="30"/>
      <c r="L224" s="30"/>
      <c r="M224" s="30"/>
      <c r="N224" s="30"/>
      <c r="O224" s="30"/>
      <c r="P224" s="32"/>
      <c r="Q224" s="32"/>
      <c r="R224" s="32"/>
      <c r="S224" s="32"/>
      <c r="T224" s="32"/>
      <c r="U224" s="32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 spans="1:76">
      <c r="A225" s="27">
        <f t="shared" ca="1" si="4"/>
        <v>44925</v>
      </c>
      <c r="B225" s="30"/>
      <c r="C225" s="30"/>
      <c r="D225" s="30"/>
      <c r="E225" s="30"/>
      <c r="F225" s="30"/>
      <c r="G225" s="30"/>
      <c r="H225" s="30"/>
      <c r="I225" s="32"/>
      <c r="J225" s="30"/>
      <c r="K225" s="30"/>
      <c r="L225" s="30"/>
      <c r="M225" s="30"/>
      <c r="N225" s="30"/>
      <c r="O225" s="30"/>
      <c r="P225" s="32"/>
      <c r="Q225" s="32"/>
      <c r="R225" s="32"/>
      <c r="S225" s="32"/>
      <c r="T225" s="32"/>
      <c r="U225" s="32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 spans="1:76">
      <c r="A226" s="27">
        <f t="shared" ca="1" si="4"/>
        <v>44926</v>
      </c>
      <c r="B226" s="30"/>
      <c r="C226" s="30"/>
      <c r="D226" s="30"/>
      <c r="E226" s="30"/>
      <c r="F226" s="30"/>
      <c r="G226" s="30"/>
      <c r="H226" s="30"/>
      <c r="I226" s="32"/>
      <c r="J226" s="30"/>
      <c r="K226" s="30"/>
      <c r="L226" s="30"/>
      <c r="M226" s="30"/>
      <c r="N226" s="30"/>
      <c r="O226" s="30"/>
      <c r="P226" s="32"/>
      <c r="Q226" s="32"/>
      <c r="R226" s="32"/>
      <c r="S226" s="32"/>
      <c r="T226" s="32"/>
      <c r="U226" s="32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 spans="1:76">
      <c r="A227" s="27">
        <f t="shared" ca="1" si="4"/>
        <v>44927</v>
      </c>
      <c r="B227" s="30"/>
      <c r="C227" s="30"/>
      <c r="D227" s="30"/>
      <c r="E227" s="30"/>
      <c r="F227" s="30"/>
      <c r="G227" s="30"/>
      <c r="H227" s="30"/>
      <c r="I227" s="32"/>
      <c r="J227" s="30"/>
      <c r="K227" s="30"/>
      <c r="L227" s="30"/>
      <c r="M227" s="30"/>
      <c r="N227" s="30"/>
      <c r="O227" s="30"/>
      <c r="P227" s="32"/>
      <c r="Q227" s="32"/>
      <c r="R227" s="32"/>
      <c r="S227" s="32"/>
      <c r="T227" s="32"/>
      <c r="U227" s="32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 spans="1:76">
      <c r="A228" s="27">
        <f t="shared" ca="1" si="4"/>
        <v>44928</v>
      </c>
      <c r="B228" s="30"/>
      <c r="C228" s="30"/>
      <c r="D228" s="30"/>
      <c r="E228" s="30"/>
      <c r="F228" s="30"/>
      <c r="G228" s="30"/>
      <c r="H228" s="30"/>
      <c r="I228" s="32"/>
      <c r="J228" s="30"/>
      <c r="K228" s="30"/>
      <c r="L228" s="30"/>
      <c r="M228" s="30"/>
      <c r="N228" s="30"/>
      <c r="O228" s="30"/>
      <c r="P228" s="32"/>
      <c r="Q228" s="32"/>
      <c r="R228" s="32"/>
      <c r="S228" s="32"/>
      <c r="T228" s="32"/>
      <c r="U228" s="32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 spans="1:76">
      <c r="A229" s="27">
        <f t="shared" ca="1" si="4"/>
        <v>44929</v>
      </c>
      <c r="B229" s="30"/>
      <c r="C229" s="30"/>
      <c r="D229" s="30"/>
      <c r="E229" s="30"/>
      <c r="F229" s="30"/>
      <c r="G229" s="30"/>
      <c r="H229" s="30"/>
      <c r="I229" s="32"/>
      <c r="J229" s="30"/>
      <c r="K229" s="30"/>
      <c r="L229" s="30"/>
      <c r="M229" s="30"/>
      <c r="N229" s="30"/>
      <c r="O229" s="30"/>
      <c r="P229" s="32"/>
      <c r="Q229" s="32"/>
      <c r="R229" s="32"/>
      <c r="S229" s="32"/>
      <c r="T229" s="32"/>
      <c r="U229" s="32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 spans="1:76">
      <c r="A230" s="27">
        <f t="shared" ca="1" si="4"/>
        <v>44930</v>
      </c>
      <c r="B230" s="30"/>
      <c r="C230" s="30"/>
      <c r="D230" s="30"/>
      <c r="E230" s="30"/>
      <c r="F230" s="30"/>
      <c r="G230" s="30"/>
      <c r="H230" s="30"/>
      <c r="I230" s="32"/>
      <c r="J230" s="30"/>
      <c r="K230" s="30"/>
      <c r="L230" s="30"/>
      <c r="M230" s="30"/>
      <c r="N230" s="30"/>
      <c r="O230" s="30"/>
      <c r="P230" s="32"/>
      <c r="Q230" s="32"/>
      <c r="R230" s="32"/>
      <c r="S230" s="32"/>
      <c r="T230" s="32"/>
      <c r="U230" s="32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 spans="1:76">
      <c r="A231" s="27">
        <f t="shared" ca="1" si="4"/>
        <v>44931</v>
      </c>
      <c r="B231" s="30"/>
      <c r="C231" s="30"/>
      <c r="D231" s="30"/>
      <c r="E231" s="30"/>
      <c r="F231" s="30"/>
      <c r="G231" s="30"/>
      <c r="H231" s="30"/>
      <c r="I231" s="32"/>
      <c r="J231" s="30"/>
      <c r="K231" s="30"/>
      <c r="L231" s="30"/>
      <c r="M231" s="30"/>
      <c r="N231" s="30"/>
      <c r="O231" s="30"/>
      <c r="P231" s="32"/>
      <c r="Q231" s="32"/>
      <c r="R231" s="32"/>
      <c r="S231" s="32"/>
      <c r="T231" s="32"/>
      <c r="U231" s="32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 spans="1:76">
      <c r="A232" s="27">
        <f t="shared" ca="1" si="4"/>
        <v>44932</v>
      </c>
      <c r="B232" s="30"/>
      <c r="C232" s="30"/>
      <c r="D232" s="30"/>
      <c r="E232" s="30"/>
      <c r="F232" s="30"/>
      <c r="G232" s="30"/>
      <c r="H232" s="30"/>
      <c r="I232" s="32"/>
      <c r="J232" s="30"/>
      <c r="K232" s="30"/>
      <c r="L232" s="30"/>
      <c r="M232" s="30"/>
      <c r="N232" s="30"/>
      <c r="O232" s="30"/>
      <c r="P232" s="32"/>
      <c r="Q232" s="32"/>
      <c r="R232" s="32"/>
      <c r="S232" s="32"/>
      <c r="T232" s="32"/>
      <c r="U232" s="32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 spans="1:76">
      <c r="A233" s="27">
        <f t="shared" ca="1" si="4"/>
        <v>44933</v>
      </c>
      <c r="B233" s="30"/>
      <c r="C233" s="30"/>
      <c r="D233" s="30"/>
      <c r="E233" s="30"/>
      <c r="F233" s="30"/>
      <c r="G233" s="30"/>
      <c r="H233" s="30"/>
      <c r="I233" s="32"/>
      <c r="J233" s="30"/>
      <c r="K233" s="30"/>
      <c r="L233" s="30"/>
      <c r="M233" s="30"/>
      <c r="N233" s="30"/>
      <c r="O233" s="30"/>
      <c r="P233" s="32"/>
      <c r="Q233" s="32"/>
      <c r="R233" s="32"/>
      <c r="S233" s="32"/>
      <c r="T233" s="32"/>
      <c r="U233" s="32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 spans="1:76">
      <c r="A234" s="27">
        <f t="shared" ca="1" si="4"/>
        <v>44934</v>
      </c>
      <c r="B234" s="30"/>
      <c r="C234" s="30"/>
      <c r="D234" s="30"/>
      <c r="E234" s="30"/>
      <c r="F234" s="30"/>
      <c r="G234" s="30"/>
      <c r="H234" s="30"/>
      <c r="I234" s="32"/>
      <c r="J234" s="30"/>
      <c r="K234" s="30"/>
      <c r="L234" s="30"/>
      <c r="M234" s="30"/>
      <c r="N234" s="30"/>
      <c r="O234" s="30"/>
      <c r="P234" s="32"/>
      <c r="Q234" s="32"/>
      <c r="R234" s="32"/>
      <c r="S234" s="32"/>
      <c r="T234" s="32"/>
      <c r="U234" s="32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 spans="1:76">
      <c r="A235" s="27">
        <f t="shared" ca="1" si="4"/>
        <v>44935</v>
      </c>
      <c r="B235" s="30"/>
      <c r="C235" s="30"/>
      <c r="D235" s="30"/>
      <c r="E235" s="30"/>
      <c r="F235" s="30"/>
      <c r="G235" s="30"/>
      <c r="H235" s="30"/>
      <c r="I235" s="32"/>
      <c r="J235" s="30"/>
      <c r="K235" s="30"/>
      <c r="L235" s="30"/>
      <c r="M235" s="30"/>
      <c r="N235" s="30"/>
      <c r="O235" s="30"/>
      <c r="P235" s="32"/>
      <c r="Q235" s="32"/>
      <c r="R235" s="32"/>
      <c r="S235" s="32"/>
      <c r="T235" s="32"/>
      <c r="U235" s="32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 spans="1:76">
      <c r="A236" s="27">
        <f t="shared" ca="1" si="4"/>
        <v>44936</v>
      </c>
      <c r="B236" s="30"/>
      <c r="C236" s="30"/>
      <c r="D236" s="30"/>
      <c r="E236" s="30"/>
      <c r="F236" s="30"/>
      <c r="G236" s="30"/>
      <c r="H236" s="30"/>
      <c r="I236" s="32"/>
      <c r="J236" s="30"/>
      <c r="K236" s="30"/>
      <c r="L236" s="30"/>
      <c r="M236" s="30"/>
      <c r="N236" s="30"/>
      <c r="O236" s="30"/>
      <c r="P236" s="32"/>
      <c r="Q236" s="32"/>
      <c r="R236" s="32"/>
      <c r="S236" s="32"/>
      <c r="T236" s="32"/>
      <c r="U236" s="32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 spans="1:76">
      <c r="A237" s="27">
        <f t="shared" ca="1" si="4"/>
        <v>44937</v>
      </c>
      <c r="B237" s="30"/>
      <c r="C237" s="30"/>
      <c r="D237" s="30"/>
      <c r="E237" s="30"/>
      <c r="F237" s="30"/>
      <c r="G237" s="30"/>
      <c r="H237" s="30"/>
      <c r="I237" s="32"/>
      <c r="J237" s="30"/>
      <c r="K237" s="30"/>
      <c r="L237" s="30"/>
      <c r="M237" s="30"/>
      <c r="N237" s="30"/>
      <c r="O237" s="30"/>
      <c r="P237" s="32"/>
      <c r="Q237" s="32"/>
      <c r="R237" s="32"/>
      <c r="S237" s="32"/>
      <c r="T237" s="32"/>
      <c r="U237" s="32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 spans="1:76">
      <c r="A238" s="27">
        <f t="shared" ca="1" si="4"/>
        <v>44938</v>
      </c>
      <c r="B238" s="30"/>
      <c r="C238" s="30"/>
      <c r="D238" s="30"/>
      <c r="E238" s="30"/>
      <c r="F238" s="30"/>
      <c r="G238" s="30"/>
      <c r="H238" s="30"/>
      <c r="I238" s="32"/>
      <c r="J238" s="30"/>
      <c r="K238" s="30"/>
      <c r="L238" s="30"/>
      <c r="M238" s="30"/>
      <c r="N238" s="30"/>
      <c r="O238" s="30"/>
      <c r="P238" s="32"/>
      <c r="Q238" s="32"/>
      <c r="R238" s="32"/>
      <c r="S238" s="32"/>
      <c r="T238" s="32"/>
      <c r="U238" s="32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 spans="1:76">
      <c r="A239" s="27">
        <f t="shared" ca="1" si="4"/>
        <v>44939</v>
      </c>
      <c r="B239" s="30"/>
      <c r="C239" s="30"/>
      <c r="D239" s="30"/>
      <c r="E239" s="30"/>
      <c r="F239" s="30"/>
      <c r="G239" s="30"/>
      <c r="H239" s="30"/>
      <c r="I239" s="32"/>
      <c r="J239" s="30"/>
      <c r="K239" s="30"/>
      <c r="L239" s="30"/>
      <c r="M239" s="30"/>
      <c r="N239" s="30"/>
      <c r="O239" s="30"/>
      <c r="P239" s="32"/>
      <c r="Q239" s="32"/>
      <c r="R239" s="32"/>
      <c r="S239" s="32"/>
      <c r="T239" s="32"/>
      <c r="U239" s="32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 spans="1:76">
      <c r="A240" s="27">
        <f t="shared" ca="1" si="4"/>
        <v>44940</v>
      </c>
      <c r="B240" s="30"/>
      <c r="C240" s="30"/>
      <c r="D240" s="30"/>
      <c r="E240" s="30"/>
      <c r="F240" s="30"/>
      <c r="G240" s="30"/>
      <c r="H240" s="30"/>
      <c r="I240" s="32"/>
      <c r="J240" s="30"/>
      <c r="K240" s="30"/>
      <c r="L240" s="30"/>
      <c r="M240" s="30"/>
      <c r="N240" s="30"/>
      <c r="O240" s="30"/>
      <c r="P240" s="32"/>
      <c r="Q240" s="32"/>
      <c r="R240" s="32"/>
      <c r="S240" s="32"/>
      <c r="T240" s="32"/>
      <c r="U240" s="32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 spans="1:76">
      <c r="A241" s="27">
        <f t="shared" ca="1" si="4"/>
        <v>44941</v>
      </c>
      <c r="B241" s="30"/>
      <c r="C241" s="30"/>
      <c r="D241" s="30"/>
      <c r="E241" s="30"/>
      <c r="F241" s="30"/>
      <c r="G241" s="30"/>
      <c r="H241" s="30"/>
      <c r="I241" s="32"/>
      <c r="J241" s="30"/>
      <c r="K241" s="30"/>
      <c r="L241" s="30"/>
      <c r="M241" s="30"/>
      <c r="N241" s="30"/>
      <c r="O241" s="30"/>
      <c r="P241" s="32"/>
      <c r="Q241" s="32"/>
      <c r="R241" s="32"/>
      <c r="S241" s="32"/>
      <c r="T241" s="32"/>
      <c r="U241" s="32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 spans="1:76">
      <c r="A242" s="27">
        <f t="shared" ca="1" si="4"/>
        <v>44942</v>
      </c>
      <c r="B242" s="30"/>
      <c r="C242" s="30"/>
      <c r="D242" s="30"/>
      <c r="E242" s="30"/>
      <c r="F242" s="30"/>
      <c r="G242" s="30"/>
      <c r="H242" s="30"/>
      <c r="I242" s="32"/>
      <c r="J242" s="30"/>
      <c r="K242" s="30"/>
      <c r="L242" s="30"/>
      <c r="M242" s="30"/>
      <c r="N242" s="30"/>
      <c r="O242" s="30"/>
      <c r="P242" s="32"/>
      <c r="Q242" s="32"/>
      <c r="R242" s="32"/>
      <c r="S242" s="32"/>
      <c r="T242" s="32"/>
      <c r="U242" s="32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 spans="1:76">
      <c r="A243" s="27">
        <f t="shared" ca="1" si="4"/>
        <v>44943</v>
      </c>
      <c r="B243" s="30"/>
      <c r="C243" s="30"/>
      <c r="D243" s="30"/>
      <c r="E243" s="30"/>
      <c r="F243" s="30"/>
      <c r="G243" s="30"/>
      <c r="H243" s="30"/>
      <c r="I243" s="32"/>
      <c r="J243" s="30"/>
      <c r="K243" s="30"/>
      <c r="L243" s="30"/>
      <c r="M243" s="30"/>
      <c r="N243" s="30"/>
      <c r="O243" s="30"/>
      <c r="P243" s="32"/>
      <c r="Q243" s="32"/>
      <c r="R243" s="32"/>
      <c r="S243" s="32"/>
      <c r="T243" s="32"/>
      <c r="U243" s="32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 spans="1:76">
      <c r="A244" s="27">
        <f t="shared" ca="1" si="4"/>
        <v>44944</v>
      </c>
      <c r="B244" s="30"/>
      <c r="C244" s="30"/>
      <c r="D244" s="30"/>
      <c r="E244" s="30"/>
      <c r="F244" s="30"/>
      <c r="G244" s="30"/>
      <c r="H244" s="30"/>
      <c r="I244" s="32"/>
      <c r="J244" s="30"/>
      <c r="K244" s="30"/>
      <c r="L244" s="30"/>
      <c r="M244" s="30"/>
      <c r="N244" s="30"/>
      <c r="O244" s="30"/>
      <c r="P244" s="32"/>
      <c r="Q244" s="32"/>
      <c r="R244" s="32"/>
      <c r="S244" s="32"/>
      <c r="T244" s="32"/>
      <c r="U244" s="32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 spans="1:76">
      <c r="A245" s="27">
        <f t="shared" ca="1" si="4"/>
        <v>44945</v>
      </c>
      <c r="B245" s="30"/>
      <c r="C245" s="30"/>
      <c r="D245" s="30"/>
      <c r="E245" s="30"/>
      <c r="F245" s="30"/>
      <c r="G245" s="30"/>
      <c r="H245" s="30"/>
      <c r="I245" s="32"/>
      <c r="J245" s="30"/>
      <c r="K245" s="30"/>
      <c r="L245" s="30"/>
      <c r="M245" s="30"/>
      <c r="N245" s="30"/>
      <c r="O245" s="30"/>
      <c r="P245" s="32"/>
      <c r="Q245" s="32"/>
      <c r="R245" s="32"/>
      <c r="S245" s="32"/>
      <c r="T245" s="32"/>
      <c r="U245" s="32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 spans="1:76">
      <c r="A246" s="27">
        <f t="shared" ca="1" si="4"/>
        <v>44946</v>
      </c>
      <c r="B246" s="30"/>
      <c r="C246" s="30"/>
      <c r="D246" s="30"/>
      <c r="E246" s="30"/>
      <c r="F246" s="30"/>
      <c r="G246" s="30"/>
      <c r="H246" s="30"/>
      <c r="I246" s="32"/>
      <c r="J246" s="30"/>
      <c r="K246" s="30"/>
      <c r="L246" s="30"/>
      <c r="M246" s="30"/>
      <c r="N246" s="30"/>
      <c r="O246" s="30"/>
      <c r="P246" s="32"/>
      <c r="Q246" s="32"/>
      <c r="R246" s="32"/>
      <c r="S246" s="32"/>
      <c r="T246" s="32"/>
      <c r="U246" s="32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 spans="1:76">
      <c r="A247" s="27">
        <f t="shared" ca="1" si="4"/>
        <v>44947</v>
      </c>
      <c r="B247" s="30"/>
      <c r="C247" s="30"/>
      <c r="D247" s="30"/>
      <c r="E247" s="30"/>
      <c r="F247" s="30"/>
      <c r="G247" s="30"/>
      <c r="H247" s="30"/>
      <c r="I247" s="32"/>
      <c r="J247" s="30"/>
      <c r="K247" s="30"/>
      <c r="L247" s="30"/>
      <c r="M247" s="30"/>
      <c r="N247" s="30"/>
      <c r="O247" s="30"/>
      <c r="P247" s="32"/>
      <c r="Q247" s="32"/>
      <c r="R247" s="32"/>
      <c r="S247" s="32"/>
      <c r="T247" s="32"/>
      <c r="U247" s="32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 spans="1:76">
      <c r="A248" s="27">
        <f t="shared" ca="1" si="4"/>
        <v>44948</v>
      </c>
      <c r="B248" s="30"/>
      <c r="C248" s="30"/>
      <c r="D248" s="30"/>
      <c r="E248" s="30"/>
      <c r="F248" s="30"/>
      <c r="G248" s="30"/>
      <c r="H248" s="30"/>
      <c r="I248" s="32"/>
      <c r="J248" s="30"/>
      <c r="K248" s="30"/>
      <c r="L248" s="30"/>
      <c r="M248" s="30"/>
      <c r="N248" s="30"/>
      <c r="O248" s="30"/>
      <c r="P248" s="32"/>
      <c r="Q248" s="32"/>
      <c r="R248" s="32"/>
      <c r="S248" s="32"/>
      <c r="T248" s="32"/>
      <c r="U248" s="32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 spans="1:76">
      <c r="A249" s="27">
        <f t="shared" ca="1" si="4"/>
        <v>44949</v>
      </c>
      <c r="B249" s="30"/>
      <c r="C249" s="30"/>
      <c r="D249" s="30"/>
      <c r="E249" s="30"/>
      <c r="F249" s="30"/>
      <c r="G249" s="30"/>
      <c r="H249" s="30"/>
      <c r="I249" s="32"/>
      <c r="J249" s="30"/>
      <c r="K249" s="30"/>
      <c r="L249" s="30"/>
      <c r="M249" s="30"/>
      <c r="N249" s="30"/>
      <c r="O249" s="30"/>
      <c r="P249" s="32"/>
      <c r="Q249" s="32"/>
      <c r="R249" s="32"/>
      <c r="S249" s="32"/>
      <c r="T249" s="32"/>
      <c r="U249" s="32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 spans="1:76">
      <c r="A250" s="27">
        <f t="shared" ca="1" si="4"/>
        <v>44950</v>
      </c>
      <c r="B250" s="30"/>
      <c r="C250" s="30"/>
      <c r="D250" s="30"/>
      <c r="E250" s="30"/>
      <c r="F250" s="30"/>
      <c r="G250" s="30"/>
      <c r="H250" s="30"/>
      <c r="I250" s="32"/>
      <c r="J250" s="30"/>
      <c r="K250" s="30"/>
      <c r="L250" s="30"/>
      <c r="M250" s="30"/>
      <c r="N250" s="30"/>
      <c r="O250" s="30"/>
      <c r="P250" s="32"/>
      <c r="Q250" s="32"/>
      <c r="R250" s="32"/>
      <c r="S250" s="32"/>
      <c r="T250" s="32"/>
      <c r="U250" s="32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 spans="1:76">
      <c r="A251" s="27">
        <f t="shared" ca="1" si="4"/>
        <v>44951</v>
      </c>
      <c r="B251" s="30"/>
      <c r="C251" s="30"/>
      <c r="D251" s="30"/>
      <c r="E251" s="30"/>
      <c r="F251" s="30"/>
      <c r="G251" s="30"/>
      <c r="H251" s="30"/>
      <c r="I251" s="32"/>
      <c r="J251" s="30"/>
      <c r="K251" s="30"/>
      <c r="L251" s="30"/>
      <c r="M251" s="30"/>
      <c r="N251" s="30"/>
      <c r="O251" s="30"/>
      <c r="P251" s="32"/>
      <c r="Q251" s="32"/>
      <c r="R251" s="32"/>
      <c r="S251" s="32"/>
      <c r="T251" s="32"/>
      <c r="U251" s="32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 spans="1:76">
      <c r="A252" s="27">
        <f t="shared" ca="1" si="4"/>
        <v>44952</v>
      </c>
      <c r="B252" s="30"/>
      <c r="C252" s="30"/>
      <c r="D252" s="30"/>
      <c r="E252" s="30"/>
      <c r="F252" s="30"/>
      <c r="G252" s="30"/>
      <c r="H252" s="30"/>
      <c r="I252" s="32"/>
      <c r="J252" s="30"/>
      <c r="K252" s="30"/>
      <c r="L252" s="30"/>
      <c r="M252" s="30"/>
      <c r="N252" s="30"/>
      <c r="O252" s="30"/>
      <c r="P252" s="32"/>
      <c r="Q252" s="32"/>
      <c r="R252" s="32"/>
      <c r="S252" s="32"/>
      <c r="T252" s="32"/>
      <c r="U252" s="32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 spans="1:76">
      <c r="A253" s="27">
        <f t="shared" ca="1" si="4"/>
        <v>44953</v>
      </c>
      <c r="B253" s="30"/>
      <c r="C253" s="30"/>
      <c r="D253" s="30"/>
      <c r="E253" s="30"/>
      <c r="F253" s="30"/>
      <c r="G253" s="30"/>
      <c r="H253" s="30"/>
      <c r="I253" s="32"/>
      <c r="J253" s="30"/>
      <c r="K253" s="30"/>
      <c r="L253" s="30"/>
      <c r="M253" s="30"/>
      <c r="N253" s="30"/>
      <c r="O253" s="30"/>
      <c r="P253" s="32"/>
      <c r="Q253" s="32"/>
      <c r="R253" s="32"/>
      <c r="S253" s="32"/>
      <c r="T253" s="32"/>
      <c r="U253" s="32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 spans="1:76">
      <c r="A254" s="27">
        <f t="shared" ca="1" si="4"/>
        <v>44954</v>
      </c>
      <c r="B254" s="30"/>
      <c r="C254" s="30"/>
      <c r="D254" s="30"/>
      <c r="E254" s="30"/>
      <c r="F254" s="30"/>
      <c r="G254" s="30"/>
      <c r="H254" s="30"/>
      <c r="I254" s="32"/>
      <c r="J254" s="30"/>
      <c r="K254" s="30"/>
      <c r="L254" s="30"/>
      <c r="M254" s="30"/>
      <c r="N254" s="30"/>
      <c r="O254" s="30"/>
      <c r="P254" s="32"/>
      <c r="Q254" s="32"/>
      <c r="R254" s="32"/>
      <c r="S254" s="32"/>
      <c r="T254" s="32"/>
      <c r="U254" s="32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 spans="1:76">
      <c r="A255" s="27">
        <f t="shared" ca="1" si="4"/>
        <v>44955</v>
      </c>
      <c r="B255" s="30"/>
      <c r="C255" s="30"/>
      <c r="D255" s="30"/>
      <c r="E255" s="30"/>
      <c r="F255" s="30"/>
      <c r="G255" s="30"/>
      <c r="H255" s="30"/>
      <c r="I255" s="32"/>
      <c r="J255" s="30"/>
      <c r="K255" s="30"/>
      <c r="L255" s="30"/>
      <c r="M255" s="30"/>
      <c r="N255" s="30"/>
      <c r="O255" s="30"/>
      <c r="P255" s="32"/>
      <c r="Q255" s="32"/>
      <c r="R255" s="32"/>
      <c r="S255" s="32"/>
      <c r="T255" s="32"/>
      <c r="U255" s="32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 spans="1:76">
      <c r="A256" s="27">
        <f t="shared" ca="1" si="4"/>
        <v>44956</v>
      </c>
      <c r="B256" s="30"/>
      <c r="C256" s="30"/>
      <c r="D256" s="30"/>
      <c r="E256" s="30"/>
      <c r="F256" s="30"/>
      <c r="G256" s="30"/>
      <c r="H256" s="30"/>
      <c r="I256" s="32"/>
      <c r="J256" s="30"/>
      <c r="K256" s="30"/>
      <c r="L256" s="30"/>
      <c r="M256" s="30"/>
      <c r="N256" s="30"/>
      <c r="O256" s="30"/>
      <c r="P256" s="32"/>
      <c r="Q256" s="32"/>
      <c r="R256" s="32"/>
      <c r="S256" s="32"/>
      <c r="T256" s="32"/>
      <c r="U256" s="32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 spans="1:76">
      <c r="A257" s="27">
        <f t="shared" ca="1" si="4"/>
        <v>44957</v>
      </c>
      <c r="B257" s="30"/>
      <c r="C257" s="30"/>
      <c r="D257" s="30"/>
      <c r="E257" s="30"/>
      <c r="F257" s="30"/>
      <c r="G257" s="30"/>
      <c r="H257" s="30"/>
      <c r="I257" s="32"/>
      <c r="J257" s="30"/>
      <c r="K257" s="30"/>
      <c r="L257" s="30"/>
      <c r="M257" s="30"/>
      <c r="N257" s="30"/>
      <c r="O257" s="30"/>
      <c r="P257" s="32"/>
      <c r="Q257" s="32"/>
      <c r="R257" s="32"/>
      <c r="S257" s="32"/>
      <c r="T257" s="32"/>
      <c r="U257" s="32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 spans="1:76">
      <c r="A258" s="27">
        <f t="shared" ca="1" si="4"/>
        <v>44958</v>
      </c>
      <c r="B258" s="30"/>
      <c r="C258" s="30"/>
      <c r="D258" s="30"/>
      <c r="E258" s="30"/>
      <c r="F258" s="30"/>
      <c r="G258" s="30"/>
      <c r="H258" s="30"/>
      <c r="I258" s="32"/>
      <c r="J258" s="30"/>
      <c r="K258" s="30"/>
      <c r="L258" s="30"/>
      <c r="M258" s="30"/>
      <c r="N258" s="30"/>
      <c r="O258" s="30"/>
      <c r="P258" s="32"/>
      <c r="Q258" s="32"/>
      <c r="R258" s="32"/>
      <c r="S258" s="32"/>
      <c r="T258" s="32"/>
      <c r="U258" s="32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 spans="1:76">
      <c r="A259" s="27">
        <f t="shared" ref="A259:A322" ca="1" si="5">A258+1</f>
        <v>44959</v>
      </c>
      <c r="B259" s="30"/>
      <c r="C259" s="30"/>
      <c r="D259" s="30"/>
      <c r="E259" s="30"/>
      <c r="F259" s="30"/>
      <c r="G259" s="30"/>
      <c r="H259" s="30"/>
      <c r="I259" s="32"/>
      <c r="J259" s="30"/>
      <c r="K259" s="30"/>
      <c r="L259" s="30"/>
      <c r="M259" s="30"/>
      <c r="N259" s="30"/>
      <c r="O259" s="30"/>
      <c r="P259" s="32"/>
      <c r="Q259" s="32"/>
      <c r="R259" s="32"/>
      <c r="S259" s="32"/>
      <c r="T259" s="32"/>
      <c r="U259" s="32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 spans="1:76">
      <c r="A260" s="27">
        <f t="shared" ca="1" si="5"/>
        <v>44960</v>
      </c>
      <c r="B260" s="30"/>
      <c r="C260" s="30"/>
      <c r="D260" s="30"/>
      <c r="E260" s="30"/>
      <c r="F260" s="30"/>
      <c r="G260" s="30"/>
      <c r="H260" s="30"/>
      <c r="I260" s="32"/>
      <c r="J260" s="30"/>
      <c r="K260" s="30"/>
      <c r="L260" s="30"/>
      <c r="M260" s="30"/>
      <c r="N260" s="30"/>
      <c r="O260" s="30"/>
      <c r="P260" s="32"/>
      <c r="Q260" s="32"/>
      <c r="R260" s="32"/>
      <c r="S260" s="32"/>
      <c r="T260" s="32"/>
      <c r="U260" s="32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 spans="1:76">
      <c r="A261" s="27">
        <f t="shared" ca="1" si="5"/>
        <v>44961</v>
      </c>
      <c r="B261" s="30"/>
      <c r="C261" s="30"/>
      <c r="D261" s="30"/>
      <c r="E261" s="30"/>
      <c r="F261" s="30"/>
      <c r="G261" s="30"/>
      <c r="H261" s="30"/>
      <c r="I261" s="32"/>
      <c r="J261" s="30"/>
      <c r="K261" s="30"/>
      <c r="L261" s="30"/>
      <c r="M261" s="30"/>
      <c r="N261" s="30"/>
      <c r="O261" s="30"/>
      <c r="P261" s="32"/>
      <c r="Q261" s="32"/>
      <c r="R261" s="32"/>
      <c r="S261" s="32"/>
      <c r="T261" s="32"/>
      <c r="U261" s="32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 spans="1:76">
      <c r="A262" s="27">
        <f t="shared" ca="1" si="5"/>
        <v>44962</v>
      </c>
      <c r="B262" s="30"/>
      <c r="C262" s="30"/>
      <c r="D262" s="30"/>
      <c r="E262" s="30"/>
      <c r="F262" s="30"/>
      <c r="G262" s="30"/>
      <c r="H262" s="30"/>
      <c r="I262" s="32"/>
      <c r="J262" s="30"/>
      <c r="K262" s="30"/>
      <c r="L262" s="30"/>
      <c r="M262" s="30"/>
      <c r="N262" s="30"/>
      <c r="O262" s="30"/>
      <c r="P262" s="32"/>
      <c r="Q262" s="32"/>
      <c r="R262" s="32"/>
      <c r="S262" s="32"/>
      <c r="T262" s="32"/>
      <c r="U262" s="32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 spans="1:76">
      <c r="A263" s="27">
        <f t="shared" ca="1" si="5"/>
        <v>44963</v>
      </c>
      <c r="B263" s="30"/>
      <c r="C263" s="30"/>
      <c r="D263" s="30"/>
      <c r="E263" s="30"/>
      <c r="F263" s="30"/>
      <c r="G263" s="30"/>
      <c r="H263" s="30"/>
      <c r="I263" s="32"/>
      <c r="J263" s="30"/>
      <c r="K263" s="30"/>
      <c r="L263" s="30"/>
      <c r="M263" s="30"/>
      <c r="N263" s="30"/>
      <c r="O263" s="30"/>
      <c r="P263" s="32"/>
      <c r="Q263" s="32"/>
      <c r="R263" s="32"/>
      <c r="S263" s="32"/>
      <c r="T263" s="32"/>
      <c r="U263" s="32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 spans="1:76">
      <c r="A264" s="27">
        <f t="shared" ca="1" si="5"/>
        <v>44964</v>
      </c>
      <c r="B264" s="30"/>
      <c r="C264" s="30"/>
      <c r="D264" s="30"/>
      <c r="E264" s="30"/>
      <c r="F264" s="30"/>
      <c r="G264" s="30"/>
      <c r="H264" s="30"/>
      <c r="I264" s="32"/>
      <c r="J264" s="30"/>
      <c r="K264" s="30"/>
      <c r="L264" s="30"/>
      <c r="M264" s="30"/>
      <c r="N264" s="30"/>
      <c r="O264" s="30"/>
      <c r="P264" s="32"/>
      <c r="Q264" s="32"/>
      <c r="R264" s="32"/>
      <c r="S264" s="32"/>
      <c r="T264" s="32"/>
      <c r="U264" s="32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 spans="1:76">
      <c r="A265" s="27">
        <f t="shared" ca="1" si="5"/>
        <v>44965</v>
      </c>
      <c r="B265" s="30"/>
      <c r="C265" s="30"/>
      <c r="D265" s="30"/>
      <c r="E265" s="30"/>
      <c r="F265" s="30"/>
      <c r="G265" s="30"/>
      <c r="H265" s="30"/>
      <c r="I265" s="32"/>
      <c r="J265" s="30"/>
      <c r="K265" s="30"/>
      <c r="L265" s="30"/>
      <c r="M265" s="30"/>
      <c r="N265" s="30"/>
      <c r="O265" s="30"/>
      <c r="P265" s="32"/>
      <c r="Q265" s="32"/>
      <c r="R265" s="32"/>
      <c r="S265" s="32"/>
      <c r="T265" s="32"/>
      <c r="U265" s="32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 spans="1:76">
      <c r="A266" s="27">
        <f t="shared" ca="1" si="5"/>
        <v>44966</v>
      </c>
      <c r="B266" s="30"/>
      <c r="C266" s="30"/>
      <c r="D266" s="30"/>
      <c r="E266" s="30"/>
      <c r="F266" s="30"/>
      <c r="G266" s="30"/>
      <c r="H266" s="30"/>
      <c r="I266" s="32"/>
      <c r="J266" s="30"/>
      <c r="K266" s="30"/>
      <c r="L266" s="30"/>
      <c r="M266" s="30"/>
      <c r="N266" s="30"/>
      <c r="O266" s="30"/>
      <c r="P266" s="32"/>
      <c r="Q266" s="32"/>
      <c r="R266" s="32"/>
      <c r="S266" s="32"/>
      <c r="T266" s="32"/>
      <c r="U266" s="32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 spans="1:76">
      <c r="A267" s="27">
        <f t="shared" ca="1" si="5"/>
        <v>44967</v>
      </c>
      <c r="B267" s="30"/>
      <c r="C267" s="30"/>
      <c r="D267" s="30"/>
      <c r="E267" s="30"/>
      <c r="F267" s="30"/>
      <c r="G267" s="30"/>
      <c r="H267" s="30"/>
      <c r="I267" s="32"/>
      <c r="J267" s="30"/>
      <c r="K267" s="30"/>
      <c r="L267" s="30"/>
      <c r="M267" s="30"/>
      <c r="N267" s="30"/>
      <c r="O267" s="30"/>
      <c r="P267" s="32"/>
      <c r="Q267" s="32"/>
      <c r="R267" s="32"/>
      <c r="S267" s="32"/>
      <c r="T267" s="32"/>
      <c r="U267" s="32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 spans="1:76">
      <c r="A268" s="27">
        <f t="shared" ca="1" si="5"/>
        <v>44968</v>
      </c>
      <c r="B268" s="30"/>
      <c r="C268" s="30"/>
      <c r="D268" s="30"/>
      <c r="E268" s="30"/>
      <c r="F268" s="30"/>
      <c r="G268" s="30"/>
      <c r="H268" s="30"/>
      <c r="I268" s="32"/>
      <c r="J268" s="30"/>
      <c r="K268" s="30"/>
      <c r="L268" s="30"/>
      <c r="M268" s="30"/>
      <c r="N268" s="30"/>
      <c r="O268" s="30"/>
      <c r="P268" s="32"/>
      <c r="Q268" s="32"/>
      <c r="R268" s="32"/>
      <c r="S268" s="32"/>
      <c r="T268" s="32"/>
      <c r="U268" s="32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 spans="1:76">
      <c r="A269" s="27">
        <f t="shared" ca="1" si="5"/>
        <v>44969</v>
      </c>
      <c r="B269" s="30"/>
      <c r="C269" s="30"/>
      <c r="D269" s="30"/>
      <c r="E269" s="30"/>
      <c r="F269" s="30"/>
      <c r="G269" s="30"/>
      <c r="H269" s="30"/>
      <c r="I269" s="32"/>
      <c r="J269" s="30"/>
      <c r="K269" s="30"/>
      <c r="L269" s="30"/>
      <c r="M269" s="30"/>
      <c r="N269" s="30"/>
      <c r="O269" s="30"/>
      <c r="P269" s="32"/>
      <c r="Q269" s="32"/>
      <c r="R269" s="32"/>
      <c r="S269" s="32"/>
      <c r="T269" s="32"/>
      <c r="U269" s="32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 spans="1:76">
      <c r="A270" s="27">
        <f t="shared" ca="1" si="5"/>
        <v>44970</v>
      </c>
      <c r="B270" s="30"/>
      <c r="C270" s="30"/>
      <c r="D270" s="30"/>
      <c r="E270" s="30"/>
      <c r="F270" s="30"/>
      <c r="G270" s="30"/>
      <c r="H270" s="30"/>
      <c r="I270" s="32"/>
      <c r="J270" s="30"/>
      <c r="K270" s="30"/>
      <c r="L270" s="30"/>
      <c r="M270" s="30"/>
      <c r="N270" s="30"/>
      <c r="O270" s="30"/>
      <c r="P270" s="32"/>
      <c r="Q270" s="32"/>
      <c r="R270" s="32"/>
      <c r="S270" s="32"/>
      <c r="T270" s="32"/>
      <c r="U270" s="32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 spans="1:76">
      <c r="A271" s="27">
        <f t="shared" ca="1" si="5"/>
        <v>44971</v>
      </c>
      <c r="B271" s="30"/>
      <c r="C271" s="30"/>
      <c r="D271" s="30"/>
      <c r="E271" s="30"/>
      <c r="F271" s="30"/>
      <c r="G271" s="30"/>
      <c r="H271" s="30"/>
      <c r="I271" s="32"/>
      <c r="J271" s="30"/>
      <c r="K271" s="30"/>
      <c r="L271" s="30"/>
      <c r="M271" s="30"/>
      <c r="N271" s="30"/>
      <c r="O271" s="30"/>
      <c r="P271" s="32"/>
      <c r="Q271" s="32"/>
      <c r="R271" s="32"/>
      <c r="S271" s="32"/>
      <c r="T271" s="32"/>
      <c r="U271" s="32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 spans="1:76">
      <c r="A272" s="27">
        <f t="shared" ca="1" si="5"/>
        <v>44972</v>
      </c>
      <c r="B272" s="30"/>
      <c r="C272" s="30"/>
      <c r="D272" s="30"/>
      <c r="E272" s="30"/>
      <c r="F272" s="30"/>
      <c r="G272" s="30"/>
      <c r="H272" s="30"/>
      <c r="I272" s="32"/>
      <c r="J272" s="30"/>
      <c r="K272" s="30"/>
      <c r="L272" s="30"/>
      <c r="M272" s="30"/>
      <c r="N272" s="30"/>
      <c r="O272" s="30"/>
      <c r="P272" s="32"/>
      <c r="Q272" s="32"/>
      <c r="R272" s="32"/>
      <c r="S272" s="32"/>
      <c r="T272" s="32"/>
      <c r="U272" s="32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 spans="1:76">
      <c r="A273" s="27">
        <f t="shared" ca="1" si="5"/>
        <v>44973</v>
      </c>
      <c r="B273" s="30"/>
      <c r="C273" s="30"/>
      <c r="D273" s="30"/>
      <c r="E273" s="30"/>
      <c r="F273" s="30"/>
      <c r="G273" s="30"/>
      <c r="H273" s="30"/>
      <c r="I273" s="32"/>
      <c r="J273" s="30"/>
      <c r="K273" s="30"/>
      <c r="L273" s="30"/>
      <c r="M273" s="30"/>
      <c r="N273" s="30"/>
      <c r="O273" s="30"/>
      <c r="P273" s="32"/>
      <c r="Q273" s="32"/>
      <c r="R273" s="32"/>
      <c r="S273" s="32"/>
      <c r="T273" s="32"/>
      <c r="U273" s="32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 spans="1:76">
      <c r="A274" s="27">
        <f t="shared" ca="1" si="5"/>
        <v>44974</v>
      </c>
      <c r="B274" s="30"/>
      <c r="C274" s="30"/>
      <c r="D274" s="30"/>
      <c r="E274" s="30"/>
      <c r="F274" s="30"/>
      <c r="G274" s="30"/>
      <c r="H274" s="30"/>
      <c r="I274" s="32"/>
      <c r="J274" s="30"/>
      <c r="K274" s="30"/>
      <c r="L274" s="30"/>
      <c r="M274" s="30"/>
      <c r="N274" s="30"/>
      <c r="O274" s="30"/>
      <c r="P274" s="32"/>
      <c r="Q274" s="32"/>
      <c r="R274" s="32"/>
      <c r="S274" s="32"/>
      <c r="T274" s="32"/>
      <c r="U274" s="32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 spans="1:76">
      <c r="A275" s="27">
        <f t="shared" ca="1" si="5"/>
        <v>44975</v>
      </c>
      <c r="B275" s="30"/>
      <c r="C275" s="30"/>
      <c r="D275" s="30"/>
      <c r="E275" s="30"/>
      <c r="F275" s="30"/>
      <c r="G275" s="30"/>
      <c r="H275" s="30"/>
      <c r="I275" s="32"/>
      <c r="J275" s="30"/>
      <c r="K275" s="30"/>
      <c r="L275" s="30"/>
      <c r="M275" s="30"/>
      <c r="N275" s="30"/>
      <c r="O275" s="30"/>
      <c r="P275" s="32"/>
      <c r="Q275" s="32"/>
      <c r="R275" s="32"/>
      <c r="S275" s="32"/>
      <c r="T275" s="32"/>
      <c r="U275" s="32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 spans="1:76">
      <c r="A276" s="27">
        <f t="shared" ca="1" si="5"/>
        <v>44976</v>
      </c>
      <c r="B276" s="30"/>
      <c r="C276" s="30"/>
      <c r="D276" s="30"/>
      <c r="E276" s="30"/>
      <c r="F276" s="30"/>
      <c r="G276" s="30"/>
      <c r="H276" s="30"/>
      <c r="I276" s="32"/>
      <c r="J276" s="30"/>
      <c r="K276" s="30"/>
      <c r="L276" s="30"/>
      <c r="M276" s="30"/>
      <c r="N276" s="30"/>
      <c r="O276" s="30"/>
      <c r="P276" s="32"/>
      <c r="Q276" s="32"/>
      <c r="R276" s="32"/>
      <c r="S276" s="32"/>
      <c r="T276" s="32"/>
      <c r="U276" s="32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 spans="1:76">
      <c r="A277" s="27">
        <f t="shared" ca="1" si="5"/>
        <v>44977</v>
      </c>
      <c r="B277" s="30"/>
      <c r="C277" s="30"/>
      <c r="D277" s="30"/>
      <c r="E277" s="30"/>
      <c r="F277" s="30"/>
      <c r="G277" s="30"/>
      <c r="H277" s="30"/>
      <c r="I277" s="32"/>
      <c r="J277" s="30"/>
      <c r="K277" s="30"/>
      <c r="L277" s="30"/>
      <c r="M277" s="30"/>
      <c r="N277" s="30"/>
      <c r="O277" s="30"/>
      <c r="P277" s="32"/>
      <c r="Q277" s="32"/>
      <c r="R277" s="32"/>
      <c r="S277" s="32"/>
      <c r="T277" s="32"/>
      <c r="U277" s="32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 spans="1:76">
      <c r="A278" s="27">
        <f t="shared" ca="1" si="5"/>
        <v>44978</v>
      </c>
      <c r="B278" s="30"/>
      <c r="C278" s="30"/>
      <c r="D278" s="30"/>
      <c r="E278" s="30"/>
      <c r="F278" s="30"/>
      <c r="G278" s="30"/>
      <c r="H278" s="30"/>
      <c r="I278" s="32"/>
      <c r="J278" s="30"/>
      <c r="K278" s="30"/>
      <c r="L278" s="30"/>
      <c r="M278" s="30"/>
      <c r="N278" s="30"/>
      <c r="O278" s="30"/>
      <c r="P278" s="32"/>
      <c r="Q278" s="32"/>
      <c r="R278" s="32"/>
      <c r="S278" s="32"/>
      <c r="T278" s="32"/>
      <c r="U278" s="32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 spans="1:76">
      <c r="A279" s="27">
        <f t="shared" ca="1" si="5"/>
        <v>44979</v>
      </c>
      <c r="B279" s="30"/>
      <c r="C279" s="30"/>
      <c r="D279" s="30"/>
      <c r="E279" s="30"/>
      <c r="F279" s="30"/>
      <c r="G279" s="30"/>
      <c r="H279" s="30"/>
      <c r="I279" s="32"/>
      <c r="J279" s="30"/>
      <c r="K279" s="30"/>
      <c r="L279" s="30"/>
      <c r="M279" s="30"/>
      <c r="N279" s="30"/>
      <c r="O279" s="30"/>
      <c r="P279" s="32"/>
      <c r="Q279" s="32"/>
      <c r="R279" s="32"/>
      <c r="S279" s="32"/>
      <c r="T279" s="32"/>
      <c r="U279" s="32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 spans="1:76">
      <c r="A280" s="27">
        <f t="shared" ca="1" si="5"/>
        <v>44980</v>
      </c>
      <c r="B280" s="30"/>
      <c r="C280" s="30"/>
      <c r="D280" s="30"/>
      <c r="E280" s="30"/>
      <c r="F280" s="30"/>
      <c r="G280" s="30"/>
      <c r="H280" s="30"/>
      <c r="I280" s="32"/>
      <c r="J280" s="30"/>
      <c r="K280" s="30"/>
      <c r="L280" s="30"/>
      <c r="M280" s="30"/>
      <c r="N280" s="30"/>
      <c r="O280" s="30"/>
      <c r="P280" s="32"/>
      <c r="Q280" s="32"/>
      <c r="R280" s="32"/>
      <c r="S280" s="32"/>
      <c r="T280" s="32"/>
      <c r="U280" s="32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 spans="1:76">
      <c r="A281" s="27">
        <f t="shared" ca="1" si="5"/>
        <v>44981</v>
      </c>
      <c r="B281" s="30"/>
      <c r="C281" s="30"/>
      <c r="D281" s="30"/>
      <c r="E281" s="30"/>
      <c r="F281" s="30"/>
      <c r="G281" s="30"/>
      <c r="H281" s="30"/>
      <c r="I281" s="32"/>
      <c r="J281" s="30"/>
      <c r="K281" s="30"/>
      <c r="L281" s="30"/>
      <c r="M281" s="30"/>
      <c r="N281" s="30"/>
      <c r="O281" s="30"/>
      <c r="P281" s="32"/>
      <c r="Q281" s="32"/>
      <c r="R281" s="32"/>
      <c r="S281" s="32"/>
      <c r="T281" s="32"/>
      <c r="U281" s="32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 spans="1:76">
      <c r="A282" s="27">
        <f t="shared" ca="1" si="5"/>
        <v>44982</v>
      </c>
      <c r="B282" s="30"/>
      <c r="C282" s="30"/>
      <c r="D282" s="30"/>
      <c r="E282" s="30"/>
      <c r="F282" s="30"/>
      <c r="G282" s="30"/>
      <c r="H282" s="30"/>
      <c r="I282" s="32"/>
      <c r="J282" s="30"/>
      <c r="K282" s="30"/>
      <c r="L282" s="30"/>
      <c r="M282" s="30"/>
      <c r="N282" s="30"/>
      <c r="O282" s="30"/>
      <c r="P282" s="32"/>
      <c r="Q282" s="32"/>
      <c r="R282" s="32"/>
      <c r="S282" s="32"/>
      <c r="T282" s="32"/>
      <c r="U282" s="32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 spans="1:76">
      <c r="A283" s="27">
        <f t="shared" ca="1" si="5"/>
        <v>44983</v>
      </c>
      <c r="B283" s="30"/>
      <c r="C283" s="30"/>
      <c r="D283" s="30"/>
      <c r="E283" s="30"/>
      <c r="F283" s="30"/>
      <c r="G283" s="30"/>
      <c r="H283" s="30"/>
      <c r="I283" s="32"/>
      <c r="J283" s="30"/>
      <c r="K283" s="30"/>
      <c r="L283" s="30"/>
      <c r="M283" s="30"/>
      <c r="N283" s="30"/>
      <c r="O283" s="30"/>
      <c r="P283" s="32"/>
      <c r="Q283" s="32"/>
      <c r="R283" s="32"/>
      <c r="S283" s="32"/>
      <c r="T283" s="32"/>
      <c r="U283" s="32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 spans="1:76">
      <c r="A284" s="27">
        <f t="shared" ca="1" si="5"/>
        <v>44984</v>
      </c>
      <c r="B284" s="30"/>
      <c r="C284" s="30"/>
      <c r="D284" s="30"/>
      <c r="E284" s="30"/>
      <c r="F284" s="30"/>
      <c r="G284" s="30"/>
      <c r="H284" s="30"/>
      <c r="I284" s="32"/>
      <c r="J284" s="30"/>
      <c r="K284" s="30"/>
      <c r="L284" s="30"/>
      <c r="M284" s="30"/>
      <c r="N284" s="30"/>
      <c r="O284" s="30"/>
      <c r="P284" s="32"/>
      <c r="Q284" s="32"/>
      <c r="R284" s="32"/>
      <c r="S284" s="32"/>
      <c r="T284" s="32"/>
      <c r="U284" s="32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 spans="1:76">
      <c r="A285" s="27">
        <f t="shared" ca="1" si="5"/>
        <v>44985</v>
      </c>
      <c r="B285" s="30"/>
      <c r="C285" s="30"/>
      <c r="D285" s="30"/>
      <c r="E285" s="30"/>
      <c r="F285" s="30"/>
      <c r="G285" s="30"/>
      <c r="H285" s="30"/>
      <c r="I285" s="32"/>
      <c r="J285" s="30"/>
      <c r="K285" s="30"/>
      <c r="L285" s="30"/>
      <c r="M285" s="30"/>
      <c r="N285" s="30"/>
      <c r="O285" s="30"/>
      <c r="P285" s="32"/>
      <c r="Q285" s="32"/>
      <c r="R285" s="32"/>
      <c r="S285" s="32"/>
      <c r="T285" s="32"/>
      <c r="U285" s="32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 spans="1:76">
      <c r="A286" s="27">
        <f t="shared" ca="1" si="5"/>
        <v>44986</v>
      </c>
      <c r="B286" s="30"/>
      <c r="C286" s="30"/>
      <c r="D286" s="30"/>
      <c r="E286" s="30"/>
      <c r="F286" s="30"/>
      <c r="G286" s="30"/>
      <c r="H286" s="30"/>
      <c r="I286" s="32"/>
      <c r="J286" s="30"/>
      <c r="K286" s="30"/>
      <c r="L286" s="30"/>
      <c r="M286" s="30"/>
      <c r="N286" s="30"/>
      <c r="O286" s="30"/>
      <c r="P286" s="32"/>
      <c r="Q286" s="32"/>
      <c r="R286" s="32"/>
      <c r="S286" s="32"/>
      <c r="T286" s="32"/>
      <c r="U286" s="32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 spans="1:76">
      <c r="A287" s="27">
        <f t="shared" ca="1" si="5"/>
        <v>44987</v>
      </c>
      <c r="B287" s="30"/>
      <c r="C287" s="30"/>
      <c r="D287" s="30"/>
      <c r="E287" s="30"/>
      <c r="F287" s="30"/>
      <c r="G287" s="30"/>
      <c r="H287" s="30"/>
      <c r="I287" s="32"/>
      <c r="J287" s="30"/>
      <c r="K287" s="30"/>
      <c r="L287" s="30"/>
      <c r="M287" s="30"/>
      <c r="N287" s="30"/>
      <c r="O287" s="30"/>
      <c r="P287" s="32"/>
      <c r="Q287" s="32"/>
      <c r="R287" s="32"/>
      <c r="S287" s="32"/>
      <c r="T287" s="32"/>
      <c r="U287" s="32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 spans="1:76">
      <c r="A288" s="27">
        <f t="shared" ca="1" si="5"/>
        <v>44988</v>
      </c>
      <c r="B288" s="30"/>
      <c r="C288" s="30"/>
      <c r="D288" s="30"/>
      <c r="E288" s="30"/>
      <c r="F288" s="30"/>
      <c r="G288" s="30"/>
      <c r="H288" s="30"/>
      <c r="I288" s="32"/>
      <c r="J288" s="30"/>
      <c r="K288" s="30"/>
      <c r="L288" s="30"/>
      <c r="M288" s="30"/>
      <c r="N288" s="30"/>
      <c r="O288" s="30"/>
      <c r="P288" s="32"/>
      <c r="Q288" s="32"/>
      <c r="R288" s="32"/>
      <c r="S288" s="32"/>
      <c r="T288" s="32"/>
      <c r="U288" s="32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 spans="1:76">
      <c r="A289" s="27">
        <f t="shared" ca="1" si="5"/>
        <v>44989</v>
      </c>
      <c r="B289" s="30"/>
      <c r="C289" s="30"/>
      <c r="D289" s="30"/>
      <c r="E289" s="30"/>
      <c r="F289" s="30"/>
      <c r="G289" s="30"/>
      <c r="H289" s="30"/>
      <c r="I289" s="32"/>
      <c r="J289" s="30"/>
      <c r="K289" s="30"/>
      <c r="L289" s="30"/>
      <c r="M289" s="30"/>
      <c r="N289" s="30"/>
      <c r="O289" s="30"/>
      <c r="P289" s="32"/>
      <c r="Q289" s="32"/>
      <c r="R289" s="32"/>
      <c r="S289" s="32"/>
      <c r="T289" s="32"/>
      <c r="U289" s="32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 spans="1:76">
      <c r="A290" s="27">
        <f t="shared" ca="1" si="5"/>
        <v>44990</v>
      </c>
      <c r="B290" s="30"/>
      <c r="C290" s="30"/>
      <c r="D290" s="30"/>
      <c r="E290" s="30"/>
      <c r="F290" s="30"/>
      <c r="G290" s="30"/>
      <c r="H290" s="30"/>
      <c r="I290" s="32"/>
      <c r="J290" s="30"/>
      <c r="K290" s="30"/>
      <c r="L290" s="30"/>
      <c r="M290" s="30"/>
      <c r="N290" s="30"/>
      <c r="O290" s="30"/>
      <c r="P290" s="32"/>
      <c r="Q290" s="32"/>
      <c r="R290" s="32"/>
      <c r="S290" s="32"/>
      <c r="T290" s="32"/>
      <c r="U290" s="32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 spans="1:76">
      <c r="A291" s="27">
        <f t="shared" ca="1" si="5"/>
        <v>44991</v>
      </c>
      <c r="B291" s="30"/>
      <c r="C291" s="30"/>
      <c r="D291" s="30"/>
      <c r="E291" s="30"/>
      <c r="F291" s="30"/>
      <c r="G291" s="30"/>
      <c r="H291" s="30"/>
      <c r="I291" s="32"/>
      <c r="J291" s="30"/>
      <c r="K291" s="30"/>
      <c r="L291" s="30"/>
      <c r="M291" s="30"/>
      <c r="N291" s="30"/>
      <c r="O291" s="30"/>
      <c r="P291" s="32"/>
      <c r="Q291" s="32"/>
      <c r="R291" s="32"/>
      <c r="S291" s="32"/>
      <c r="T291" s="32"/>
      <c r="U291" s="32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 spans="1:76">
      <c r="A292" s="27">
        <f t="shared" ca="1" si="5"/>
        <v>44992</v>
      </c>
      <c r="B292" s="30"/>
      <c r="C292" s="30"/>
      <c r="D292" s="30"/>
      <c r="E292" s="30"/>
      <c r="F292" s="30"/>
      <c r="G292" s="30"/>
      <c r="H292" s="30"/>
      <c r="I292" s="32"/>
      <c r="J292" s="30"/>
      <c r="K292" s="30"/>
      <c r="L292" s="30"/>
      <c r="M292" s="30"/>
      <c r="N292" s="30"/>
      <c r="O292" s="30"/>
      <c r="P292" s="32"/>
      <c r="Q292" s="32"/>
      <c r="R292" s="32"/>
      <c r="S292" s="32"/>
      <c r="T292" s="32"/>
      <c r="U292" s="32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 spans="1:76">
      <c r="A293" s="27">
        <f t="shared" ca="1" si="5"/>
        <v>44993</v>
      </c>
      <c r="B293" s="30"/>
      <c r="C293" s="30"/>
      <c r="D293" s="30"/>
      <c r="E293" s="30"/>
      <c r="F293" s="30"/>
      <c r="G293" s="30"/>
      <c r="H293" s="30"/>
      <c r="I293" s="32"/>
      <c r="J293" s="30"/>
      <c r="K293" s="30"/>
      <c r="L293" s="30"/>
      <c r="M293" s="30"/>
      <c r="N293" s="30"/>
      <c r="O293" s="30"/>
      <c r="P293" s="32"/>
      <c r="Q293" s="32"/>
      <c r="R293" s="32"/>
      <c r="S293" s="32"/>
      <c r="T293" s="32"/>
      <c r="U293" s="32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 spans="1:76">
      <c r="A294" s="27">
        <f t="shared" ca="1" si="5"/>
        <v>44994</v>
      </c>
      <c r="B294" s="30"/>
      <c r="C294" s="30"/>
      <c r="D294" s="30"/>
      <c r="E294" s="30"/>
      <c r="F294" s="30"/>
      <c r="G294" s="30"/>
      <c r="H294" s="30"/>
      <c r="I294" s="32"/>
      <c r="J294" s="30"/>
      <c r="K294" s="30"/>
      <c r="L294" s="30"/>
      <c r="M294" s="30"/>
      <c r="N294" s="30"/>
      <c r="O294" s="30"/>
      <c r="P294" s="32"/>
      <c r="Q294" s="32"/>
      <c r="R294" s="32"/>
      <c r="S294" s="32"/>
      <c r="T294" s="32"/>
      <c r="U294" s="32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 spans="1:76">
      <c r="A295" s="27">
        <f t="shared" ca="1" si="5"/>
        <v>44995</v>
      </c>
      <c r="B295" s="30"/>
      <c r="C295" s="30"/>
      <c r="D295" s="30"/>
      <c r="E295" s="30"/>
      <c r="F295" s="30"/>
      <c r="G295" s="30"/>
      <c r="H295" s="30"/>
      <c r="I295" s="32"/>
      <c r="J295" s="30"/>
      <c r="K295" s="30"/>
      <c r="L295" s="30"/>
      <c r="M295" s="30"/>
      <c r="N295" s="30"/>
      <c r="O295" s="30"/>
      <c r="P295" s="32"/>
      <c r="Q295" s="32"/>
      <c r="R295" s="32"/>
      <c r="S295" s="32"/>
      <c r="T295" s="32"/>
      <c r="U295" s="32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 spans="1:76">
      <c r="A296" s="27">
        <f t="shared" ca="1" si="5"/>
        <v>44996</v>
      </c>
      <c r="B296" s="30"/>
      <c r="C296" s="30"/>
      <c r="D296" s="30"/>
      <c r="E296" s="30"/>
      <c r="F296" s="30"/>
      <c r="G296" s="30"/>
      <c r="H296" s="30"/>
      <c r="I296" s="32"/>
      <c r="J296" s="30"/>
      <c r="K296" s="30"/>
      <c r="L296" s="30"/>
      <c r="M296" s="30"/>
      <c r="N296" s="30"/>
      <c r="O296" s="30"/>
      <c r="P296" s="32"/>
      <c r="Q296" s="32"/>
      <c r="R296" s="32"/>
      <c r="S296" s="32"/>
      <c r="T296" s="32"/>
      <c r="U296" s="32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 spans="1:76">
      <c r="A297" s="27">
        <f t="shared" ca="1" si="5"/>
        <v>44997</v>
      </c>
      <c r="B297" s="30"/>
      <c r="C297" s="30"/>
      <c r="D297" s="30"/>
      <c r="E297" s="30"/>
      <c r="F297" s="30"/>
      <c r="G297" s="30"/>
      <c r="H297" s="30"/>
      <c r="I297" s="32"/>
      <c r="J297" s="30"/>
      <c r="K297" s="30"/>
      <c r="L297" s="30"/>
      <c r="M297" s="30"/>
      <c r="N297" s="30"/>
      <c r="O297" s="30"/>
      <c r="P297" s="32"/>
      <c r="Q297" s="32"/>
      <c r="R297" s="32"/>
      <c r="S297" s="32"/>
      <c r="T297" s="32"/>
      <c r="U297" s="32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 spans="1:76">
      <c r="A298" s="27">
        <f t="shared" ca="1" si="5"/>
        <v>44998</v>
      </c>
      <c r="B298" s="30"/>
      <c r="C298" s="30"/>
      <c r="D298" s="30"/>
      <c r="E298" s="30"/>
      <c r="F298" s="30"/>
      <c r="G298" s="30"/>
      <c r="H298" s="30"/>
      <c r="I298" s="32"/>
      <c r="J298" s="30"/>
      <c r="K298" s="30"/>
      <c r="L298" s="30"/>
      <c r="M298" s="30"/>
      <c r="N298" s="30"/>
      <c r="O298" s="30"/>
      <c r="P298" s="32"/>
      <c r="Q298" s="32"/>
      <c r="R298" s="32"/>
      <c r="S298" s="32"/>
      <c r="T298" s="32"/>
      <c r="U298" s="32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 spans="1:76">
      <c r="A299" s="27">
        <f t="shared" ca="1" si="5"/>
        <v>44999</v>
      </c>
      <c r="B299" s="30"/>
      <c r="C299" s="30"/>
      <c r="D299" s="30"/>
      <c r="E299" s="30"/>
      <c r="F299" s="30"/>
      <c r="G299" s="30"/>
      <c r="H299" s="30"/>
      <c r="I299" s="32"/>
      <c r="J299" s="30"/>
      <c r="K299" s="30"/>
      <c r="L299" s="30"/>
      <c r="M299" s="30"/>
      <c r="N299" s="30"/>
      <c r="O299" s="30"/>
      <c r="P299" s="32"/>
      <c r="Q299" s="32"/>
      <c r="R299" s="32"/>
      <c r="S299" s="32"/>
      <c r="T299" s="32"/>
      <c r="U299" s="32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 spans="1:76">
      <c r="A300" s="27">
        <f t="shared" ca="1" si="5"/>
        <v>45000</v>
      </c>
      <c r="B300" s="30"/>
      <c r="C300" s="30"/>
      <c r="D300" s="30"/>
      <c r="E300" s="30"/>
      <c r="F300" s="30"/>
      <c r="G300" s="30"/>
      <c r="H300" s="30"/>
      <c r="I300" s="32"/>
      <c r="J300" s="30"/>
      <c r="K300" s="30"/>
      <c r="L300" s="30"/>
      <c r="M300" s="30"/>
      <c r="N300" s="30"/>
      <c r="O300" s="30"/>
      <c r="P300" s="32"/>
      <c r="Q300" s="32"/>
      <c r="R300" s="32"/>
      <c r="S300" s="32"/>
      <c r="T300" s="32"/>
      <c r="U300" s="32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 spans="1:76">
      <c r="A301" s="27">
        <f t="shared" ca="1" si="5"/>
        <v>45001</v>
      </c>
      <c r="B301" s="30"/>
      <c r="C301" s="30"/>
      <c r="D301" s="30"/>
      <c r="E301" s="30"/>
      <c r="F301" s="30"/>
      <c r="G301" s="30"/>
      <c r="H301" s="30"/>
      <c r="I301" s="32"/>
      <c r="J301" s="30"/>
      <c r="K301" s="30"/>
      <c r="L301" s="30"/>
      <c r="M301" s="30"/>
      <c r="N301" s="30"/>
      <c r="O301" s="30"/>
      <c r="P301" s="32"/>
      <c r="Q301" s="32"/>
      <c r="R301" s="32"/>
      <c r="S301" s="32"/>
      <c r="T301" s="32"/>
      <c r="U301" s="32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 spans="1:76">
      <c r="A302" s="27">
        <f t="shared" ca="1" si="5"/>
        <v>45002</v>
      </c>
      <c r="B302" s="30"/>
      <c r="C302" s="30"/>
      <c r="D302" s="30"/>
      <c r="E302" s="30"/>
      <c r="F302" s="30"/>
      <c r="G302" s="30"/>
      <c r="H302" s="30"/>
      <c r="I302" s="32"/>
      <c r="J302" s="30"/>
      <c r="K302" s="30"/>
      <c r="L302" s="30"/>
      <c r="M302" s="30"/>
      <c r="N302" s="30"/>
      <c r="O302" s="30"/>
      <c r="P302" s="32"/>
      <c r="Q302" s="32"/>
      <c r="R302" s="32"/>
      <c r="S302" s="32"/>
      <c r="T302" s="32"/>
      <c r="U302" s="32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 spans="1:76">
      <c r="A303" s="27">
        <f t="shared" ca="1" si="5"/>
        <v>45003</v>
      </c>
      <c r="B303" s="30"/>
      <c r="C303" s="30"/>
      <c r="D303" s="30"/>
      <c r="E303" s="30"/>
      <c r="F303" s="30"/>
      <c r="G303" s="30"/>
      <c r="H303" s="30"/>
      <c r="I303" s="32"/>
      <c r="J303" s="30"/>
      <c r="K303" s="30"/>
      <c r="L303" s="30"/>
      <c r="M303" s="30"/>
      <c r="N303" s="30"/>
      <c r="O303" s="30"/>
      <c r="P303" s="32"/>
      <c r="Q303" s="32"/>
      <c r="R303" s="32"/>
      <c r="S303" s="32"/>
      <c r="T303" s="32"/>
      <c r="U303" s="32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 spans="1:76">
      <c r="A304" s="27">
        <f t="shared" ca="1" si="5"/>
        <v>45004</v>
      </c>
      <c r="B304" s="30"/>
      <c r="C304" s="30"/>
      <c r="D304" s="30"/>
      <c r="E304" s="30"/>
      <c r="F304" s="30"/>
      <c r="G304" s="30"/>
      <c r="H304" s="30"/>
      <c r="I304" s="32"/>
      <c r="J304" s="30"/>
      <c r="K304" s="30"/>
      <c r="L304" s="30"/>
      <c r="M304" s="30"/>
      <c r="N304" s="30"/>
      <c r="O304" s="30"/>
      <c r="P304" s="32"/>
      <c r="Q304" s="32"/>
      <c r="R304" s="32"/>
      <c r="S304" s="32"/>
      <c r="T304" s="32"/>
      <c r="U304" s="32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 spans="1:76">
      <c r="A305" s="27">
        <f t="shared" ca="1" si="5"/>
        <v>45005</v>
      </c>
      <c r="B305" s="30"/>
      <c r="C305" s="30"/>
      <c r="D305" s="30"/>
      <c r="E305" s="30"/>
      <c r="F305" s="30"/>
      <c r="G305" s="30"/>
      <c r="H305" s="30"/>
      <c r="I305" s="32"/>
      <c r="J305" s="30"/>
      <c r="K305" s="30"/>
      <c r="L305" s="30"/>
      <c r="M305" s="30"/>
      <c r="N305" s="30"/>
      <c r="O305" s="30"/>
      <c r="P305" s="32"/>
      <c r="Q305" s="32"/>
      <c r="R305" s="32"/>
      <c r="S305" s="32"/>
      <c r="T305" s="32"/>
      <c r="U305" s="32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 spans="1:76">
      <c r="A306" s="27">
        <f t="shared" ca="1" si="5"/>
        <v>45006</v>
      </c>
      <c r="B306" s="30"/>
      <c r="C306" s="30"/>
      <c r="D306" s="30"/>
      <c r="E306" s="30"/>
      <c r="F306" s="30"/>
      <c r="G306" s="30"/>
      <c r="H306" s="30"/>
      <c r="I306" s="32"/>
      <c r="J306" s="30"/>
      <c r="K306" s="30"/>
      <c r="L306" s="30"/>
      <c r="M306" s="30"/>
      <c r="N306" s="30"/>
      <c r="O306" s="30"/>
      <c r="P306" s="32"/>
      <c r="Q306" s="32"/>
      <c r="R306" s="32"/>
      <c r="S306" s="32"/>
      <c r="T306" s="32"/>
      <c r="U306" s="32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 spans="1:76">
      <c r="A307" s="27">
        <f t="shared" ca="1" si="5"/>
        <v>45007</v>
      </c>
      <c r="B307" s="30"/>
      <c r="C307" s="30"/>
      <c r="D307" s="30"/>
      <c r="E307" s="30"/>
      <c r="F307" s="30"/>
      <c r="G307" s="30"/>
      <c r="H307" s="30"/>
      <c r="I307" s="32"/>
      <c r="J307" s="30"/>
      <c r="K307" s="30"/>
      <c r="L307" s="30"/>
      <c r="M307" s="30"/>
      <c r="N307" s="30"/>
      <c r="O307" s="30"/>
      <c r="P307" s="32"/>
      <c r="Q307" s="32"/>
      <c r="R307" s="32"/>
      <c r="S307" s="32"/>
      <c r="T307" s="32"/>
      <c r="U307" s="32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 spans="1:76">
      <c r="A308" s="27">
        <f t="shared" ca="1" si="5"/>
        <v>45008</v>
      </c>
      <c r="B308" s="30"/>
      <c r="C308" s="30"/>
      <c r="D308" s="30"/>
      <c r="E308" s="30"/>
      <c r="F308" s="30"/>
      <c r="G308" s="30"/>
      <c r="H308" s="30"/>
      <c r="I308" s="32"/>
      <c r="J308" s="30"/>
      <c r="K308" s="30"/>
      <c r="L308" s="30"/>
      <c r="M308" s="30"/>
      <c r="N308" s="30"/>
      <c r="O308" s="30"/>
      <c r="P308" s="32"/>
      <c r="Q308" s="32"/>
      <c r="R308" s="32"/>
      <c r="S308" s="32"/>
      <c r="T308" s="32"/>
      <c r="U308" s="32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 spans="1:76">
      <c r="A309" s="27">
        <f t="shared" ca="1" si="5"/>
        <v>45009</v>
      </c>
      <c r="B309" s="30"/>
      <c r="C309" s="30"/>
      <c r="D309" s="30"/>
      <c r="E309" s="30"/>
      <c r="F309" s="30"/>
      <c r="G309" s="30"/>
      <c r="H309" s="30"/>
      <c r="I309" s="32"/>
      <c r="J309" s="30"/>
      <c r="K309" s="30"/>
      <c r="L309" s="30"/>
      <c r="M309" s="30"/>
      <c r="N309" s="30"/>
      <c r="O309" s="30"/>
      <c r="P309" s="32"/>
      <c r="Q309" s="32"/>
      <c r="R309" s="32"/>
      <c r="S309" s="32"/>
      <c r="T309" s="32"/>
      <c r="U309" s="32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 spans="1:76">
      <c r="A310" s="27">
        <f t="shared" ca="1" si="5"/>
        <v>45010</v>
      </c>
      <c r="B310" s="30"/>
      <c r="C310" s="30"/>
      <c r="D310" s="30"/>
      <c r="E310" s="30"/>
      <c r="F310" s="30"/>
      <c r="G310" s="30"/>
      <c r="H310" s="30"/>
      <c r="I310" s="32"/>
      <c r="J310" s="30"/>
      <c r="K310" s="30"/>
      <c r="L310" s="30"/>
      <c r="M310" s="30"/>
      <c r="N310" s="30"/>
      <c r="O310" s="30"/>
      <c r="P310" s="32"/>
      <c r="Q310" s="32"/>
      <c r="R310" s="32"/>
      <c r="S310" s="32"/>
      <c r="T310" s="32"/>
      <c r="U310" s="32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 spans="1:76">
      <c r="A311" s="27">
        <f t="shared" ca="1" si="5"/>
        <v>45011</v>
      </c>
      <c r="B311" s="30"/>
      <c r="C311" s="30"/>
      <c r="D311" s="30"/>
      <c r="E311" s="30"/>
      <c r="F311" s="30"/>
      <c r="G311" s="30"/>
      <c r="H311" s="30"/>
      <c r="I311" s="32"/>
      <c r="J311" s="30"/>
      <c r="K311" s="30"/>
      <c r="L311" s="30"/>
      <c r="M311" s="30"/>
      <c r="N311" s="30"/>
      <c r="O311" s="30"/>
      <c r="P311" s="32"/>
      <c r="Q311" s="32"/>
      <c r="R311" s="32"/>
      <c r="S311" s="32"/>
      <c r="T311" s="32"/>
      <c r="U311" s="32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 spans="1:76">
      <c r="A312" s="27">
        <f t="shared" ca="1" si="5"/>
        <v>45012</v>
      </c>
      <c r="B312" s="30"/>
      <c r="C312" s="30"/>
      <c r="D312" s="30"/>
      <c r="E312" s="30"/>
      <c r="F312" s="30"/>
      <c r="G312" s="30"/>
      <c r="H312" s="30"/>
      <c r="I312" s="32"/>
      <c r="J312" s="30"/>
      <c r="K312" s="30"/>
      <c r="L312" s="30"/>
      <c r="M312" s="30"/>
      <c r="N312" s="30"/>
      <c r="O312" s="30"/>
      <c r="P312" s="32"/>
      <c r="Q312" s="32"/>
      <c r="R312" s="32"/>
      <c r="S312" s="32"/>
      <c r="T312" s="32"/>
      <c r="U312" s="32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 spans="1:76">
      <c r="A313" s="27">
        <f t="shared" ca="1" si="5"/>
        <v>45013</v>
      </c>
      <c r="B313" s="30"/>
      <c r="C313" s="30"/>
      <c r="D313" s="30"/>
      <c r="E313" s="30"/>
      <c r="F313" s="30"/>
      <c r="G313" s="30"/>
      <c r="H313" s="30"/>
      <c r="I313" s="32"/>
      <c r="J313" s="30"/>
      <c r="K313" s="30"/>
      <c r="L313" s="30"/>
      <c r="M313" s="30"/>
      <c r="N313" s="30"/>
      <c r="O313" s="30"/>
      <c r="P313" s="32"/>
      <c r="Q313" s="32"/>
      <c r="R313" s="32"/>
      <c r="S313" s="32"/>
      <c r="T313" s="32"/>
      <c r="U313" s="32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 spans="1:76">
      <c r="A314" s="27">
        <f t="shared" ca="1" si="5"/>
        <v>45014</v>
      </c>
      <c r="B314" s="30"/>
      <c r="C314" s="30"/>
      <c r="D314" s="30"/>
      <c r="E314" s="30"/>
      <c r="F314" s="30"/>
      <c r="G314" s="30"/>
      <c r="H314" s="30"/>
      <c r="I314" s="32"/>
      <c r="J314" s="30"/>
      <c r="K314" s="30"/>
      <c r="L314" s="30"/>
      <c r="M314" s="30"/>
      <c r="N314" s="30"/>
      <c r="O314" s="30"/>
      <c r="P314" s="32"/>
      <c r="Q314" s="32"/>
      <c r="R314" s="32"/>
      <c r="S314" s="32"/>
      <c r="T314" s="32"/>
      <c r="U314" s="32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 spans="1:76">
      <c r="A315" s="27">
        <f t="shared" ca="1" si="5"/>
        <v>45015</v>
      </c>
      <c r="B315" s="30"/>
      <c r="C315" s="30"/>
      <c r="D315" s="30"/>
      <c r="E315" s="30"/>
      <c r="F315" s="30"/>
      <c r="G315" s="30"/>
      <c r="H315" s="30"/>
      <c r="I315" s="32"/>
      <c r="J315" s="30"/>
      <c r="K315" s="30"/>
      <c r="L315" s="30"/>
      <c r="M315" s="30"/>
      <c r="N315" s="30"/>
      <c r="O315" s="30"/>
      <c r="P315" s="32"/>
      <c r="Q315" s="32"/>
      <c r="R315" s="32"/>
      <c r="S315" s="32"/>
      <c r="T315" s="32"/>
      <c r="U315" s="32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 spans="1:76">
      <c r="A316" s="27">
        <f t="shared" ca="1" si="5"/>
        <v>45016</v>
      </c>
      <c r="B316" s="30"/>
      <c r="C316" s="30"/>
      <c r="D316" s="30"/>
      <c r="E316" s="30"/>
      <c r="F316" s="30"/>
      <c r="G316" s="30"/>
      <c r="H316" s="30"/>
      <c r="I316" s="32"/>
      <c r="J316" s="30"/>
      <c r="K316" s="30"/>
      <c r="L316" s="30"/>
      <c r="M316" s="30"/>
      <c r="N316" s="30"/>
      <c r="O316" s="30"/>
      <c r="P316" s="32"/>
      <c r="Q316" s="32"/>
      <c r="R316" s="32"/>
      <c r="S316" s="32"/>
      <c r="T316" s="32"/>
      <c r="U316" s="32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 spans="1:76">
      <c r="A317" s="27">
        <f t="shared" ca="1" si="5"/>
        <v>45017</v>
      </c>
      <c r="B317" s="30"/>
      <c r="C317" s="30"/>
      <c r="D317" s="30"/>
      <c r="E317" s="30"/>
      <c r="F317" s="30"/>
      <c r="G317" s="30"/>
      <c r="H317" s="30"/>
      <c r="I317" s="32"/>
      <c r="J317" s="30"/>
      <c r="K317" s="30"/>
      <c r="L317" s="30"/>
      <c r="M317" s="30"/>
      <c r="N317" s="30"/>
      <c r="O317" s="30"/>
      <c r="P317" s="32"/>
      <c r="Q317" s="32"/>
      <c r="R317" s="32"/>
      <c r="S317" s="32"/>
      <c r="T317" s="32"/>
      <c r="U317" s="32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 spans="1:76">
      <c r="A318" s="27">
        <f t="shared" ca="1" si="5"/>
        <v>45018</v>
      </c>
      <c r="B318" s="30"/>
      <c r="C318" s="30"/>
      <c r="D318" s="30"/>
      <c r="E318" s="30"/>
      <c r="F318" s="30"/>
      <c r="G318" s="30"/>
      <c r="H318" s="30"/>
      <c r="I318" s="32"/>
      <c r="J318" s="30"/>
      <c r="K318" s="30"/>
      <c r="L318" s="30"/>
      <c r="M318" s="30"/>
      <c r="N318" s="30"/>
      <c r="O318" s="30"/>
      <c r="P318" s="32"/>
      <c r="Q318" s="32"/>
      <c r="R318" s="32"/>
      <c r="S318" s="32"/>
      <c r="T318" s="32"/>
      <c r="U318" s="32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 spans="1:76">
      <c r="A319" s="27">
        <f t="shared" ca="1" si="5"/>
        <v>45019</v>
      </c>
      <c r="B319" s="30"/>
      <c r="C319" s="30"/>
      <c r="D319" s="30"/>
      <c r="E319" s="30"/>
      <c r="F319" s="30"/>
      <c r="G319" s="30"/>
      <c r="H319" s="30"/>
      <c r="I319" s="32"/>
      <c r="J319" s="30"/>
      <c r="K319" s="30"/>
      <c r="L319" s="30"/>
      <c r="M319" s="30"/>
      <c r="N319" s="30"/>
      <c r="O319" s="30"/>
      <c r="P319" s="32"/>
      <c r="Q319" s="32"/>
      <c r="R319" s="32"/>
      <c r="S319" s="32"/>
      <c r="T319" s="32"/>
      <c r="U319" s="32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 spans="1:76">
      <c r="A320" s="27">
        <f t="shared" ca="1" si="5"/>
        <v>45020</v>
      </c>
      <c r="B320" s="30"/>
      <c r="C320" s="30"/>
      <c r="D320" s="30"/>
      <c r="E320" s="30"/>
      <c r="F320" s="30"/>
      <c r="G320" s="30"/>
      <c r="H320" s="30"/>
      <c r="I320" s="32"/>
      <c r="J320" s="30"/>
      <c r="K320" s="30"/>
      <c r="L320" s="30"/>
      <c r="M320" s="30"/>
      <c r="N320" s="30"/>
      <c r="O320" s="30"/>
      <c r="P320" s="32"/>
      <c r="Q320" s="32"/>
      <c r="R320" s="32"/>
      <c r="S320" s="32"/>
      <c r="T320" s="32"/>
      <c r="U320" s="32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 spans="1:76">
      <c r="A321" s="27">
        <f t="shared" ca="1" si="5"/>
        <v>45021</v>
      </c>
      <c r="B321" s="30"/>
      <c r="C321" s="30"/>
      <c r="D321" s="30"/>
      <c r="E321" s="30"/>
      <c r="F321" s="30"/>
      <c r="G321" s="30"/>
      <c r="H321" s="30"/>
      <c r="I321" s="32"/>
      <c r="J321" s="30"/>
      <c r="K321" s="30"/>
      <c r="L321" s="30"/>
      <c r="M321" s="30"/>
      <c r="N321" s="30"/>
      <c r="O321" s="30"/>
      <c r="P321" s="32"/>
      <c r="Q321" s="32"/>
      <c r="R321" s="32"/>
      <c r="S321" s="32"/>
      <c r="T321" s="32"/>
      <c r="U321" s="32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 spans="1:76">
      <c r="A322" s="27">
        <f t="shared" ca="1" si="5"/>
        <v>45022</v>
      </c>
      <c r="B322" s="30"/>
      <c r="C322" s="30"/>
      <c r="D322" s="30"/>
      <c r="E322" s="30"/>
      <c r="F322" s="30"/>
      <c r="G322" s="30"/>
      <c r="H322" s="30"/>
      <c r="I322" s="32"/>
      <c r="J322" s="30"/>
      <c r="K322" s="30"/>
      <c r="L322" s="30"/>
      <c r="M322" s="30"/>
      <c r="N322" s="30"/>
      <c r="O322" s="30"/>
      <c r="P322" s="32"/>
      <c r="Q322" s="32"/>
      <c r="R322" s="32"/>
      <c r="S322" s="32"/>
      <c r="T322" s="32"/>
      <c r="U322" s="32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 spans="1:76">
      <c r="A323" s="27">
        <f t="shared" ref="A323:A386" ca="1" si="6">A322+1</f>
        <v>45023</v>
      </c>
      <c r="B323" s="30"/>
      <c r="C323" s="30"/>
      <c r="D323" s="30"/>
      <c r="E323" s="30"/>
      <c r="F323" s="30"/>
      <c r="G323" s="30"/>
      <c r="H323" s="30"/>
      <c r="I323" s="32"/>
      <c r="J323" s="30"/>
      <c r="K323" s="30"/>
      <c r="L323" s="30"/>
      <c r="M323" s="30"/>
      <c r="N323" s="30"/>
      <c r="O323" s="30"/>
      <c r="P323" s="32"/>
      <c r="Q323" s="32"/>
      <c r="R323" s="32"/>
      <c r="S323" s="32"/>
      <c r="T323" s="32"/>
      <c r="U323" s="32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 spans="1:76">
      <c r="A324" s="27">
        <f t="shared" ca="1" si="6"/>
        <v>45024</v>
      </c>
      <c r="B324" s="30"/>
      <c r="C324" s="30"/>
      <c r="D324" s="30"/>
      <c r="E324" s="30"/>
      <c r="F324" s="30"/>
      <c r="G324" s="30"/>
      <c r="H324" s="30"/>
      <c r="I324" s="32"/>
      <c r="J324" s="30"/>
      <c r="K324" s="30"/>
      <c r="L324" s="30"/>
      <c r="M324" s="30"/>
      <c r="N324" s="30"/>
      <c r="O324" s="30"/>
      <c r="P324" s="32"/>
      <c r="Q324" s="32"/>
      <c r="R324" s="32"/>
      <c r="S324" s="32"/>
      <c r="T324" s="32"/>
      <c r="U324" s="32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 spans="1:76">
      <c r="A325" s="27">
        <f t="shared" ca="1" si="6"/>
        <v>45025</v>
      </c>
      <c r="B325" s="30"/>
      <c r="C325" s="30"/>
      <c r="D325" s="30"/>
      <c r="E325" s="30"/>
      <c r="F325" s="30"/>
      <c r="G325" s="30"/>
      <c r="H325" s="30"/>
      <c r="I325" s="32"/>
      <c r="J325" s="30"/>
      <c r="K325" s="30"/>
      <c r="L325" s="30"/>
      <c r="M325" s="30"/>
      <c r="N325" s="30"/>
      <c r="O325" s="30"/>
      <c r="P325" s="32"/>
      <c r="Q325" s="32"/>
      <c r="R325" s="32"/>
      <c r="S325" s="32"/>
      <c r="T325" s="32"/>
      <c r="U325" s="32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 spans="1:76">
      <c r="A326" s="27">
        <f t="shared" ca="1" si="6"/>
        <v>45026</v>
      </c>
      <c r="B326" s="30"/>
      <c r="C326" s="30"/>
      <c r="D326" s="30"/>
      <c r="E326" s="30"/>
      <c r="F326" s="30"/>
      <c r="G326" s="30"/>
      <c r="H326" s="30"/>
      <c r="I326" s="32"/>
      <c r="J326" s="30"/>
      <c r="K326" s="30"/>
      <c r="L326" s="30"/>
      <c r="M326" s="30"/>
      <c r="N326" s="30"/>
      <c r="O326" s="30"/>
      <c r="P326" s="32"/>
      <c r="Q326" s="32"/>
      <c r="R326" s="32"/>
      <c r="S326" s="32"/>
      <c r="T326" s="32"/>
      <c r="U326" s="32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 spans="1:76">
      <c r="A327" s="27">
        <f t="shared" ca="1" si="6"/>
        <v>45027</v>
      </c>
      <c r="B327" s="30"/>
      <c r="C327" s="30"/>
      <c r="D327" s="30"/>
      <c r="E327" s="30"/>
      <c r="F327" s="30"/>
      <c r="G327" s="30"/>
      <c r="H327" s="30"/>
      <c r="I327" s="32"/>
      <c r="J327" s="30"/>
      <c r="K327" s="30"/>
      <c r="L327" s="30"/>
      <c r="M327" s="30"/>
      <c r="N327" s="30"/>
      <c r="O327" s="30"/>
      <c r="P327" s="32"/>
      <c r="Q327" s="32"/>
      <c r="R327" s="32"/>
      <c r="S327" s="32"/>
      <c r="T327" s="32"/>
      <c r="U327" s="32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 spans="1:76">
      <c r="A328" s="27">
        <f t="shared" ca="1" si="6"/>
        <v>45028</v>
      </c>
      <c r="B328" s="30"/>
      <c r="C328" s="30"/>
      <c r="D328" s="30"/>
      <c r="E328" s="30"/>
      <c r="F328" s="30"/>
      <c r="G328" s="30"/>
      <c r="H328" s="30"/>
      <c r="I328" s="32"/>
      <c r="J328" s="30"/>
      <c r="K328" s="30"/>
      <c r="L328" s="30"/>
      <c r="M328" s="30"/>
      <c r="N328" s="30"/>
      <c r="O328" s="30"/>
      <c r="P328" s="32"/>
      <c r="Q328" s="32"/>
      <c r="R328" s="32"/>
      <c r="S328" s="32"/>
      <c r="T328" s="32"/>
      <c r="U328" s="32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 spans="1:76">
      <c r="A329" s="27">
        <f t="shared" ca="1" si="6"/>
        <v>45029</v>
      </c>
      <c r="B329" s="30"/>
      <c r="C329" s="30"/>
      <c r="D329" s="30"/>
      <c r="E329" s="30"/>
      <c r="F329" s="30"/>
      <c r="G329" s="30"/>
      <c r="H329" s="30"/>
      <c r="I329" s="32"/>
      <c r="J329" s="30"/>
      <c r="K329" s="30"/>
      <c r="L329" s="30"/>
      <c r="M329" s="30"/>
      <c r="N329" s="30"/>
      <c r="O329" s="30"/>
      <c r="P329" s="32"/>
      <c r="Q329" s="32"/>
      <c r="R329" s="32"/>
      <c r="S329" s="32"/>
      <c r="T329" s="32"/>
      <c r="U329" s="32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 spans="1:76">
      <c r="A330" s="27">
        <f t="shared" ca="1" si="6"/>
        <v>45030</v>
      </c>
      <c r="B330" s="30"/>
      <c r="C330" s="30"/>
      <c r="D330" s="30"/>
      <c r="E330" s="30"/>
      <c r="F330" s="30"/>
      <c r="G330" s="30"/>
      <c r="H330" s="30"/>
      <c r="I330" s="32"/>
      <c r="J330" s="30"/>
      <c r="K330" s="30"/>
      <c r="L330" s="30"/>
      <c r="M330" s="30"/>
      <c r="N330" s="30"/>
      <c r="O330" s="30"/>
      <c r="P330" s="32"/>
      <c r="Q330" s="32"/>
      <c r="R330" s="32"/>
      <c r="S330" s="32"/>
      <c r="T330" s="32"/>
      <c r="U330" s="32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 spans="1:76">
      <c r="A331" s="27">
        <f t="shared" ca="1" si="6"/>
        <v>45031</v>
      </c>
      <c r="B331" s="30"/>
      <c r="C331" s="30"/>
      <c r="D331" s="30"/>
      <c r="E331" s="30"/>
      <c r="F331" s="30"/>
      <c r="G331" s="30"/>
      <c r="H331" s="30"/>
      <c r="I331" s="32"/>
      <c r="J331" s="30"/>
      <c r="K331" s="30"/>
      <c r="L331" s="30"/>
      <c r="M331" s="30"/>
      <c r="N331" s="30"/>
      <c r="O331" s="30"/>
      <c r="P331" s="32"/>
      <c r="Q331" s="32"/>
      <c r="R331" s="32"/>
      <c r="S331" s="32"/>
      <c r="T331" s="32"/>
      <c r="U331" s="32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 spans="1:76">
      <c r="A332" s="27">
        <f t="shared" ca="1" si="6"/>
        <v>45032</v>
      </c>
      <c r="B332" s="30"/>
      <c r="C332" s="30"/>
      <c r="D332" s="30"/>
      <c r="E332" s="30"/>
      <c r="F332" s="30"/>
      <c r="G332" s="30"/>
      <c r="H332" s="30"/>
      <c r="I332" s="32"/>
      <c r="J332" s="30"/>
      <c r="K332" s="30"/>
      <c r="L332" s="30"/>
      <c r="M332" s="30"/>
      <c r="N332" s="30"/>
      <c r="O332" s="30"/>
      <c r="P332" s="32"/>
      <c r="Q332" s="32"/>
      <c r="R332" s="32"/>
      <c r="S332" s="32"/>
      <c r="T332" s="32"/>
      <c r="U332" s="32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 spans="1:76">
      <c r="A333" s="27">
        <f t="shared" ca="1" si="6"/>
        <v>45033</v>
      </c>
      <c r="B333" s="30"/>
      <c r="C333" s="30"/>
      <c r="D333" s="30"/>
      <c r="E333" s="30"/>
      <c r="F333" s="30"/>
      <c r="G333" s="30"/>
      <c r="H333" s="30"/>
      <c r="I333" s="32"/>
      <c r="J333" s="30"/>
      <c r="K333" s="30"/>
      <c r="L333" s="30"/>
      <c r="M333" s="30"/>
      <c r="N333" s="30"/>
      <c r="O333" s="30"/>
      <c r="P333" s="32"/>
      <c r="Q333" s="32"/>
      <c r="R333" s="32"/>
      <c r="S333" s="32"/>
      <c r="T333" s="32"/>
      <c r="U333" s="32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 spans="1:76">
      <c r="A334" s="27">
        <f t="shared" ca="1" si="6"/>
        <v>45034</v>
      </c>
      <c r="B334" s="30"/>
      <c r="C334" s="30"/>
      <c r="D334" s="30"/>
      <c r="E334" s="30"/>
      <c r="F334" s="30"/>
      <c r="G334" s="30"/>
      <c r="H334" s="30"/>
      <c r="I334" s="32"/>
      <c r="J334" s="30"/>
      <c r="K334" s="30"/>
      <c r="L334" s="30"/>
      <c r="M334" s="30"/>
      <c r="N334" s="30"/>
      <c r="O334" s="30"/>
      <c r="P334" s="32"/>
      <c r="Q334" s="32"/>
      <c r="R334" s="32"/>
      <c r="S334" s="32"/>
      <c r="T334" s="32"/>
      <c r="U334" s="32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 spans="1:76">
      <c r="A335" s="27">
        <f t="shared" ca="1" si="6"/>
        <v>45035</v>
      </c>
      <c r="B335" s="30"/>
      <c r="C335" s="30"/>
      <c r="D335" s="30"/>
      <c r="E335" s="30"/>
      <c r="F335" s="30"/>
      <c r="G335" s="30"/>
      <c r="H335" s="30"/>
      <c r="I335" s="32"/>
      <c r="J335" s="30"/>
      <c r="K335" s="30"/>
      <c r="L335" s="30"/>
      <c r="M335" s="30"/>
      <c r="N335" s="30"/>
      <c r="O335" s="30"/>
      <c r="P335" s="32"/>
      <c r="Q335" s="32"/>
      <c r="R335" s="32"/>
      <c r="S335" s="32"/>
      <c r="T335" s="32"/>
      <c r="U335" s="32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 spans="1:76">
      <c r="A336" s="27">
        <f t="shared" ca="1" si="6"/>
        <v>45036</v>
      </c>
      <c r="B336" s="30"/>
      <c r="C336" s="30"/>
      <c r="D336" s="30"/>
      <c r="E336" s="30"/>
      <c r="F336" s="30"/>
      <c r="G336" s="30"/>
      <c r="H336" s="30"/>
      <c r="I336" s="32"/>
      <c r="J336" s="30"/>
      <c r="K336" s="30"/>
      <c r="L336" s="30"/>
      <c r="M336" s="30"/>
      <c r="N336" s="30"/>
      <c r="O336" s="30"/>
      <c r="P336" s="32"/>
      <c r="Q336" s="32"/>
      <c r="R336" s="32"/>
      <c r="S336" s="32"/>
      <c r="T336" s="32"/>
      <c r="U336" s="32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 spans="1:76">
      <c r="A337" s="27">
        <f t="shared" ca="1" si="6"/>
        <v>45037</v>
      </c>
      <c r="B337" s="30"/>
      <c r="C337" s="30"/>
      <c r="D337" s="30"/>
      <c r="E337" s="30"/>
      <c r="F337" s="30"/>
      <c r="G337" s="30"/>
      <c r="H337" s="30"/>
      <c r="I337" s="32"/>
      <c r="J337" s="30"/>
      <c r="K337" s="30"/>
      <c r="L337" s="30"/>
      <c r="M337" s="30"/>
      <c r="N337" s="30"/>
      <c r="O337" s="30"/>
      <c r="P337" s="32"/>
      <c r="Q337" s="32"/>
      <c r="R337" s="32"/>
      <c r="S337" s="32"/>
      <c r="T337" s="32"/>
      <c r="U337" s="32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 spans="1:76">
      <c r="A338" s="27">
        <f t="shared" ca="1" si="6"/>
        <v>45038</v>
      </c>
      <c r="B338" s="30"/>
      <c r="C338" s="30"/>
      <c r="D338" s="30"/>
      <c r="E338" s="30"/>
      <c r="F338" s="30"/>
      <c r="G338" s="30"/>
      <c r="H338" s="30"/>
      <c r="I338" s="32"/>
      <c r="J338" s="30"/>
      <c r="K338" s="30"/>
      <c r="L338" s="30"/>
      <c r="M338" s="30"/>
      <c r="N338" s="30"/>
      <c r="O338" s="30"/>
      <c r="P338" s="32"/>
      <c r="Q338" s="32"/>
      <c r="R338" s="32"/>
      <c r="S338" s="32"/>
      <c r="T338" s="32"/>
      <c r="U338" s="32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 spans="1:76">
      <c r="A339" s="27">
        <f t="shared" ca="1" si="6"/>
        <v>45039</v>
      </c>
      <c r="B339" s="30"/>
      <c r="C339" s="30"/>
      <c r="D339" s="30"/>
      <c r="E339" s="30"/>
      <c r="F339" s="30"/>
      <c r="G339" s="30"/>
      <c r="H339" s="30"/>
      <c r="I339" s="32"/>
      <c r="J339" s="30"/>
      <c r="K339" s="30"/>
      <c r="L339" s="30"/>
      <c r="M339" s="30"/>
      <c r="N339" s="30"/>
      <c r="O339" s="30"/>
      <c r="P339" s="32"/>
      <c r="Q339" s="32"/>
      <c r="R339" s="32"/>
      <c r="S339" s="32"/>
      <c r="T339" s="32"/>
      <c r="U339" s="32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 spans="1:76">
      <c r="A340" s="27">
        <f t="shared" ca="1" si="6"/>
        <v>45040</v>
      </c>
      <c r="B340" s="30"/>
      <c r="C340" s="30"/>
      <c r="D340" s="30"/>
      <c r="E340" s="30"/>
      <c r="F340" s="30"/>
      <c r="G340" s="30"/>
      <c r="H340" s="30"/>
      <c r="I340" s="32"/>
      <c r="J340" s="30"/>
      <c r="K340" s="30"/>
      <c r="L340" s="30"/>
      <c r="M340" s="30"/>
      <c r="N340" s="30"/>
      <c r="O340" s="30"/>
      <c r="P340" s="32"/>
      <c r="Q340" s="32"/>
      <c r="R340" s="32"/>
      <c r="S340" s="32"/>
      <c r="T340" s="32"/>
      <c r="U340" s="32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 spans="1:76">
      <c r="A341" s="27">
        <f t="shared" ca="1" si="6"/>
        <v>45041</v>
      </c>
      <c r="B341" s="30"/>
      <c r="C341" s="30"/>
      <c r="D341" s="30"/>
      <c r="E341" s="30"/>
      <c r="F341" s="30"/>
      <c r="G341" s="30"/>
      <c r="H341" s="30"/>
      <c r="I341" s="32"/>
      <c r="J341" s="30"/>
      <c r="K341" s="30"/>
      <c r="L341" s="30"/>
      <c r="M341" s="30"/>
      <c r="N341" s="30"/>
      <c r="O341" s="30"/>
      <c r="P341" s="32"/>
      <c r="Q341" s="32"/>
      <c r="R341" s="32"/>
      <c r="S341" s="32"/>
      <c r="T341" s="32"/>
      <c r="U341" s="32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 spans="1:76">
      <c r="A342" s="27">
        <f t="shared" ca="1" si="6"/>
        <v>45042</v>
      </c>
      <c r="B342" s="30"/>
      <c r="C342" s="30"/>
      <c r="D342" s="30"/>
      <c r="E342" s="30"/>
      <c r="F342" s="30"/>
      <c r="G342" s="30"/>
      <c r="H342" s="30"/>
      <c r="I342" s="32"/>
      <c r="J342" s="30"/>
      <c r="K342" s="30"/>
      <c r="L342" s="30"/>
      <c r="M342" s="30"/>
      <c r="N342" s="30"/>
      <c r="O342" s="30"/>
      <c r="P342" s="32"/>
      <c r="Q342" s="32"/>
      <c r="R342" s="32"/>
      <c r="S342" s="32"/>
      <c r="T342" s="32"/>
      <c r="U342" s="32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 spans="1:76">
      <c r="A343" s="27">
        <f t="shared" ca="1" si="6"/>
        <v>45043</v>
      </c>
      <c r="B343" s="30"/>
      <c r="C343" s="30"/>
      <c r="D343" s="30"/>
      <c r="E343" s="30"/>
      <c r="F343" s="30"/>
      <c r="G343" s="30"/>
      <c r="H343" s="30"/>
      <c r="I343" s="32"/>
      <c r="J343" s="30"/>
      <c r="K343" s="30"/>
      <c r="L343" s="30"/>
      <c r="M343" s="30"/>
      <c r="N343" s="30"/>
      <c r="O343" s="30"/>
      <c r="P343" s="32"/>
      <c r="Q343" s="32"/>
      <c r="R343" s="32"/>
      <c r="S343" s="32"/>
      <c r="T343" s="32"/>
      <c r="U343" s="32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 spans="1:76">
      <c r="A344" s="27">
        <f t="shared" ca="1" si="6"/>
        <v>45044</v>
      </c>
      <c r="B344" s="30"/>
      <c r="C344" s="30"/>
      <c r="D344" s="30"/>
      <c r="E344" s="30"/>
      <c r="F344" s="30"/>
      <c r="G344" s="30"/>
      <c r="H344" s="30"/>
      <c r="I344" s="32"/>
      <c r="J344" s="30"/>
      <c r="K344" s="30"/>
      <c r="L344" s="30"/>
      <c r="M344" s="30"/>
      <c r="N344" s="30"/>
      <c r="O344" s="30"/>
      <c r="P344" s="32"/>
      <c r="Q344" s="32"/>
      <c r="R344" s="32"/>
      <c r="S344" s="32"/>
      <c r="T344" s="32"/>
      <c r="U344" s="32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 spans="1:76">
      <c r="A345" s="27">
        <f t="shared" ca="1" si="6"/>
        <v>45045</v>
      </c>
      <c r="B345" s="30"/>
      <c r="C345" s="30"/>
      <c r="D345" s="30"/>
      <c r="E345" s="30"/>
      <c r="F345" s="30"/>
      <c r="G345" s="30"/>
      <c r="H345" s="30"/>
      <c r="I345" s="32"/>
      <c r="J345" s="30"/>
      <c r="K345" s="30"/>
      <c r="L345" s="30"/>
      <c r="M345" s="30"/>
      <c r="N345" s="30"/>
      <c r="O345" s="30"/>
      <c r="P345" s="32"/>
      <c r="Q345" s="32"/>
      <c r="R345" s="32"/>
      <c r="S345" s="32"/>
      <c r="T345" s="32"/>
      <c r="U345" s="32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 spans="1:76">
      <c r="A346" s="27">
        <f t="shared" ca="1" si="6"/>
        <v>45046</v>
      </c>
      <c r="B346" s="30"/>
      <c r="C346" s="30"/>
      <c r="D346" s="30"/>
      <c r="E346" s="30"/>
      <c r="F346" s="30"/>
      <c r="G346" s="30"/>
      <c r="H346" s="30"/>
      <c r="I346" s="32"/>
      <c r="J346" s="30"/>
      <c r="K346" s="30"/>
      <c r="L346" s="30"/>
      <c r="M346" s="30"/>
      <c r="N346" s="30"/>
      <c r="O346" s="30"/>
      <c r="P346" s="32"/>
      <c r="Q346" s="32"/>
      <c r="R346" s="32"/>
      <c r="S346" s="32"/>
      <c r="T346" s="32"/>
      <c r="U346" s="32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 spans="1:76">
      <c r="A347" s="27">
        <f t="shared" ca="1" si="6"/>
        <v>45047</v>
      </c>
      <c r="B347" s="30"/>
      <c r="C347" s="30"/>
      <c r="D347" s="30"/>
      <c r="E347" s="30"/>
      <c r="F347" s="30"/>
      <c r="G347" s="30"/>
      <c r="H347" s="30"/>
      <c r="I347" s="32"/>
      <c r="J347" s="30"/>
      <c r="K347" s="30"/>
      <c r="L347" s="30"/>
      <c r="M347" s="30"/>
      <c r="N347" s="30"/>
      <c r="O347" s="30"/>
      <c r="P347" s="32"/>
      <c r="Q347" s="32"/>
      <c r="R347" s="32"/>
      <c r="S347" s="32"/>
      <c r="T347" s="32"/>
      <c r="U347" s="32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 spans="1:76">
      <c r="A348" s="27">
        <f t="shared" ca="1" si="6"/>
        <v>45048</v>
      </c>
      <c r="B348" s="30"/>
      <c r="C348" s="30"/>
      <c r="D348" s="30"/>
      <c r="E348" s="30"/>
      <c r="F348" s="30"/>
      <c r="G348" s="30"/>
      <c r="H348" s="30"/>
      <c r="I348" s="32"/>
      <c r="J348" s="30"/>
      <c r="K348" s="30"/>
      <c r="L348" s="30"/>
      <c r="M348" s="30"/>
      <c r="N348" s="30"/>
      <c r="O348" s="30"/>
      <c r="P348" s="32"/>
      <c r="Q348" s="32"/>
      <c r="R348" s="32"/>
      <c r="S348" s="32"/>
      <c r="T348" s="32"/>
      <c r="U348" s="32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 spans="1:76">
      <c r="A349" s="27">
        <f t="shared" ca="1" si="6"/>
        <v>45049</v>
      </c>
      <c r="B349" s="30"/>
      <c r="C349" s="30"/>
      <c r="D349" s="30"/>
      <c r="E349" s="30"/>
      <c r="F349" s="30"/>
      <c r="G349" s="30"/>
      <c r="H349" s="30"/>
      <c r="I349" s="32"/>
      <c r="J349" s="30"/>
      <c r="K349" s="30"/>
      <c r="L349" s="30"/>
      <c r="M349" s="30"/>
      <c r="N349" s="30"/>
      <c r="O349" s="30"/>
      <c r="P349" s="32"/>
      <c r="Q349" s="32"/>
      <c r="R349" s="32"/>
      <c r="S349" s="32"/>
      <c r="T349" s="32"/>
      <c r="U349" s="32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 spans="1:76">
      <c r="A350" s="27">
        <f t="shared" ca="1" si="6"/>
        <v>45050</v>
      </c>
      <c r="B350" s="30"/>
      <c r="C350" s="30"/>
      <c r="D350" s="30"/>
      <c r="E350" s="30"/>
      <c r="F350" s="30"/>
      <c r="G350" s="30"/>
      <c r="H350" s="30"/>
      <c r="I350" s="32"/>
      <c r="J350" s="30"/>
      <c r="K350" s="30"/>
      <c r="L350" s="30"/>
      <c r="M350" s="30"/>
      <c r="N350" s="30"/>
      <c r="O350" s="30"/>
      <c r="P350" s="32"/>
      <c r="Q350" s="32"/>
      <c r="R350" s="32"/>
      <c r="S350" s="32"/>
      <c r="T350" s="32"/>
      <c r="U350" s="32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 spans="1:76">
      <c r="A351" s="27">
        <f t="shared" ca="1" si="6"/>
        <v>45051</v>
      </c>
      <c r="B351" s="30"/>
      <c r="C351" s="30"/>
      <c r="D351" s="30"/>
      <c r="E351" s="30"/>
      <c r="F351" s="30"/>
      <c r="G351" s="30"/>
      <c r="H351" s="30"/>
      <c r="I351" s="32"/>
      <c r="J351" s="30"/>
      <c r="K351" s="30"/>
      <c r="L351" s="30"/>
      <c r="M351" s="30"/>
      <c r="N351" s="30"/>
      <c r="O351" s="30"/>
      <c r="P351" s="32"/>
      <c r="Q351" s="32"/>
      <c r="R351" s="32"/>
      <c r="S351" s="32"/>
      <c r="T351" s="32"/>
      <c r="U351" s="32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 spans="1:76">
      <c r="A352" s="27">
        <f t="shared" ca="1" si="6"/>
        <v>45052</v>
      </c>
      <c r="B352" s="30"/>
      <c r="C352" s="30"/>
      <c r="D352" s="30"/>
      <c r="E352" s="30"/>
      <c r="F352" s="30"/>
      <c r="G352" s="30"/>
      <c r="H352" s="30"/>
      <c r="I352" s="32"/>
      <c r="J352" s="30"/>
      <c r="K352" s="30"/>
      <c r="L352" s="30"/>
      <c r="M352" s="30"/>
      <c r="N352" s="30"/>
      <c r="O352" s="30"/>
      <c r="P352" s="32"/>
      <c r="Q352" s="32"/>
      <c r="R352" s="32"/>
      <c r="S352" s="32"/>
      <c r="T352" s="32"/>
      <c r="U352" s="32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 spans="1:76">
      <c r="A353" s="27">
        <f t="shared" ca="1" si="6"/>
        <v>45053</v>
      </c>
      <c r="B353" s="30"/>
      <c r="C353" s="30"/>
      <c r="D353" s="30"/>
      <c r="E353" s="30"/>
      <c r="F353" s="30"/>
      <c r="G353" s="30"/>
      <c r="H353" s="30"/>
      <c r="I353" s="32"/>
      <c r="J353" s="30"/>
      <c r="K353" s="30"/>
      <c r="L353" s="30"/>
      <c r="M353" s="30"/>
      <c r="N353" s="30"/>
      <c r="O353" s="30"/>
      <c r="P353" s="32"/>
      <c r="Q353" s="32"/>
      <c r="R353" s="32"/>
      <c r="S353" s="32"/>
      <c r="T353" s="32"/>
      <c r="U353" s="32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 spans="1:76">
      <c r="A354" s="27">
        <f t="shared" ca="1" si="6"/>
        <v>45054</v>
      </c>
      <c r="B354" s="30"/>
      <c r="C354" s="30"/>
      <c r="D354" s="30"/>
      <c r="E354" s="30"/>
      <c r="F354" s="30"/>
      <c r="G354" s="30"/>
      <c r="H354" s="30"/>
      <c r="I354" s="32"/>
      <c r="J354" s="30"/>
      <c r="K354" s="30"/>
      <c r="L354" s="30"/>
      <c r="M354" s="30"/>
      <c r="N354" s="30"/>
      <c r="O354" s="30"/>
      <c r="P354" s="32"/>
      <c r="Q354" s="32"/>
      <c r="R354" s="32"/>
      <c r="S354" s="32"/>
      <c r="T354" s="32"/>
      <c r="U354" s="32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 spans="1:76">
      <c r="A355" s="27">
        <f t="shared" ca="1" si="6"/>
        <v>45055</v>
      </c>
      <c r="B355" s="30"/>
      <c r="C355" s="30"/>
      <c r="D355" s="30"/>
      <c r="E355" s="30"/>
      <c r="F355" s="30"/>
      <c r="G355" s="30"/>
      <c r="H355" s="30"/>
      <c r="I355" s="32"/>
      <c r="J355" s="30"/>
      <c r="K355" s="30"/>
      <c r="L355" s="30"/>
      <c r="M355" s="30"/>
      <c r="N355" s="30"/>
      <c r="O355" s="30"/>
      <c r="P355" s="32"/>
      <c r="Q355" s="32"/>
      <c r="R355" s="32"/>
      <c r="S355" s="32"/>
      <c r="T355" s="32"/>
      <c r="U355" s="32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 spans="1:76">
      <c r="A356" s="27">
        <f t="shared" ca="1" si="6"/>
        <v>45056</v>
      </c>
      <c r="B356" s="30"/>
      <c r="C356" s="30"/>
      <c r="D356" s="30"/>
      <c r="E356" s="30"/>
      <c r="F356" s="30"/>
      <c r="G356" s="30"/>
      <c r="H356" s="30"/>
      <c r="I356" s="32"/>
      <c r="J356" s="30"/>
      <c r="K356" s="30"/>
      <c r="L356" s="30"/>
      <c r="M356" s="30"/>
      <c r="N356" s="30"/>
      <c r="O356" s="30"/>
      <c r="P356" s="32"/>
      <c r="Q356" s="32"/>
      <c r="R356" s="32"/>
      <c r="S356" s="32"/>
      <c r="T356" s="32"/>
      <c r="U356" s="32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 spans="1:76">
      <c r="A357" s="27">
        <f t="shared" ca="1" si="6"/>
        <v>45057</v>
      </c>
      <c r="B357" s="30"/>
      <c r="C357" s="30"/>
      <c r="D357" s="30"/>
      <c r="E357" s="30"/>
      <c r="F357" s="30"/>
      <c r="G357" s="30"/>
      <c r="H357" s="30"/>
      <c r="I357" s="32"/>
      <c r="J357" s="30"/>
      <c r="K357" s="30"/>
      <c r="L357" s="30"/>
      <c r="M357" s="30"/>
      <c r="N357" s="30"/>
      <c r="O357" s="30"/>
      <c r="P357" s="32"/>
      <c r="Q357" s="32"/>
      <c r="R357" s="32"/>
      <c r="S357" s="32"/>
      <c r="T357" s="32"/>
      <c r="U357" s="32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 spans="1:76">
      <c r="A358" s="27">
        <f t="shared" ca="1" si="6"/>
        <v>45058</v>
      </c>
      <c r="B358" s="30"/>
      <c r="C358" s="30"/>
      <c r="D358" s="30"/>
      <c r="E358" s="30"/>
      <c r="F358" s="30"/>
      <c r="G358" s="30"/>
      <c r="H358" s="30"/>
      <c r="I358" s="32"/>
      <c r="J358" s="30"/>
      <c r="K358" s="30"/>
      <c r="L358" s="30"/>
      <c r="M358" s="30"/>
      <c r="N358" s="30"/>
      <c r="O358" s="30"/>
      <c r="P358" s="32"/>
      <c r="Q358" s="32"/>
      <c r="R358" s="32"/>
      <c r="S358" s="32"/>
      <c r="T358" s="32"/>
      <c r="U358" s="32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 spans="1:76">
      <c r="A359" s="27">
        <f t="shared" ca="1" si="6"/>
        <v>45059</v>
      </c>
      <c r="B359" s="30"/>
      <c r="C359" s="30"/>
      <c r="D359" s="30"/>
      <c r="E359" s="30"/>
      <c r="F359" s="30"/>
      <c r="G359" s="30"/>
      <c r="H359" s="30"/>
      <c r="I359" s="32"/>
      <c r="J359" s="30"/>
      <c r="K359" s="30"/>
      <c r="L359" s="60"/>
      <c r="M359" s="30"/>
      <c r="N359" s="30"/>
      <c r="O359" s="30"/>
      <c r="P359" s="32"/>
      <c r="Q359" s="32"/>
      <c r="R359" s="32"/>
      <c r="S359" s="32"/>
      <c r="T359" s="32"/>
      <c r="U359" s="32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 spans="1:76">
      <c r="A360" s="27">
        <f t="shared" ca="1" si="6"/>
        <v>45060</v>
      </c>
      <c r="B360" s="30"/>
      <c r="C360" s="30"/>
      <c r="D360" s="30"/>
      <c r="E360" s="30"/>
      <c r="F360" s="30"/>
      <c r="G360" s="30"/>
      <c r="H360" s="30"/>
      <c r="I360" s="32"/>
      <c r="J360" s="30"/>
      <c r="K360" s="30"/>
      <c r="L360" s="30"/>
      <c r="M360" s="30"/>
      <c r="N360" s="30"/>
      <c r="O360" s="30"/>
      <c r="P360" s="32"/>
      <c r="Q360" s="32"/>
      <c r="R360" s="32"/>
      <c r="S360" s="32"/>
      <c r="T360" s="32"/>
      <c r="U360" s="32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 spans="1:76">
      <c r="A361" s="27">
        <f t="shared" ca="1" si="6"/>
        <v>45061</v>
      </c>
      <c r="B361" s="30"/>
      <c r="C361" s="30"/>
      <c r="D361" s="30"/>
      <c r="E361" s="30"/>
      <c r="F361" s="30"/>
      <c r="G361" s="30"/>
      <c r="H361" s="30"/>
      <c r="I361" s="32"/>
      <c r="J361" s="30"/>
      <c r="K361" s="30"/>
      <c r="L361" s="30"/>
      <c r="M361" s="30"/>
      <c r="N361" s="30"/>
      <c r="O361" s="30"/>
      <c r="P361" s="32"/>
      <c r="Q361" s="32"/>
      <c r="R361" s="32"/>
      <c r="S361" s="32"/>
      <c r="T361" s="32"/>
      <c r="U361" s="32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 spans="1:76">
      <c r="A362" s="27">
        <f t="shared" ca="1" si="6"/>
        <v>45062</v>
      </c>
      <c r="B362" s="30"/>
      <c r="C362" s="30"/>
      <c r="D362" s="30"/>
      <c r="E362" s="30"/>
      <c r="F362" s="30"/>
      <c r="G362" s="30"/>
      <c r="H362" s="30"/>
      <c r="I362" s="32"/>
      <c r="J362" s="30"/>
      <c r="K362" s="30"/>
      <c r="L362" s="30"/>
      <c r="M362" s="30"/>
      <c r="N362" s="30"/>
      <c r="O362" s="30"/>
      <c r="P362" s="32"/>
      <c r="Q362" s="32"/>
      <c r="R362" s="32"/>
      <c r="S362" s="32"/>
      <c r="T362" s="32"/>
      <c r="U362" s="32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 spans="1:76">
      <c r="A363" s="27">
        <f t="shared" ca="1" si="6"/>
        <v>45063</v>
      </c>
      <c r="B363" s="30"/>
      <c r="C363" s="30"/>
      <c r="D363" s="30"/>
      <c r="E363" s="30"/>
      <c r="F363" s="30"/>
      <c r="G363" s="30"/>
      <c r="H363" s="30"/>
      <c r="I363" s="32"/>
      <c r="J363" s="30"/>
      <c r="K363" s="30"/>
      <c r="L363" s="30"/>
      <c r="M363" s="30"/>
      <c r="N363" s="30"/>
      <c r="O363" s="30"/>
      <c r="P363" s="32"/>
      <c r="Q363" s="32"/>
      <c r="R363" s="32"/>
      <c r="S363" s="32"/>
      <c r="T363" s="32"/>
      <c r="U363" s="32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 spans="1:76">
      <c r="A364" s="27">
        <f t="shared" ca="1" si="6"/>
        <v>45064</v>
      </c>
      <c r="B364" s="30"/>
      <c r="C364" s="30"/>
      <c r="D364" s="30"/>
      <c r="E364" s="30"/>
      <c r="F364" s="30"/>
      <c r="G364" s="30"/>
      <c r="H364" s="30"/>
      <c r="I364" s="32"/>
      <c r="J364" s="30"/>
      <c r="K364" s="30"/>
      <c r="L364" s="30"/>
      <c r="M364" s="30"/>
      <c r="N364" s="30"/>
      <c r="O364" s="30"/>
      <c r="P364" s="32"/>
      <c r="Q364" s="32"/>
      <c r="R364" s="32"/>
      <c r="S364" s="32"/>
      <c r="T364" s="32"/>
      <c r="U364" s="32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 spans="1:76">
      <c r="A365" s="27">
        <f t="shared" ca="1" si="6"/>
        <v>45065</v>
      </c>
      <c r="B365" s="30"/>
      <c r="C365" s="30"/>
      <c r="D365" s="30"/>
      <c r="E365" s="30"/>
      <c r="F365" s="30"/>
      <c r="G365" s="30"/>
      <c r="H365" s="30"/>
      <c r="I365" s="32"/>
      <c r="J365" s="30"/>
      <c r="K365" s="30"/>
      <c r="L365" s="30"/>
      <c r="M365" s="30"/>
      <c r="N365" s="30"/>
      <c r="O365" s="30"/>
      <c r="P365" s="32"/>
      <c r="Q365" s="32"/>
      <c r="R365" s="32"/>
      <c r="S365" s="32"/>
      <c r="T365" s="32"/>
      <c r="U365" s="32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 spans="1:76">
      <c r="A366" s="27">
        <f t="shared" ca="1" si="6"/>
        <v>45066</v>
      </c>
      <c r="B366" s="30"/>
      <c r="C366" s="30"/>
      <c r="D366" s="30"/>
      <c r="E366" s="30"/>
      <c r="F366" s="30"/>
      <c r="G366" s="30"/>
      <c r="H366" s="30"/>
      <c r="I366" s="32"/>
      <c r="J366" s="30"/>
      <c r="K366" s="30"/>
      <c r="L366" s="30"/>
      <c r="M366" s="30"/>
      <c r="N366" s="30"/>
      <c r="O366" s="30"/>
      <c r="P366" s="32"/>
      <c r="Q366" s="32"/>
      <c r="R366" s="32"/>
      <c r="S366" s="32"/>
      <c r="T366" s="32"/>
      <c r="U366" s="32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 spans="1:76">
      <c r="A367" s="27">
        <f t="shared" ca="1" si="6"/>
        <v>45067</v>
      </c>
      <c r="B367" s="30"/>
      <c r="C367" s="30"/>
      <c r="D367" s="30"/>
      <c r="E367" s="30"/>
      <c r="F367" s="30"/>
      <c r="G367" s="30"/>
      <c r="H367" s="30"/>
      <c r="I367" s="32"/>
      <c r="J367" s="30"/>
      <c r="K367" s="30"/>
      <c r="L367" s="30"/>
      <c r="M367" s="30"/>
      <c r="N367" s="30"/>
      <c r="O367" s="30"/>
      <c r="P367" s="32"/>
      <c r="Q367" s="32"/>
      <c r="R367" s="32"/>
      <c r="S367" s="32"/>
      <c r="T367" s="32"/>
      <c r="U367" s="32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 spans="1:76">
      <c r="A368" s="27">
        <f t="shared" ca="1" si="6"/>
        <v>45068</v>
      </c>
      <c r="B368" s="30"/>
      <c r="C368" s="30"/>
      <c r="D368" s="30"/>
      <c r="E368" s="30"/>
      <c r="F368" s="30"/>
      <c r="G368" s="30"/>
      <c r="H368" s="30"/>
      <c r="I368" s="32"/>
      <c r="J368" s="30"/>
      <c r="K368" s="30"/>
      <c r="L368" s="30"/>
      <c r="M368" s="30"/>
      <c r="N368" s="30"/>
      <c r="O368" s="30"/>
      <c r="P368" s="32"/>
      <c r="Q368" s="32"/>
      <c r="R368" s="32"/>
      <c r="S368" s="32"/>
      <c r="T368" s="32"/>
      <c r="U368" s="32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 spans="1:76">
      <c r="A369" s="27">
        <f t="shared" ca="1" si="6"/>
        <v>45069</v>
      </c>
      <c r="B369" s="30"/>
      <c r="C369" s="30"/>
      <c r="D369" s="30"/>
      <c r="E369" s="30"/>
      <c r="F369" s="30"/>
      <c r="G369" s="30"/>
      <c r="H369" s="30"/>
      <c r="I369" s="32"/>
      <c r="J369" s="30"/>
      <c r="K369" s="30"/>
      <c r="L369" s="30"/>
      <c r="M369" s="30"/>
      <c r="N369" s="30"/>
      <c r="O369" s="30"/>
      <c r="P369" s="32"/>
      <c r="Q369" s="32"/>
      <c r="R369" s="32"/>
      <c r="S369" s="32"/>
      <c r="T369" s="32"/>
      <c r="U369" s="32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 spans="1:76">
      <c r="A370" s="27">
        <f t="shared" ca="1" si="6"/>
        <v>45070</v>
      </c>
      <c r="B370" s="30"/>
      <c r="C370" s="30"/>
      <c r="D370" s="30"/>
      <c r="E370" s="30"/>
      <c r="F370" s="30"/>
      <c r="G370" s="30"/>
      <c r="H370" s="30"/>
      <c r="I370" s="32"/>
      <c r="J370" s="30"/>
      <c r="K370" s="30"/>
      <c r="L370" s="30"/>
      <c r="M370" s="30"/>
      <c r="N370" s="30"/>
      <c r="O370" s="30"/>
      <c r="P370" s="32"/>
      <c r="Q370" s="32"/>
      <c r="R370" s="32"/>
      <c r="S370" s="32"/>
      <c r="T370" s="32"/>
      <c r="U370" s="32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 spans="1:76">
      <c r="A371" s="27">
        <f t="shared" ca="1" si="6"/>
        <v>45071</v>
      </c>
      <c r="B371" s="30"/>
      <c r="C371" s="30"/>
      <c r="D371" s="30"/>
      <c r="E371" s="30"/>
      <c r="F371" s="30"/>
      <c r="G371" s="30"/>
      <c r="H371" s="30"/>
      <c r="I371" s="32"/>
      <c r="J371" s="30"/>
      <c r="K371" s="30"/>
      <c r="L371" s="30"/>
      <c r="M371" s="30"/>
      <c r="N371" s="30"/>
      <c r="O371" s="30"/>
      <c r="P371" s="32"/>
      <c r="Q371" s="32"/>
      <c r="R371" s="32"/>
      <c r="S371" s="32"/>
      <c r="T371" s="32"/>
      <c r="U371" s="32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 spans="1:76">
      <c r="A372" s="27">
        <f t="shared" ca="1" si="6"/>
        <v>45072</v>
      </c>
      <c r="B372" s="30"/>
      <c r="C372" s="30"/>
      <c r="D372" s="30"/>
      <c r="E372" s="30"/>
      <c r="F372" s="30"/>
      <c r="G372" s="30"/>
      <c r="H372" s="30"/>
      <c r="I372" s="32"/>
      <c r="J372" s="30"/>
      <c r="K372" s="30"/>
      <c r="L372" s="30"/>
      <c r="M372" s="30"/>
      <c r="N372" s="30"/>
      <c r="O372" s="30"/>
      <c r="P372" s="32"/>
      <c r="Q372" s="32"/>
      <c r="R372" s="32"/>
      <c r="S372" s="32"/>
      <c r="T372" s="32"/>
      <c r="U372" s="32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 spans="1:76">
      <c r="A373" s="27">
        <f t="shared" ca="1" si="6"/>
        <v>45073</v>
      </c>
      <c r="B373" s="30"/>
      <c r="C373" s="30"/>
      <c r="D373" s="30"/>
      <c r="E373" s="30"/>
      <c r="F373" s="30"/>
      <c r="G373" s="30"/>
      <c r="H373" s="30"/>
      <c r="I373" s="32"/>
      <c r="J373" s="30"/>
      <c r="K373" s="30"/>
      <c r="L373" s="30"/>
      <c r="M373" s="30"/>
      <c r="N373" s="30"/>
      <c r="O373" s="30"/>
      <c r="P373" s="32"/>
      <c r="Q373" s="32"/>
      <c r="R373" s="32"/>
      <c r="S373" s="32"/>
      <c r="T373" s="32"/>
      <c r="U373" s="32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 spans="1:76">
      <c r="A374" s="27">
        <f t="shared" ca="1" si="6"/>
        <v>45074</v>
      </c>
      <c r="B374" s="30"/>
      <c r="C374" s="30"/>
      <c r="D374" s="30"/>
      <c r="E374" s="30"/>
      <c r="F374" s="30"/>
      <c r="G374" s="30"/>
      <c r="H374" s="30"/>
      <c r="I374" s="32"/>
      <c r="J374" s="30"/>
      <c r="K374" s="30"/>
      <c r="L374" s="30"/>
      <c r="M374" s="30"/>
      <c r="N374" s="30"/>
      <c r="O374" s="30"/>
      <c r="P374" s="32"/>
      <c r="Q374" s="32"/>
      <c r="R374" s="32"/>
      <c r="S374" s="32"/>
      <c r="T374" s="32"/>
      <c r="U374" s="32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 spans="1:76">
      <c r="A375" s="27">
        <f t="shared" ca="1" si="6"/>
        <v>45075</v>
      </c>
      <c r="B375" s="30"/>
      <c r="C375" s="30"/>
      <c r="D375" s="30"/>
      <c r="E375" s="30"/>
      <c r="F375" s="30"/>
      <c r="G375" s="30"/>
      <c r="H375" s="30"/>
      <c r="I375" s="32"/>
      <c r="J375" s="30"/>
      <c r="K375" s="30"/>
      <c r="L375" s="30"/>
      <c r="M375" s="30"/>
      <c r="N375" s="30"/>
      <c r="O375" s="30"/>
      <c r="P375" s="32"/>
      <c r="Q375" s="32"/>
      <c r="R375" s="32"/>
      <c r="S375" s="32"/>
      <c r="T375" s="32"/>
      <c r="U375" s="32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 spans="1:76">
      <c r="A376" s="27">
        <f t="shared" ca="1" si="6"/>
        <v>45076</v>
      </c>
      <c r="B376" s="30"/>
      <c r="C376" s="30"/>
      <c r="D376" s="30"/>
      <c r="E376" s="30"/>
      <c r="F376" s="30"/>
      <c r="G376" s="30"/>
      <c r="H376" s="30"/>
      <c r="I376" s="32"/>
      <c r="J376" s="30"/>
      <c r="K376" s="30"/>
      <c r="L376" s="30"/>
      <c r="M376" s="30"/>
      <c r="N376" s="30"/>
      <c r="O376" s="30"/>
      <c r="P376" s="32"/>
      <c r="Q376" s="32"/>
      <c r="R376" s="32"/>
      <c r="S376" s="32"/>
      <c r="T376" s="32"/>
      <c r="U376" s="32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 spans="1:76">
      <c r="A377" s="27">
        <f t="shared" ca="1" si="6"/>
        <v>45077</v>
      </c>
      <c r="B377" s="30"/>
      <c r="C377" s="30"/>
      <c r="D377" s="30"/>
      <c r="E377" s="30"/>
      <c r="F377" s="30"/>
      <c r="G377" s="30"/>
      <c r="H377" s="30"/>
      <c r="I377" s="32"/>
      <c r="J377" s="30"/>
      <c r="K377" s="30"/>
      <c r="L377" s="30"/>
      <c r="M377" s="30"/>
      <c r="N377" s="30"/>
      <c r="O377" s="30"/>
      <c r="P377" s="32"/>
      <c r="Q377" s="32"/>
      <c r="R377" s="32"/>
      <c r="S377" s="32"/>
      <c r="T377" s="32"/>
      <c r="U377" s="32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 spans="1:76">
      <c r="A378" s="27">
        <f t="shared" ca="1" si="6"/>
        <v>45078</v>
      </c>
      <c r="B378" s="30"/>
      <c r="C378" s="30"/>
      <c r="D378" s="30"/>
      <c r="E378" s="30"/>
      <c r="F378" s="30"/>
      <c r="G378" s="30"/>
      <c r="H378" s="30"/>
      <c r="I378" s="32"/>
      <c r="J378" s="30"/>
      <c r="K378" s="30"/>
      <c r="L378" s="30"/>
      <c r="M378" s="30"/>
      <c r="N378" s="30"/>
      <c r="O378" s="30"/>
      <c r="P378" s="32"/>
      <c r="Q378" s="32"/>
      <c r="R378" s="32"/>
      <c r="S378" s="32"/>
      <c r="T378" s="32"/>
      <c r="U378" s="32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 spans="1:76">
      <c r="A379" s="27">
        <f t="shared" ca="1" si="6"/>
        <v>45079</v>
      </c>
      <c r="B379" s="30"/>
      <c r="C379" s="30"/>
      <c r="D379" s="30"/>
      <c r="E379" s="30"/>
      <c r="F379" s="30"/>
      <c r="G379" s="30"/>
      <c r="H379" s="30"/>
      <c r="I379" s="32"/>
      <c r="J379" s="30"/>
      <c r="K379" s="30"/>
      <c r="L379" s="30"/>
      <c r="M379" s="30"/>
      <c r="N379" s="30"/>
      <c r="O379" s="30"/>
      <c r="P379" s="32"/>
      <c r="Q379" s="32"/>
      <c r="R379" s="32"/>
      <c r="S379" s="32"/>
      <c r="T379" s="32"/>
      <c r="U379" s="32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 spans="1:76">
      <c r="A380" s="27">
        <f t="shared" ca="1" si="6"/>
        <v>45080</v>
      </c>
      <c r="B380" s="30"/>
      <c r="C380" s="30"/>
      <c r="D380" s="30"/>
      <c r="E380" s="30"/>
      <c r="F380" s="30"/>
      <c r="G380" s="30"/>
      <c r="H380" s="30"/>
      <c r="I380" s="32"/>
      <c r="J380" s="30"/>
      <c r="K380" s="30"/>
      <c r="L380" s="30"/>
      <c r="M380" s="30"/>
      <c r="N380" s="30"/>
      <c r="O380" s="30"/>
      <c r="P380" s="32"/>
      <c r="Q380" s="32"/>
      <c r="R380" s="32"/>
      <c r="S380" s="32"/>
      <c r="T380" s="32"/>
      <c r="U380" s="32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 spans="1:76">
      <c r="A381" s="27">
        <f t="shared" ca="1" si="6"/>
        <v>45081</v>
      </c>
      <c r="B381" s="30"/>
      <c r="C381" s="30"/>
      <c r="D381" s="30"/>
      <c r="E381" s="30"/>
      <c r="F381" s="30"/>
      <c r="G381" s="30"/>
      <c r="H381" s="30"/>
      <c r="I381" s="32"/>
      <c r="J381" s="30"/>
      <c r="K381" s="30"/>
      <c r="L381" s="30"/>
      <c r="M381" s="30"/>
      <c r="N381" s="30"/>
      <c r="O381" s="30"/>
      <c r="P381" s="32"/>
      <c r="Q381" s="32"/>
      <c r="R381" s="32"/>
      <c r="S381" s="32"/>
      <c r="T381" s="32"/>
      <c r="U381" s="32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 spans="1:76">
      <c r="A382" s="27">
        <f t="shared" ca="1" si="6"/>
        <v>45082</v>
      </c>
      <c r="B382" s="30"/>
      <c r="C382" s="30"/>
      <c r="D382" s="30"/>
      <c r="E382" s="30"/>
      <c r="F382" s="30"/>
      <c r="G382" s="30"/>
      <c r="H382" s="30"/>
      <c r="I382" s="32"/>
      <c r="J382" s="30"/>
      <c r="K382" s="30"/>
      <c r="L382" s="30"/>
      <c r="M382" s="30"/>
      <c r="N382" s="30"/>
      <c r="O382" s="30"/>
      <c r="P382" s="32"/>
      <c r="Q382" s="32"/>
      <c r="R382" s="32"/>
      <c r="S382" s="32"/>
      <c r="T382" s="32"/>
      <c r="U382" s="32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 spans="1:76">
      <c r="A383" s="27">
        <f t="shared" ca="1" si="6"/>
        <v>45083</v>
      </c>
      <c r="B383" s="30"/>
      <c r="C383" s="30"/>
      <c r="D383" s="30"/>
      <c r="E383" s="30"/>
      <c r="F383" s="30"/>
      <c r="G383" s="30"/>
      <c r="H383" s="30"/>
      <c r="I383" s="32"/>
      <c r="J383" s="30"/>
      <c r="K383" s="30"/>
      <c r="L383" s="30"/>
      <c r="M383" s="30"/>
      <c r="N383" s="30"/>
      <c r="O383" s="30"/>
      <c r="P383" s="32"/>
      <c r="Q383" s="32"/>
      <c r="R383" s="32"/>
      <c r="S383" s="32"/>
      <c r="T383" s="32"/>
      <c r="U383" s="32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 spans="1:76">
      <c r="A384" s="27">
        <f t="shared" ca="1" si="6"/>
        <v>45084</v>
      </c>
      <c r="B384" s="30"/>
      <c r="C384" s="30"/>
      <c r="D384" s="30"/>
      <c r="E384" s="30"/>
      <c r="F384" s="30"/>
      <c r="G384" s="30"/>
      <c r="H384" s="30"/>
      <c r="I384" s="32"/>
      <c r="J384" s="30"/>
      <c r="K384" s="30"/>
      <c r="L384" s="30"/>
      <c r="M384" s="30"/>
      <c r="N384" s="30"/>
      <c r="O384" s="30"/>
      <c r="P384" s="32"/>
      <c r="Q384" s="32"/>
      <c r="R384" s="32"/>
      <c r="S384" s="32"/>
      <c r="T384" s="32"/>
      <c r="U384" s="32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 spans="1:76">
      <c r="A385" s="27">
        <f t="shared" ca="1" si="6"/>
        <v>45085</v>
      </c>
      <c r="B385" s="30"/>
      <c r="C385" s="30"/>
      <c r="D385" s="30"/>
      <c r="E385" s="30"/>
      <c r="F385" s="30"/>
      <c r="G385" s="30"/>
      <c r="H385" s="30"/>
      <c r="I385" s="32"/>
      <c r="J385" s="30"/>
      <c r="K385" s="30"/>
      <c r="L385" s="30"/>
      <c r="M385" s="30"/>
      <c r="N385" s="30"/>
      <c r="O385" s="30"/>
      <c r="P385" s="32"/>
      <c r="Q385" s="32"/>
      <c r="R385" s="32"/>
      <c r="S385" s="32"/>
      <c r="T385" s="32"/>
      <c r="U385" s="32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 spans="1:76">
      <c r="A386" s="27">
        <f t="shared" ca="1" si="6"/>
        <v>45086</v>
      </c>
      <c r="B386" s="30"/>
      <c r="C386" s="30"/>
      <c r="D386" s="30"/>
      <c r="E386" s="30"/>
      <c r="F386" s="30"/>
      <c r="G386" s="30"/>
      <c r="H386" s="30"/>
      <c r="I386" s="32"/>
      <c r="J386" s="30"/>
      <c r="K386" s="30"/>
      <c r="L386" s="30"/>
      <c r="M386" s="30"/>
      <c r="N386" s="30"/>
      <c r="O386" s="30"/>
      <c r="P386" s="32"/>
      <c r="Q386" s="32"/>
      <c r="R386" s="32"/>
      <c r="S386" s="32"/>
      <c r="T386" s="32"/>
      <c r="U386" s="32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 spans="1:76">
      <c r="A387" s="27">
        <f t="shared" ref="A387:A450" ca="1" si="7">A386+1</f>
        <v>45087</v>
      </c>
      <c r="B387" s="30"/>
      <c r="C387" s="30"/>
      <c r="D387" s="30"/>
      <c r="E387" s="30"/>
      <c r="F387" s="30"/>
      <c r="G387" s="30"/>
      <c r="H387" s="30"/>
      <c r="I387" s="32"/>
      <c r="J387" s="30"/>
      <c r="K387" s="30"/>
      <c r="L387" s="30"/>
      <c r="M387" s="30"/>
      <c r="N387" s="30"/>
      <c r="O387" s="30"/>
      <c r="P387" s="32"/>
      <c r="Q387" s="32"/>
      <c r="R387" s="32"/>
      <c r="S387" s="32"/>
      <c r="T387" s="32"/>
      <c r="U387" s="32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 spans="1:76">
      <c r="A388" s="27">
        <f t="shared" ca="1" si="7"/>
        <v>45088</v>
      </c>
      <c r="B388" s="30"/>
      <c r="C388" s="30"/>
      <c r="D388" s="30"/>
      <c r="E388" s="30"/>
      <c r="F388" s="30"/>
      <c r="G388" s="30"/>
      <c r="H388" s="30"/>
      <c r="I388" s="32"/>
      <c r="J388" s="30"/>
      <c r="K388" s="30"/>
      <c r="L388" s="30"/>
      <c r="M388" s="30"/>
      <c r="N388" s="30"/>
      <c r="O388" s="30"/>
      <c r="P388" s="32"/>
      <c r="Q388" s="32"/>
      <c r="R388" s="32"/>
      <c r="S388" s="32"/>
      <c r="T388" s="32"/>
      <c r="U388" s="32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 spans="1:76">
      <c r="A389" s="27">
        <f t="shared" ca="1" si="7"/>
        <v>45089</v>
      </c>
      <c r="B389" s="30"/>
      <c r="C389" s="30"/>
      <c r="D389" s="30"/>
      <c r="E389" s="30"/>
      <c r="F389" s="30"/>
      <c r="G389" s="30"/>
      <c r="H389" s="30"/>
      <c r="I389" s="32"/>
      <c r="J389" s="30"/>
      <c r="K389" s="30"/>
      <c r="L389" s="30"/>
      <c r="M389" s="30"/>
      <c r="N389" s="30"/>
      <c r="O389" s="30"/>
      <c r="P389" s="32"/>
      <c r="Q389" s="32"/>
      <c r="R389" s="32"/>
      <c r="S389" s="32"/>
      <c r="T389" s="32"/>
      <c r="U389" s="32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 spans="1:76">
      <c r="A390" s="27">
        <f t="shared" ca="1" si="7"/>
        <v>45090</v>
      </c>
      <c r="B390" s="30"/>
      <c r="C390" s="30"/>
      <c r="D390" s="30"/>
      <c r="E390" s="30"/>
      <c r="F390" s="30"/>
      <c r="G390" s="30"/>
      <c r="H390" s="30"/>
      <c r="I390" s="32"/>
      <c r="J390" s="30"/>
      <c r="K390" s="30"/>
      <c r="L390" s="30"/>
      <c r="M390" s="30"/>
      <c r="N390" s="30"/>
      <c r="O390" s="30"/>
      <c r="P390" s="32"/>
      <c r="Q390" s="32"/>
      <c r="R390" s="32"/>
      <c r="S390" s="32"/>
      <c r="T390" s="32"/>
      <c r="U390" s="32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 spans="1:76">
      <c r="A391" s="27">
        <f t="shared" ca="1" si="7"/>
        <v>45091</v>
      </c>
      <c r="B391" s="30"/>
      <c r="C391" s="30"/>
      <c r="D391" s="30"/>
      <c r="E391" s="30"/>
      <c r="F391" s="30"/>
      <c r="G391" s="30"/>
      <c r="H391" s="30"/>
      <c r="I391" s="32"/>
      <c r="J391" s="30"/>
      <c r="K391" s="30"/>
      <c r="L391" s="30"/>
      <c r="M391" s="30"/>
      <c r="N391" s="30"/>
      <c r="O391" s="30"/>
      <c r="P391" s="32"/>
      <c r="Q391" s="32"/>
      <c r="R391" s="32"/>
      <c r="S391" s="32"/>
      <c r="T391" s="32"/>
      <c r="U391" s="32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 spans="1:76">
      <c r="A392" s="27">
        <f t="shared" ca="1" si="7"/>
        <v>45092</v>
      </c>
      <c r="B392" s="30"/>
      <c r="C392" s="30"/>
      <c r="D392" s="30"/>
      <c r="E392" s="30"/>
      <c r="F392" s="30"/>
      <c r="G392" s="30"/>
      <c r="H392" s="30"/>
      <c r="I392" s="32"/>
      <c r="J392" s="30"/>
      <c r="K392" s="30"/>
      <c r="L392" s="30"/>
      <c r="M392" s="30"/>
      <c r="N392" s="30"/>
      <c r="O392" s="30"/>
      <c r="P392" s="32"/>
      <c r="Q392" s="32"/>
      <c r="R392" s="32"/>
      <c r="S392" s="32"/>
      <c r="T392" s="32"/>
      <c r="U392" s="32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 spans="1:76">
      <c r="A393" s="27">
        <f t="shared" ca="1" si="7"/>
        <v>45093</v>
      </c>
      <c r="B393" s="30"/>
      <c r="C393" s="30"/>
      <c r="D393" s="30"/>
      <c r="E393" s="30"/>
      <c r="F393" s="30"/>
      <c r="G393" s="30"/>
      <c r="H393" s="30"/>
      <c r="I393" s="32"/>
      <c r="J393" s="30"/>
      <c r="K393" s="30"/>
      <c r="L393" s="30"/>
      <c r="M393" s="30"/>
      <c r="N393" s="30"/>
      <c r="O393" s="30"/>
      <c r="P393" s="32"/>
      <c r="Q393" s="32"/>
      <c r="R393" s="32"/>
      <c r="S393" s="32"/>
      <c r="T393" s="32"/>
      <c r="U393" s="32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 spans="1:76">
      <c r="A394" s="27">
        <f t="shared" ca="1" si="7"/>
        <v>45094</v>
      </c>
      <c r="B394" s="30"/>
      <c r="C394" s="30"/>
      <c r="D394" s="30"/>
      <c r="E394" s="30"/>
      <c r="F394" s="30"/>
      <c r="G394" s="30"/>
      <c r="H394" s="30"/>
      <c r="I394" s="32"/>
      <c r="J394" s="30"/>
      <c r="K394" s="30"/>
      <c r="L394" s="30"/>
      <c r="M394" s="30"/>
      <c r="N394" s="30"/>
      <c r="O394" s="30"/>
      <c r="P394" s="32"/>
      <c r="Q394" s="32"/>
      <c r="R394" s="32"/>
      <c r="S394" s="32"/>
      <c r="T394" s="32"/>
      <c r="U394" s="32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 spans="1:76">
      <c r="A395" s="27">
        <f t="shared" ca="1" si="7"/>
        <v>45095</v>
      </c>
      <c r="B395" s="30"/>
      <c r="C395" s="30"/>
      <c r="D395" s="30"/>
      <c r="E395" s="30"/>
      <c r="F395" s="30"/>
      <c r="G395" s="30"/>
      <c r="H395" s="30"/>
      <c r="I395" s="32"/>
      <c r="J395" s="30"/>
      <c r="K395" s="30"/>
      <c r="L395" s="30"/>
      <c r="M395" s="30"/>
      <c r="N395" s="30"/>
      <c r="O395" s="30"/>
      <c r="P395" s="32"/>
      <c r="Q395" s="32"/>
      <c r="R395" s="32"/>
      <c r="S395" s="32"/>
      <c r="T395" s="32"/>
      <c r="U395" s="32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 spans="1:76">
      <c r="A396" s="27">
        <f t="shared" ca="1" si="7"/>
        <v>45096</v>
      </c>
      <c r="B396" s="30"/>
      <c r="C396" s="30"/>
      <c r="D396" s="30"/>
      <c r="E396" s="30"/>
      <c r="F396" s="30"/>
      <c r="G396" s="30"/>
      <c r="H396" s="30"/>
      <c r="I396" s="32"/>
      <c r="J396" s="30"/>
      <c r="K396" s="30"/>
      <c r="L396" s="30"/>
      <c r="M396" s="30"/>
      <c r="N396" s="30"/>
      <c r="O396" s="30"/>
      <c r="P396" s="32"/>
      <c r="Q396" s="32"/>
      <c r="R396" s="32"/>
      <c r="S396" s="32"/>
      <c r="T396" s="32"/>
      <c r="U396" s="32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 spans="1:76">
      <c r="A397" s="27">
        <f t="shared" ca="1" si="7"/>
        <v>45097</v>
      </c>
      <c r="B397" s="30"/>
      <c r="C397" s="30"/>
      <c r="D397" s="30"/>
      <c r="E397" s="30"/>
      <c r="F397" s="30"/>
      <c r="G397" s="30"/>
      <c r="H397" s="30"/>
      <c r="I397" s="32"/>
      <c r="J397" s="30"/>
      <c r="K397" s="30"/>
      <c r="L397" s="30"/>
      <c r="M397" s="30"/>
      <c r="N397" s="30"/>
      <c r="O397" s="30"/>
      <c r="P397" s="32"/>
      <c r="Q397" s="32"/>
      <c r="R397" s="32"/>
      <c r="S397" s="32"/>
      <c r="T397" s="32"/>
      <c r="U397" s="32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 spans="1:76">
      <c r="A398" s="27">
        <f t="shared" ca="1" si="7"/>
        <v>45098</v>
      </c>
      <c r="B398" s="30"/>
      <c r="C398" s="30"/>
      <c r="D398" s="30"/>
      <c r="E398" s="30"/>
      <c r="F398" s="30"/>
      <c r="G398" s="30"/>
      <c r="H398" s="30"/>
      <c r="I398" s="32"/>
      <c r="J398" s="30"/>
      <c r="K398" s="30"/>
      <c r="L398" s="30"/>
      <c r="M398" s="30"/>
      <c r="N398" s="30"/>
      <c r="O398" s="30"/>
      <c r="P398" s="32"/>
      <c r="Q398" s="32"/>
      <c r="R398" s="32"/>
      <c r="S398" s="32"/>
      <c r="T398" s="32"/>
      <c r="U398" s="32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 spans="1:76">
      <c r="A399" s="27">
        <f t="shared" ca="1" si="7"/>
        <v>45099</v>
      </c>
      <c r="B399" s="30"/>
      <c r="C399" s="30"/>
      <c r="D399" s="30"/>
      <c r="E399" s="30"/>
      <c r="F399" s="30"/>
      <c r="G399" s="30"/>
      <c r="H399" s="30"/>
      <c r="I399" s="32"/>
      <c r="J399" s="30"/>
      <c r="K399" s="30"/>
      <c r="L399" s="30"/>
      <c r="M399" s="30"/>
      <c r="N399" s="30"/>
      <c r="O399" s="30"/>
      <c r="P399" s="32"/>
      <c r="Q399" s="32"/>
      <c r="R399" s="32"/>
      <c r="S399" s="32"/>
      <c r="T399" s="32"/>
      <c r="U399" s="32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 spans="1:76">
      <c r="A400" s="27">
        <f t="shared" ca="1" si="7"/>
        <v>45100</v>
      </c>
      <c r="B400" s="30"/>
      <c r="C400" s="30"/>
      <c r="D400" s="30"/>
      <c r="E400" s="30"/>
      <c r="F400" s="30"/>
      <c r="G400" s="30"/>
      <c r="H400" s="30"/>
      <c r="I400" s="32"/>
      <c r="J400" s="30"/>
      <c r="K400" s="30"/>
      <c r="L400" s="30"/>
      <c r="M400" s="30"/>
      <c r="N400" s="30"/>
      <c r="O400" s="30"/>
      <c r="P400" s="32"/>
      <c r="Q400" s="32"/>
      <c r="R400" s="32"/>
      <c r="S400" s="32"/>
      <c r="T400" s="32"/>
      <c r="U400" s="32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 spans="1:76">
      <c r="A401" s="27">
        <f t="shared" ca="1" si="7"/>
        <v>45101</v>
      </c>
      <c r="B401" s="30"/>
      <c r="C401" s="30"/>
      <c r="D401" s="30"/>
      <c r="E401" s="30"/>
      <c r="F401" s="30"/>
      <c r="G401" s="30"/>
      <c r="H401" s="30"/>
      <c r="I401" s="32"/>
      <c r="J401" s="30"/>
      <c r="K401" s="30"/>
      <c r="L401" s="30"/>
      <c r="M401" s="30"/>
      <c r="N401" s="30"/>
      <c r="O401" s="30"/>
      <c r="P401" s="32"/>
      <c r="Q401" s="32"/>
      <c r="R401" s="32"/>
      <c r="S401" s="32"/>
      <c r="T401" s="32"/>
      <c r="U401" s="32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 spans="1:76">
      <c r="A402" s="27">
        <f t="shared" ca="1" si="7"/>
        <v>45102</v>
      </c>
      <c r="B402" s="30"/>
      <c r="C402" s="30"/>
      <c r="D402" s="30"/>
      <c r="E402" s="30"/>
      <c r="F402" s="30"/>
      <c r="G402" s="30"/>
      <c r="H402" s="30"/>
      <c r="I402" s="32"/>
      <c r="J402" s="30"/>
      <c r="K402" s="30"/>
      <c r="L402" s="30"/>
      <c r="M402" s="30"/>
      <c r="N402" s="30"/>
      <c r="O402" s="30"/>
      <c r="P402" s="32"/>
      <c r="Q402" s="32"/>
      <c r="R402" s="32"/>
      <c r="S402" s="32"/>
      <c r="T402" s="32"/>
      <c r="U402" s="32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 spans="1:76">
      <c r="A403" s="27">
        <f t="shared" ca="1" si="7"/>
        <v>45103</v>
      </c>
      <c r="B403" s="30"/>
      <c r="C403" s="30"/>
      <c r="D403" s="30"/>
      <c r="E403" s="30"/>
      <c r="F403" s="30"/>
      <c r="G403" s="30"/>
      <c r="H403" s="30"/>
      <c r="I403" s="32"/>
      <c r="J403" s="30"/>
      <c r="K403" s="30"/>
      <c r="L403" s="30"/>
      <c r="M403" s="30"/>
      <c r="N403" s="30"/>
      <c r="O403" s="30"/>
      <c r="P403" s="32"/>
      <c r="Q403" s="32"/>
      <c r="R403" s="32"/>
      <c r="S403" s="32"/>
      <c r="T403" s="32"/>
      <c r="U403" s="32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 spans="1:76">
      <c r="A404" s="27">
        <f t="shared" ca="1" si="7"/>
        <v>45104</v>
      </c>
      <c r="B404" s="30"/>
      <c r="C404" s="30"/>
      <c r="D404" s="30"/>
      <c r="E404" s="30"/>
      <c r="F404" s="30"/>
      <c r="G404" s="30"/>
      <c r="H404" s="30"/>
      <c r="I404" s="32"/>
      <c r="J404" s="30"/>
      <c r="K404" s="30"/>
      <c r="L404" s="30"/>
      <c r="M404" s="30"/>
      <c r="N404" s="30"/>
      <c r="O404" s="30"/>
      <c r="P404" s="32"/>
      <c r="Q404" s="32"/>
      <c r="R404" s="32"/>
      <c r="S404" s="32"/>
      <c r="T404" s="32"/>
      <c r="U404" s="32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 spans="1:76">
      <c r="A405" s="27">
        <f t="shared" ca="1" si="7"/>
        <v>45105</v>
      </c>
      <c r="B405" s="30"/>
      <c r="C405" s="30"/>
      <c r="D405" s="30"/>
      <c r="E405" s="30"/>
      <c r="F405" s="30"/>
      <c r="G405" s="30"/>
      <c r="H405" s="30"/>
      <c r="I405" s="32"/>
      <c r="J405" s="30"/>
      <c r="K405" s="30"/>
      <c r="L405" s="30"/>
      <c r="M405" s="30"/>
      <c r="N405" s="30"/>
      <c r="O405" s="30"/>
      <c r="P405" s="32"/>
      <c r="Q405" s="32"/>
      <c r="R405" s="32"/>
      <c r="S405" s="32"/>
      <c r="T405" s="32"/>
      <c r="U405" s="32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 spans="1:76">
      <c r="A406" s="27">
        <f t="shared" ca="1" si="7"/>
        <v>45106</v>
      </c>
      <c r="B406" s="30"/>
      <c r="C406" s="30"/>
      <c r="D406" s="30"/>
      <c r="E406" s="30"/>
      <c r="F406" s="30"/>
      <c r="G406" s="30"/>
      <c r="H406" s="30"/>
      <c r="I406" s="32"/>
      <c r="J406" s="30"/>
      <c r="K406" s="30"/>
      <c r="L406" s="30"/>
      <c r="M406" s="30"/>
      <c r="N406" s="30"/>
      <c r="O406" s="30"/>
      <c r="P406" s="32"/>
      <c r="Q406" s="32"/>
      <c r="R406" s="32"/>
      <c r="S406" s="32"/>
      <c r="T406" s="32"/>
      <c r="U406" s="32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 spans="1:76">
      <c r="A407" s="27">
        <f t="shared" ca="1" si="7"/>
        <v>45107</v>
      </c>
      <c r="B407" s="30"/>
      <c r="C407" s="30"/>
      <c r="D407" s="30"/>
      <c r="E407" s="30"/>
      <c r="F407" s="30"/>
      <c r="G407" s="30"/>
      <c r="H407" s="30"/>
      <c r="I407" s="32"/>
      <c r="J407" s="30"/>
      <c r="K407" s="30"/>
      <c r="L407" s="30"/>
      <c r="M407" s="30"/>
      <c r="N407" s="30"/>
      <c r="O407" s="30"/>
      <c r="P407" s="32"/>
      <c r="Q407" s="32"/>
      <c r="R407" s="32"/>
      <c r="S407" s="32"/>
      <c r="T407" s="32"/>
      <c r="U407" s="32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 spans="1:76">
      <c r="A408" s="27">
        <f t="shared" ca="1" si="7"/>
        <v>45108</v>
      </c>
      <c r="B408" s="30"/>
      <c r="C408" s="30"/>
      <c r="D408" s="30"/>
      <c r="E408" s="30"/>
      <c r="F408" s="30"/>
      <c r="G408" s="30"/>
      <c r="H408" s="30"/>
      <c r="I408" s="32"/>
      <c r="J408" s="30"/>
      <c r="K408" s="30"/>
      <c r="L408" s="30"/>
      <c r="M408" s="30"/>
      <c r="N408" s="30"/>
      <c r="O408" s="30"/>
      <c r="P408" s="32"/>
      <c r="Q408" s="32"/>
      <c r="R408" s="32"/>
      <c r="S408" s="32"/>
      <c r="T408" s="32"/>
      <c r="U408" s="32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 spans="1:76">
      <c r="A409" s="27">
        <f t="shared" ca="1" si="7"/>
        <v>45109</v>
      </c>
      <c r="B409" s="30"/>
      <c r="C409" s="30"/>
      <c r="D409" s="30"/>
      <c r="E409" s="30"/>
      <c r="F409" s="30"/>
      <c r="G409" s="30"/>
      <c r="H409" s="30"/>
      <c r="I409" s="32"/>
      <c r="J409" s="30"/>
      <c r="K409" s="30"/>
      <c r="L409" s="30"/>
      <c r="M409" s="30"/>
      <c r="N409" s="30"/>
      <c r="O409" s="30"/>
      <c r="P409" s="32"/>
      <c r="Q409" s="32"/>
      <c r="R409" s="32"/>
      <c r="S409" s="32"/>
      <c r="T409" s="32"/>
      <c r="U409" s="32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 spans="1:76">
      <c r="A410" s="27">
        <f t="shared" ca="1" si="7"/>
        <v>45110</v>
      </c>
      <c r="B410" s="30"/>
      <c r="C410" s="30"/>
      <c r="D410" s="30"/>
      <c r="E410" s="30"/>
      <c r="F410" s="30"/>
      <c r="G410" s="30"/>
      <c r="H410" s="30"/>
      <c r="I410" s="32"/>
      <c r="J410" s="30"/>
      <c r="K410" s="30"/>
      <c r="L410" s="30"/>
      <c r="M410" s="30"/>
      <c r="N410" s="30"/>
      <c r="O410" s="30"/>
      <c r="P410" s="32"/>
      <c r="Q410" s="32"/>
      <c r="R410" s="32"/>
      <c r="S410" s="32"/>
      <c r="T410" s="32"/>
      <c r="U410" s="32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 spans="1:76">
      <c r="A411" s="27">
        <f t="shared" ca="1" si="7"/>
        <v>45111</v>
      </c>
      <c r="B411" s="30"/>
      <c r="C411" s="30"/>
      <c r="D411" s="30"/>
      <c r="E411" s="30"/>
      <c r="F411" s="30"/>
      <c r="G411" s="30"/>
      <c r="H411" s="30"/>
      <c r="I411" s="32"/>
      <c r="J411" s="30"/>
      <c r="K411" s="30"/>
      <c r="L411" s="30"/>
      <c r="M411" s="30"/>
      <c r="N411" s="30"/>
      <c r="O411" s="30"/>
      <c r="P411" s="32"/>
      <c r="Q411" s="32"/>
      <c r="R411" s="32"/>
      <c r="S411" s="32"/>
      <c r="T411" s="32"/>
      <c r="U411" s="32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 spans="1:76">
      <c r="A412" s="27">
        <f t="shared" ca="1" si="7"/>
        <v>45112</v>
      </c>
      <c r="B412" s="30"/>
      <c r="C412" s="30"/>
      <c r="D412" s="30"/>
      <c r="E412" s="30"/>
      <c r="F412" s="30"/>
      <c r="G412" s="30"/>
      <c r="H412" s="30"/>
      <c r="I412" s="32"/>
      <c r="J412" s="30"/>
      <c r="K412" s="30"/>
      <c r="L412" s="30"/>
      <c r="M412" s="30"/>
      <c r="N412" s="30"/>
      <c r="O412" s="30"/>
      <c r="P412" s="32"/>
      <c r="Q412" s="32"/>
      <c r="R412" s="32"/>
      <c r="S412" s="32"/>
      <c r="T412" s="32"/>
      <c r="U412" s="32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 spans="1:76">
      <c r="A413" s="27">
        <f t="shared" ca="1" si="7"/>
        <v>45113</v>
      </c>
      <c r="B413" s="30"/>
      <c r="C413" s="30"/>
      <c r="D413" s="30"/>
      <c r="E413" s="30"/>
      <c r="F413" s="30"/>
      <c r="G413" s="30"/>
      <c r="H413" s="30"/>
      <c r="I413" s="32"/>
      <c r="J413" s="30"/>
      <c r="K413" s="30"/>
      <c r="L413" s="30"/>
      <c r="M413" s="30"/>
      <c r="N413" s="30"/>
      <c r="O413" s="30"/>
      <c r="P413" s="32"/>
      <c r="Q413" s="32"/>
      <c r="R413" s="32"/>
      <c r="S413" s="32"/>
      <c r="T413" s="32"/>
      <c r="U413" s="32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 spans="1:76">
      <c r="A414" s="27">
        <f t="shared" ca="1" si="7"/>
        <v>45114</v>
      </c>
      <c r="B414" s="30"/>
      <c r="C414" s="30"/>
      <c r="D414" s="30"/>
      <c r="E414" s="30"/>
      <c r="F414" s="30"/>
      <c r="G414" s="30"/>
      <c r="H414" s="30"/>
      <c r="I414" s="32"/>
      <c r="J414" s="30"/>
      <c r="K414" s="30"/>
      <c r="L414" s="30"/>
      <c r="M414" s="30"/>
      <c r="N414" s="30"/>
      <c r="O414" s="30"/>
      <c r="P414" s="32"/>
      <c r="Q414" s="32"/>
      <c r="R414" s="32"/>
      <c r="S414" s="32"/>
      <c r="T414" s="32"/>
      <c r="U414" s="32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 spans="1:76">
      <c r="A415" s="27">
        <f t="shared" ca="1" si="7"/>
        <v>45115</v>
      </c>
      <c r="B415" s="30"/>
      <c r="C415" s="30"/>
      <c r="D415" s="30"/>
      <c r="E415" s="30"/>
      <c r="F415" s="30"/>
      <c r="G415" s="30"/>
      <c r="H415" s="30"/>
      <c r="I415" s="32"/>
      <c r="J415" s="30"/>
      <c r="K415" s="30"/>
      <c r="L415" s="30"/>
      <c r="M415" s="30"/>
      <c r="N415" s="30"/>
      <c r="O415" s="30"/>
      <c r="P415" s="32"/>
      <c r="Q415" s="32"/>
      <c r="R415" s="32"/>
      <c r="S415" s="32"/>
      <c r="T415" s="32"/>
      <c r="U415" s="32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 spans="1:76">
      <c r="A416" s="27">
        <f t="shared" ca="1" si="7"/>
        <v>45116</v>
      </c>
      <c r="B416" s="30"/>
      <c r="C416" s="30"/>
      <c r="D416" s="30"/>
      <c r="E416" s="30"/>
      <c r="F416" s="30"/>
      <c r="G416" s="30"/>
      <c r="H416" s="30"/>
      <c r="I416" s="32"/>
      <c r="J416" s="30"/>
      <c r="K416" s="30"/>
      <c r="L416" s="30"/>
      <c r="M416" s="30"/>
      <c r="N416" s="30"/>
      <c r="O416" s="30"/>
      <c r="P416" s="32"/>
      <c r="Q416" s="32"/>
      <c r="R416" s="32"/>
      <c r="S416" s="32"/>
      <c r="T416" s="32"/>
      <c r="U416" s="32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 spans="1:76">
      <c r="A417" s="27">
        <f t="shared" ca="1" si="7"/>
        <v>45117</v>
      </c>
      <c r="B417" s="30"/>
      <c r="C417" s="30"/>
      <c r="D417" s="30"/>
      <c r="E417" s="30"/>
      <c r="F417" s="30"/>
      <c r="G417" s="30"/>
      <c r="H417" s="30"/>
      <c r="I417" s="32"/>
      <c r="J417" s="30"/>
      <c r="K417" s="30"/>
      <c r="L417" s="30"/>
      <c r="M417" s="30"/>
      <c r="N417" s="30"/>
      <c r="O417" s="30"/>
      <c r="P417" s="32"/>
      <c r="Q417" s="32"/>
      <c r="R417" s="32"/>
      <c r="S417" s="32"/>
      <c r="T417" s="32"/>
      <c r="U417" s="32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 spans="1:76">
      <c r="A418" s="27">
        <f t="shared" ca="1" si="7"/>
        <v>45118</v>
      </c>
      <c r="B418" s="30"/>
      <c r="C418" s="30"/>
      <c r="D418" s="30"/>
      <c r="E418" s="30"/>
      <c r="F418" s="30"/>
      <c r="G418" s="30"/>
      <c r="H418" s="30"/>
      <c r="I418" s="32"/>
      <c r="J418" s="30"/>
      <c r="K418" s="30"/>
      <c r="L418" s="30"/>
      <c r="M418" s="30"/>
      <c r="N418" s="30"/>
      <c r="O418" s="30"/>
      <c r="P418" s="32"/>
      <c r="Q418" s="32"/>
      <c r="R418" s="32"/>
      <c r="S418" s="32"/>
      <c r="T418" s="32"/>
      <c r="U418" s="32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 spans="1:76">
      <c r="A419" s="27">
        <f t="shared" ca="1" si="7"/>
        <v>45119</v>
      </c>
      <c r="B419" s="30"/>
      <c r="C419" s="30"/>
      <c r="D419" s="30"/>
      <c r="E419" s="30"/>
      <c r="F419" s="30"/>
      <c r="G419" s="30"/>
      <c r="H419" s="30"/>
      <c r="I419" s="32"/>
      <c r="J419" s="30"/>
      <c r="K419" s="30"/>
      <c r="L419" s="30"/>
      <c r="M419" s="30"/>
      <c r="N419" s="30"/>
      <c r="O419" s="30"/>
      <c r="P419" s="32"/>
      <c r="Q419" s="32"/>
      <c r="R419" s="32"/>
      <c r="S419" s="32"/>
      <c r="T419" s="32"/>
      <c r="U419" s="32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 spans="1:76">
      <c r="A420" s="27">
        <f t="shared" ca="1" si="7"/>
        <v>45120</v>
      </c>
      <c r="B420" s="30"/>
      <c r="C420" s="30"/>
      <c r="D420" s="30"/>
      <c r="E420" s="30"/>
      <c r="F420" s="30"/>
      <c r="G420" s="30"/>
      <c r="H420" s="30"/>
      <c r="I420" s="32"/>
      <c r="J420" s="30"/>
      <c r="K420" s="30"/>
      <c r="L420" s="30"/>
      <c r="M420" s="30"/>
      <c r="N420" s="30"/>
      <c r="O420" s="30"/>
      <c r="P420" s="32"/>
      <c r="Q420" s="32"/>
      <c r="R420" s="32"/>
      <c r="S420" s="32"/>
      <c r="T420" s="32"/>
      <c r="U420" s="32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 spans="1:76">
      <c r="A421" s="27">
        <f t="shared" ca="1" si="7"/>
        <v>45121</v>
      </c>
      <c r="B421" s="30"/>
      <c r="C421" s="30"/>
      <c r="D421" s="30"/>
      <c r="E421" s="30"/>
      <c r="F421" s="30"/>
      <c r="G421" s="30"/>
      <c r="H421" s="30"/>
      <c r="I421" s="32"/>
      <c r="J421" s="30"/>
      <c r="K421" s="30"/>
      <c r="L421" s="30"/>
      <c r="M421" s="30"/>
      <c r="N421" s="30"/>
      <c r="O421" s="30"/>
      <c r="P421" s="32"/>
      <c r="Q421" s="32"/>
      <c r="R421" s="32"/>
      <c r="S421" s="32"/>
      <c r="T421" s="32"/>
      <c r="U421" s="32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 spans="1:76">
      <c r="A422" s="27">
        <f t="shared" ca="1" si="7"/>
        <v>45122</v>
      </c>
      <c r="B422" s="30"/>
      <c r="C422" s="30"/>
      <c r="D422" s="30"/>
      <c r="E422" s="30"/>
      <c r="F422" s="30"/>
      <c r="G422" s="30"/>
      <c r="H422" s="30"/>
      <c r="I422" s="32"/>
      <c r="J422" s="30"/>
      <c r="K422" s="30"/>
      <c r="L422" s="30"/>
      <c r="M422" s="30"/>
      <c r="N422" s="30"/>
      <c r="O422" s="30"/>
      <c r="P422" s="32"/>
      <c r="Q422" s="32"/>
      <c r="R422" s="32"/>
      <c r="S422" s="32"/>
      <c r="T422" s="32"/>
      <c r="U422" s="32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 spans="1:76">
      <c r="A423" s="27">
        <f t="shared" ca="1" si="7"/>
        <v>45123</v>
      </c>
      <c r="B423" s="30"/>
      <c r="C423" s="30"/>
      <c r="D423" s="30"/>
      <c r="E423" s="30"/>
      <c r="F423" s="30"/>
      <c r="G423" s="30"/>
      <c r="H423" s="30"/>
      <c r="I423" s="32"/>
      <c r="J423" s="30"/>
      <c r="K423" s="30"/>
      <c r="L423" s="30"/>
      <c r="M423" s="30"/>
      <c r="N423" s="30"/>
      <c r="O423" s="30"/>
      <c r="P423" s="32"/>
      <c r="Q423" s="32"/>
      <c r="R423" s="32"/>
      <c r="S423" s="32"/>
      <c r="T423" s="32"/>
      <c r="U423" s="32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 spans="1:76">
      <c r="A424" s="27">
        <f t="shared" ca="1" si="7"/>
        <v>45124</v>
      </c>
      <c r="B424" s="30"/>
      <c r="C424" s="30"/>
      <c r="D424" s="30"/>
      <c r="E424" s="30"/>
      <c r="F424" s="30"/>
      <c r="G424" s="30"/>
      <c r="H424" s="30"/>
      <c r="I424" s="32"/>
      <c r="J424" s="30"/>
      <c r="K424" s="30"/>
      <c r="L424" s="30"/>
      <c r="M424" s="30"/>
      <c r="N424" s="30"/>
      <c r="O424" s="30"/>
      <c r="P424" s="32"/>
      <c r="Q424" s="32"/>
      <c r="R424" s="32"/>
      <c r="S424" s="32"/>
      <c r="T424" s="32"/>
      <c r="U424" s="32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 spans="1:76">
      <c r="A425" s="27">
        <f t="shared" ca="1" si="7"/>
        <v>45125</v>
      </c>
      <c r="B425" s="30"/>
      <c r="C425" s="30"/>
      <c r="D425" s="30"/>
      <c r="E425" s="30"/>
      <c r="F425" s="30"/>
      <c r="G425" s="30"/>
      <c r="H425" s="30"/>
      <c r="I425" s="32"/>
      <c r="J425" s="30"/>
      <c r="K425" s="30"/>
      <c r="L425" s="30"/>
      <c r="M425" s="30"/>
      <c r="N425" s="30"/>
      <c r="O425" s="30"/>
      <c r="P425" s="32"/>
      <c r="Q425" s="32"/>
      <c r="R425" s="32"/>
      <c r="S425" s="32"/>
      <c r="T425" s="32"/>
      <c r="U425" s="32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 spans="1:76">
      <c r="A426" s="27">
        <f t="shared" ca="1" si="7"/>
        <v>45126</v>
      </c>
      <c r="B426" s="30"/>
      <c r="C426" s="30"/>
      <c r="D426" s="30"/>
      <c r="E426" s="30"/>
      <c r="F426" s="30"/>
      <c r="G426" s="30"/>
      <c r="H426" s="30"/>
      <c r="I426" s="32"/>
      <c r="J426" s="30"/>
      <c r="K426" s="30"/>
      <c r="L426" s="30"/>
      <c r="M426" s="30"/>
      <c r="N426" s="30"/>
      <c r="O426" s="30"/>
      <c r="P426" s="32"/>
      <c r="Q426" s="32"/>
      <c r="R426" s="32"/>
      <c r="S426" s="32"/>
      <c r="T426" s="32"/>
      <c r="U426" s="32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 spans="1:76">
      <c r="A427" s="27">
        <f t="shared" ca="1" si="7"/>
        <v>45127</v>
      </c>
      <c r="B427" s="30"/>
      <c r="C427" s="30"/>
      <c r="D427" s="30"/>
      <c r="E427" s="30"/>
      <c r="F427" s="30"/>
      <c r="G427" s="30"/>
      <c r="H427" s="30"/>
      <c r="I427" s="32"/>
      <c r="J427" s="30"/>
      <c r="K427" s="30"/>
      <c r="L427" s="30"/>
      <c r="M427" s="30"/>
      <c r="N427" s="30"/>
      <c r="O427" s="30"/>
      <c r="P427" s="32"/>
      <c r="Q427" s="32"/>
      <c r="R427" s="32"/>
      <c r="S427" s="32"/>
      <c r="T427" s="32"/>
      <c r="U427" s="32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 spans="1:76">
      <c r="A428" s="27">
        <f t="shared" ca="1" si="7"/>
        <v>45128</v>
      </c>
      <c r="B428" s="30"/>
      <c r="C428" s="30"/>
      <c r="D428" s="30"/>
      <c r="E428" s="30"/>
      <c r="F428" s="30"/>
      <c r="G428" s="30"/>
      <c r="H428" s="30"/>
      <c r="I428" s="32"/>
      <c r="J428" s="30"/>
      <c r="K428" s="30"/>
      <c r="L428" s="30"/>
      <c r="M428" s="30"/>
      <c r="N428" s="30"/>
      <c r="O428" s="30"/>
      <c r="P428" s="32"/>
      <c r="Q428" s="32"/>
      <c r="R428" s="32"/>
      <c r="S428" s="32"/>
      <c r="T428" s="32"/>
      <c r="U428" s="32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 spans="1:76">
      <c r="A429" s="27">
        <f t="shared" ca="1" si="7"/>
        <v>45129</v>
      </c>
      <c r="B429" s="30"/>
      <c r="C429" s="30"/>
      <c r="D429" s="30"/>
      <c r="E429" s="30"/>
      <c r="F429" s="30"/>
      <c r="G429" s="30"/>
      <c r="H429" s="30"/>
      <c r="I429" s="32"/>
      <c r="J429" s="30"/>
      <c r="K429" s="30"/>
      <c r="L429" s="30"/>
      <c r="M429" s="30"/>
      <c r="N429" s="30"/>
      <c r="O429" s="30"/>
      <c r="P429" s="32"/>
      <c r="Q429" s="32"/>
      <c r="R429" s="32"/>
      <c r="S429" s="32"/>
      <c r="T429" s="32"/>
      <c r="U429" s="32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 spans="1:76">
      <c r="A430" s="27">
        <f t="shared" ca="1" si="7"/>
        <v>45130</v>
      </c>
      <c r="B430" s="30"/>
      <c r="C430" s="30"/>
      <c r="D430" s="30"/>
      <c r="E430" s="30"/>
      <c r="F430" s="30"/>
      <c r="G430" s="30"/>
      <c r="H430" s="30"/>
      <c r="I430" s="32"/>
      <c r="J430" s="30"/>
      <c r="K430" s="30"/>
      <c r="L430" s="30"/>
      <c r="M430" s="30"/>
      <c r="N430" s="30"/>
      <c r="O430" s="30"/>
      <c r="P430" s="32"/>
      <c r="Q430" s="32"/>
      <c r="R430" s="32"/>
      <c r="S430" s="32"/>
      <c r="T430" s="32"/>
      <c r="U430" s="32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 spans="1:76">
      <c r="A431" s="27">
        <f t="shared" ca="1" si="7"/>
        <v>45131</v>
      </c>
      <c r="B431" s="30"/>
      <c r="C431" s="30"/>
      <c r="D431" s="30"/>
      <c r="E431" s="30"/>
      <c r="F431" s="30"/>
      <c r="G431" s="30"/>
      <c r="H431" s="30"/>
      <c r="I431" s="32"/>
      <c r="J431" s="30"/>
      <c r="K431" s="30"/>
      <c r="L431" s="30"/>
      <c r="M431" s="30"/>
      <c r="N431" s="30"/>
      <c r="O431" s="30"/>
      <c r="P431" s="32"/>
      <c r="Q431" s="32"/>
      <c r="R431" s="32"/>
      <c r="S431" s="32"/>
      <c r="T431" s="32"/>
      <c r="U431" s="32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 spans="1:76">
      <c r="A432" s="27">
        <f t="shared" ca="1" si="7"/>
        <v>45132</v>
      </c>
      <c r="B432" s="30"/>
      <c r="C432" s="30"/>
      <c r="D432" s="30"/>
      <c r="E432" s="30"/>
      <c r="F432" s="30"/>
      <c r="G432" s="30"/>
      <c r="H432" s="30"/>
      <c r="I432" s="32"/>
      <c r="J432" s="30"/>
      <c r="K432" s="30"/>
      <c r="L432" s="30"/>
      <c r="M432" s="30"/>
      <c r="N432" s="30"/>
      <c r="O432" s="30"/>
      <c r="P432" s="32"/>
      <c r="Q432" s="32"/>
      <c r="R432" s="32"/>
      <c r="S432" s="32"/>
      <c r="T432" s="32"/>
      <c r="U432" s="32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 spans="1:76">
      <c r="A433" s="27">
        <f t="shared" ca="1" si="7"/>
        <v>45133</v>
      </c>
      <c r="B433" s="30"/>
      <c r="C433" s="30"/>
      <c r="D433" s="30"/>
      <c r="E433" s="30"/>
      <c r="F433" s="30"/>
      <c r="G433" s="30"/>
      <c r="H433" s="30"/>
      <c r="I433" s="32"/>
      <c r="J433" s="30"/>
      <c r="K433" s="30"/>
      <c r="L433" s="30"/>
      <c r="M433" s="30"/>
      <c r="N433" s="30"/>
      <c r="O433" s="30"/>
      <c r="P433" s="32"/>
      <c r="Q433" s="32"/>
      <c r="R433" s="32"/>
      <c r="S433" s="32"/>
      <c r="T433" s="32"/>
      <c r="U433" s="32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 spans="1:76">
      <c r="A434" s="27">
        <f t="shared" ca="1" si="7"/>
        <v>45134</v>
      </c>
      <c r="B434" s="30"/>
      <c r="C434" s="30"/>
      <c r="D434" s="30"/>
      <c r="E434" s="30"/>
      <c r="F434" s="30"/>
      <c r="G434" s="30"/>
      <c r="H434" s="30"/>
      <c r="I434" s="32"/>
      <c r="J434" s="30"/>
      <c r="K434" s="30"/>
      <c r="L434" s="30"/>
      <c r="M434" s="30"/>
      <c r="N434" s="30"/>
      <c r="O434" s="30"/>
      <c r="P434" s="32"/>
      <c r="Q434" s="32"/>
      <c r="R434" s="32"/>
      <c r="S434" s="32"/>
      <c r="T434" s="32"/>
      <c r="U434" s="32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 spans="1:76">
      <c r="A435" s="27">
        <f t="shared" ca="1" si="7"/>
        <v>45135</v>
      </c>
      <c r="B435" s="30"/>
      <c r="C435" s="30"/>
      <c r="D435" s="30"/>
      <c r="E435" s="30"/>
      <c r="F435" s="30"/>
      <c r="G435" s="30"/>
      <c r="H435" s="30"/>
      <c r="I435" s="32"/>
      <c r="J435" s="30"/>
      <c r="K435" s="30"/>
      <c r="L435" s="30"/>
      <c r="M435" s="30"/>
      <c r="N435" s="30"/>
      <c r="O435" s="30"/>
      <c r="P435" s="32"/>
      <c r="Q435" s="32"/>
      <c r="R435" s="32"/>
      <c r="S435" s="32"/>
      <c r="T435" s="32"/>
      <c r="U435" s="32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 spans="1:76">
      <c r="A436" s="27">
        <f t="shared" ca="1" si="7"/>
        <v>45136</v>
      </c>
      <c r="B436" s="30"/>
      <c r="C436" s="30"/>
      <c r="D436" s="30"/>
      <c r="E436" s="30"/>
      <c r="F436" s="30"/>
      <c r="G436" s="30"/>
      <c r="H436" s="30"/>
      <c r="I436" s="32"/>
      <c r="J436" s="30"/>
      <c r="K436" s="30"/>
      <c r="L436" s="30"/>
      <c r="M436" s="30"/>
      <c r="N436" s="30"/>
      <c r="O436" s="30"/>
      <c r="P436" s="32"/>
      <c r="Q436" s="32"/>
      <c r="R436" s="32"/>
      <c r="S436" s="32"/>
      <c r="T436" s="32"/>
      <c r="U436" s="32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 spans="1:76">
      <c r="A437" s="27">
        <f t="shared" ca="1" si="7"/>
        <v>45137</v>
      </c>
      <c r="B437" s="30"/>
      <c r="C437" s="30"/>
      <c r="D437" s="30"/>
      <c r="E437" s="30"/>
      <c r="F437" s="30"/>
      <c r="G437" s="30"/>
      <c r="H437" s="30"/>
      <c r="I437" s="32"/>
      <c r="J437" s="30"/>
      <c r="K437" s="30"/>
      <c r="L437" s="30"/>
      <c r="M437" s="30"/>
      <c r="N437" s="30"/>
      <c r="O437" s="30"/>
      <c r="P437" s="32"/>
      <c r="Q437" s="32"/>
      <c r="R437" s="32"/>
      <c r="S437" s="32"/>
      <c r="T437" s="32"/>
      <c r="U437" s="32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 spans="1:76">
      <c r="A438" s="27">
        <f t="shared" ca="1" si="7"/>
        <v>45138</v>
      </c>
      <c r="B438" s="30"/>
      <c r="C438" s="30"/>
      <c r="D438" s="30"/>
      <c r="E438" s="30"/>
      <c r="F438" s="30"/>
      <c r="G438" s="30"/>
      <c r="H438" s="30"/>
      <c r="I438" s="32"/>
      <c r="J438" s="30"/>
      <c r="K438" s="30"/>
      <c r="L438" s="30"/>
      <c r="M438" s="30"/>
      <c r="N438" s="30"/>
      <c r="O438" s="30"/>
      <c r="P438" s="32"/>
      <c r="Q438" s="32"/>
      <c r="R438" s="32"/>
      <c r="S438" s="32"/>
      <c r="T438" s="32"/>
      <c r="U438" s="32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 spans="1:76">
      <c r="A439" s="27">
        <f t="shared" ca="1" si="7"/>
        <v>45139</v>
      </c>
      <c r="B439" s="30"/>
      <c r="C439" s="30"/>
      <c r="D439" s="30"/>
      <c r="E439" s="30"/>
      <c r="F439" s="30"/>
      <c r="G439" s="30"/>
      <c r="H439" s="30"/>
      <c r="I439" s="32"/>
      <c r="J439" s="30"/>
      <c r="K439" s="30"/>
      <c r="L439" s="30"/>
      <c r="M439" s="30"/>
      <c r="N439" s="30"/>
      <c r="O439" s="30"/>
      <c r="P439" s="32"/>
      <c r="Q439" s="32"/>
      <c r="R439" s="32"/>
      <c r="S439" s="32"/>
      <c r="T439" s="32"/>
      <c r="U439" s="32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 spans="1:76">
      <c r="A440" s="27">
        <f t="shared" ca="1" si="7"/>
        <v>45140</v>
      </c>
      <c r="B440" s="30"/>
      <c r="C440" s="30"/>
      <c r="D440" s="30"/>
      <c r="E440" s="30"/>
      <c r="F440" s="30"/>
      <c r="G440" s="30"/>
      <c r="H440" s="30"/>
      <c r="I440" s="32"/>
      <c r="J440" s="30"/>
      <c r="K440" s="30"/>
      <c r="L440" s="30"/>
      <c r="M440" s="30"/>
      <c r="N440" s="30"/>
      <c r="O440" s="30"/>
      <c r="P440" s="32"/>
      <c r="Q440" s="32"/>
      <c r="R440" s="32"/>
      <c r="S440" s="32"/>
      <c r="T440" s="32"/>
      <c r="U440" s="32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 spans="1:76">
      <c r="A441" s="27">
        <f t="shared" ca="1" si="7"/>
        <v>45141</v>
      </c>
      <c r="B441" s="30"/>
      <c r="C441" s="30"/>
      <c r="D441" s="30"/>
      <c r="E441" s="30"/>
      <c r="F441" s="30"/>
      <c r="G441" s="30"/>
      <c r="H441" s="30"/>
      <c r="I441" s="32"/>
      <c r="J441" s="30"/>
      <c r="K441" s="30"/>
      <c r="L441" s="30"/>
      <c r="M441" s="30"/>
      <c r="N441" s="30"/>
      <c r="O441" s="30"/>
      <c r="P441" s="32"/>
      <c r="Q441" s="32"/>
      <c r="R441" s="32"/>
      <c r="S441" s="32"/>
      <c r="T441" s="32"/>
      <c r="U441" s="32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 spans="1:76">
      <c r="A442" s="27">
        <f t="shared" ca="1" si="7"/>
        <v>45142</v>
      </c>
      <c r="B442" s="30"/>
      <c r="C442" s="30"/>
      <c r="D442" s="30"/>
      <c r="E442" s="30"/>
      <c r="F442" s="30"/>
      <c r="G442" s="30"/>
      <c r="H442" s="30"/>
      <c r="I442" s="32"/>
      <c r="J442" s="30"/>
      <c r="K442" s="30"/>
      <c r="L442" s="30"/>
      <c r="M442" s="30"/>
      <c r="N442" s="30"/>
      <c r="O442" s="30"/>
      <c r="P442" s="32"/>
      <c r="Q442" s="32"/>
      <c r="R442" s="32"/>
      <c r="S442" s="32"/>
      <c r="T442" s="32"/>
      <c r="U442" s="32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 spans="1:76">
      <c r="A443" s="27">
        <f t="shared" ca="1" si="7"/>
        <v>45143</v>
      </c>
      <c r="B443" s="30"/>
      <c r="C443" s="30"/>
      <c r="D443" s="30"/>
      <c r="E443" s="30"/>
      <c r="F443" s="30"/>
      <c r="G443" s="30"/>
      <c r="H443" s="30"/>
      <c r="I443" s="32"/>
      <c r="J443" s="30"/>
      <c r="K443" s="30"/>
      <c r="L443" s="30"/>
      <c r="M443" s="30"/>
      <c r="N443" s="30"/>
      <c r="O443" s="30"/>
      <c r="P443" s="32"/>
      <c r="Q443" s="32"/>
      <c r="R443" s="32"/>
      <c r="S443" s="32"/>
      <c r="T443" s="32"/>
      <c r="U443" s="32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 spans="1:76">
      <c r="A444" s="27">
        <f t="shared" ca="1" si="7"/>
        <v>45144</v>
      </c>
      <c r="B444" s="30"/>
      <c r="C444" s="30"/>
      <c r="D444" s="30"/>
      <c r="E444" s="30"/>
      <c r="F444" s="30"/>
      <c r="G444" s="30"/>
      <c r="H444" s="30"/>
      <c r="I444" s="32"/>
      <c r="J444" s="30"/>
      <c r="K444" s="30"/>
      <c r="L444" s="30"/>
      <c r="M444" s="30"/>
      <c r="N444" s="30"/>
      <c r="O444" s="30"/>
      <c r="P444" s="32"/>
      <c r="Q444" s="32"/>
      <c r="R444" s="32"/>
      <c r="S444" s="32"/>
      <c r="T444" s="32"/>
      <c r="U444" s="32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 spans="1:76">
      <c r="A445" s="27">
        <f t="shared" ca="1" si="7"/>
        <v>45145</v>
      </c>
      <c r="B445" s="30"/>
      <c r="C445" s="30"/>
      <c r="D445" s="30"/>
      <c r="E445" s="30"/>
      <c r="F445" s="30"/>
      <c r="G445" s="30"/>
      <c r="H445" s="30"/>
      <c r="I445" s="32"/>
      <c r="J445" s="30"/>
      <c r="K445" s="30"/>
      <c r="L445" s="30"/>
      <c r="M445" s="30"/>
      <c r="N445" s="30"/>
      <c r="O445" s="30"/>
      <c r="P445" s="32"/>
      <c r="Q445" s="32"/>
      <c r="R445" s="32"/>
      <c r="S445" s="32"/>
      <c r="T445" s="32"/>
      <c r="U445" s="32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 spans="1:76">
      <c r="A446" s="27">
        <f t="shared" ca="1" si="7"/>
        <v>45146</v>
      </c>
      <c r="B446" s="30"/>
      <c r="C446" s="30"/>
      <c r="D446" s="30"/>
      <c r="E446" s="30"/>
      <c r="F446" s="30"/>
      <c r="G446" s="30"/>
      <c r="H446" s="30"/>
      <c r="I446" s="32"/>
      <c r="J446" s="30"/>
      <c r="K446" s="30"/>
      <c r="L446" s="30"/>
      <c r="M446" s="30"/>
      <c r="N446" s="30"/>
      <c r="O446" s="30"/>
      <c r="P446" s="32"/>
      <c r="Q446" s="32"/>
      <c r="R446" s="32"/>
      <c r="S446" s="32"/>
      <c r="T446" s="32"/>
      <c r="U446" s="32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 spans="1:76">
      <c r="A447" s="27">
        <f t="shared" ca="1" si="7"/>
        <v>45147</v>
      </c>
      <c r="B447" s="30"/>
      <c r="C447" s="30"/>
      <c r="D447" s="30"/>
      <c r="E447" s="30"/>
      <c r="F447" s="30"/>
      <c r="G447" s="30"/>
      <c r="H447" s="30"/>
      <c r="I447" s="32"/>
      <c r="J447" s="30"/>
      <c r="K447" s="30"/>
      <c r="L447" s="30"/>
      <c r="M447" s="30"/>
      <c r="N447" s="30"/>
      <c r="O447" s="30"/>
      <c r="P447" s="32"/>
      <c r="Q447" s="32"/>
      <c r="R447" s="32"/>
      <c r="S447" s="32"/>
      <c r="T447" s="32"/>
      <c r="U447" s="32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 spans="1:76">
      <c r="A448" s="27">
        <f t="shared" ca="1" si="7"/>
        <v>45148</v>
      </c>
      <c r="B448" s="30"/>
      <c r="C448" s="30"/>
      <c r="D448" s="30"/>
      <c r="E448" s="30"/>
      <c r="F448" s="30"/>
      <c r="G448" s="30"/>
      <c r="H448" s="30"/>
      <c r="I448" s="32"/>
      <c r="J448" s="30"/>
      <c r="K448" s="30"/>
      <c r="L448" s="30"/>
      <c r="M448" s="30"/>
      <c r="N448" s="30"/>
      <c r="O448" s="30"/>
      <c r="P448" s="32"/>
      <c r="Q448" s="32"/>
      <c r="R448" s="32"/>
      <c r="S448" s="32"/>
      <c r="T448" s="32"/>
      <c r="U448" s="32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 spans="1:76">
      <c r="A449" s="27">
        <f t="shared" ca="1" si="7"/>
        <v>45149</v>
      </c>
      <c r="B449" s="30"/>
      <c r="C449" s="30"/>
      <c r="D449" s="30"/>
      <c r="E449" s="30"/>
      <c r="F449" s="30"/>
      <c r="G449" s="30"/>
      <c r="H449" s="30"/>
      <c r="I449" s="32"/>
      <c r="J449" s="30"/>
      <c r="K449" s="30"/>
      <c r="L449" s="30"/>
      <c r="M449" s="30"/>
      <c r="N449" s="30"/>
      <c r="O449" s="30"/>
      <c r="P449" s="32"/>
      <c r="Q449" s="32"/>
      <c r="R449" s="32"/>
      <c r="S449" s="32"/>
      <c r="T449" s="32"/>
      <c r="U449" s="32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 spans="1:76">
      <c r="A450" s="27">
        <f t="shared" ca="1" si="7"/>
        <v>45150</v>
      </c>
      <c r="B450" s="30"/>
      <c r="C450" s="30"/>
      <c r="D450" s="30"/>
      <c r="E450" s="30"/>
      <c r="F450" s="30"/>
      <c r="G450" s="30"/>
      <c r="H450" s="30"/>
      <c r="I450" s="32"/>
      <c r="J450" s="30"/>
      <c r="K450" s="30"/>
      <c r="L450" s="30"/>
      <c r="M450" s="30"/>
      <c r="N450" s="30"/>
      <c r="O450" s="30"/>
      <c r="P450" s="32"/>
      <c r="Q450" s="32"/>
      <c r="R450" s="32"/>
      <c r="S450" s="32"/>
      <c r="T450" s="32"/>
      <c r="U450" s="32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 spans="1:76">
      <c r="A451" s="27">
        <f t="shared" ref="A451:A514" ca="1" si="8">A450+1</f>
        <v>45151</v>
      </c>
      <c r="B451" s="30"/>
      <c r="C451" s="30"/>
      <c r="D451" s="30"/>
      <c r="E451" s="30"/>
      <c r="F451" s="30"/>
      <c r="G451" s="30"/>
      <c r="H451" s="30"/>
      <c r="I451" s="32"/>
      <c r="J451" s="30"/>
      <c r="K451" s="30"/>
      <c r="L451" s="30"/>
      <c r="M451" s="30"/>
      <c r="N451" s="30"/>
      <c r="O451" s="30"/>
      <c r="P451" s="32"/>
      <c r="Q451" s="32"/>
      <c r="R451" s="32"/>
      <c r="S451" s="32"/>
      <c r="T451" s="32"/>
      <c r="U451" s="32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 spans="1:76">
      <c r="A452" s="27">
        <f t="shared" ca="1" si="8"/>
        <v>45152</v>
      </c>
      <c r="B452" s="30"/>
      <c r="C452" s="30"/>
      <c r="D452" s="30"/>
      <c r="E452" s="30"/>
      <c r="F452" s="30"/>
      <c r="G452" s="30"/>
      <c r="H452" s="30"/>
      <c r="I452" s="32"/>
      <c r="J452" s="30"/>
      <c r="K452" s="30"/>
      <c r="L452" s="30"/>
      <c r="M452" s="30"/>
      <c r="N452" s="30"/>
      <c r="O452" s="30"/>
      <c r="P452" s="32"/>
      <c r="Q452" s="32"/>
      <c r="R452" s="32"/>
      <c r="S452" s="32"/>
      <c r="T452" s="32"/>
      <c r="U452" s="32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 spans="1:76">
      <c r="A453" s="27">
        <f t="shared" ca="1" si="8"/>
        <v>45153</v>
      </c>
      <c r="B453" s="30"/>
      <c r="C453" s="30"/>
      <c r="D453" s="30"/>
      <c r="E453" s="30"/>
      <c r="F453" s="30"/>
      <c r="G453" s="30"/>
      <c r="H453" s="30"/>
      <c r="I453" s="32"/>
      <c r="J453" s="30"/>
      <c r="K453" s="30"/>
      <c r="L453" s="30"/>
      <c r="M453" s="30"/>
      <c r="N453" s="30"/>
      <c r="O453" s="30"/>
      <c r="P453" s="32"/>
      <c r="Q453" s="32"/>
      <c r="R453" s="32"/>
      <c r="S453" s="32"/>
      <c r="T453" s="32"/>
      <c r="U453" s="32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 spans="1:76">
      <c r="A454" s="27">
        <f t="shared" ca="1" si="8"/>
        <v>45154</v>
      </c>
      <c r="B454" s="30"/>
      <c r="C454" s="30"/>
      <c r="D454" s="30"/>
      <c r="E454" s="30"/>
      <c r="F454" s="30"/>
      <c r="G454" s="30"/>
      <c r="H454" s="30"/>
      <c r="I454" s="32"/>
      <c r="J454" s="30"/>
      <c r="K454" s="30"/>
      <c r="L454" s="30"/>
      <c r="M454" s="30"/>
      <c r="N454" s="30"/>
      <c r="O454" s="30"/>
      <c r="P454" s="32"/>
      <c r="Q454" s="32"/>
      <c r="R454" s="32"/>
      <c r="S454" s="32"/>
      <c r="T454" s="32"/>
      <c r="U454" s="32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 spans="1:76">
      <c r="A455" s="27">
        <f t="shared" ca="1" si="8"/>
        <v>45155</v>
      </c>
      <c r="B455" s="30"/>
      <c r="C455" s="30"/>
      <c r="D455" s="30"/>
      <c r="E455" s="30"/>
      <c r="F455" s="30"/>
      <c r="G455" s="30"/>
      <c r="H455" s="30"/>
      <c r="I455" s="32"/>
      <c r="J455" s="30"/>
      <c r="K455" s="30"/>
      <c r="L455" s="30"/>
      <c r="M455" s="30"/>
      <c r="N455" s="30"/>
      <c r="O455" s="30"/>
      <c r="P455" s="32"/>
      <c r="Q455" s="32"/>
      <c r="R455" s="32"/>
      <c r="S455" s="32"/>
      <c r="T455" s="32"/>
      <c r="U455" s="32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 spans="1:76">
      <c r="A456" s="27">
        <f t="shared" ca="1" si="8"/>
        <v>45156</v>
      </c>
      <c r="B456" s="30"/>
      <c r="C456" s="30"/>
      <c r="D456" s="30"/>
      <c r="E456" s="30"/>
      <c r="F456" s="30"/>
      <c r="G456" s="30"/>
      <c r="H456" s="30"/>
      <c r="I456" s="32"/>
      <c r="J456" s="30"/>
      <c r="K456" s="30"/>
      <c r="L456" s="30"/>
      <c r="M456" s="30"/>
      <c r="N456" s="30"/>
      <c r="O456" s="30"/>
      <c r="P456" s="32"/>
      <c r="Q456" s="32"/>
      <c r="R456" s="32"/>
      <c r="S456" s="32"/>
      <c r="T456" s="32"/>
      <c r="U456" s="32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 spans="1:76">
      <c r="A457" s="27">
        <f t="shared" ca="1" si="8"/>
        <v>45157</v>
      </c>
      <c r="B457" s="30"/>
      <c r="C457" s="30"/>
      <c r="D457" s="30"/>
      <c r="E457" s="30"/>
      <c r="F457" s="30"/>
      <c r="G457" s="30"/>
      <c r="H457" s="30"/>
      <c r="I457" s="32"/>
      <c r="J457" s="30"/>
      <c r="K457" s="30"/>
      <c r="L457" s="30"/>
      <c r="M457" s="30"/>
      <c r="N457" s="30"/>
      <c r="O457" s="30"/>
      <c r="P457" s="32"/>
      <c r="Q457" s="32"/>
      <c r="R457" s="32"/>
      <c r="S457" s="32"/>
      <c r="T457" s="32"/>
      <c r="U457" s="32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 spans="1:76">
      <c r="A458" s="27">
        <f t="shared" ca="1" si="8"/>
        <v>45158</v>
      </c>
      <c r="B458" s="30"/>
      <c r="C458" s="30"/>
      <c r="D458" s="30"/>
      <c r="E458" s="30"/>
      <c r="F458" s="30"/>
      <c r="G458" s="30"/>
      <c r="H458" s="30"/>
      <c r="I458" s="32"/>
      <c r="J458" s="30"/>
      <c r="K458" s="30"/>
      <c r="L458" s="30"/>
      <c r="M458" s="30"/>
      <c r="N458" s="30"/>
      <c r="O458" s="30"/>
      <c r="P458" s="32"/>
      <c r="Q458" s="32"/>
      <c r="R458" s="32"/>
      <c r="S458" s="32"/>
      <c r="T458" s="32"/>
      <c r="U458" s="32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 spans="1:76">
      <c r="A459" s="27">
        <f t="shared" ca="1" si="8"/>
        <v>45159</v>
      </c>
      <c r="B459" s="30"/>
      <c r="C459" s="30"/>
      <c r="D459" s="30"/>
      <c r="E459" s="30"/>
      <c r="F459" s="30"/>
      <c r="G459" s="30"/>
      <c r="H459" s="30"/>
      <c r="I459" s="32"/>
      <c r="J459" s="30"/>
      <c r="K459" s="30"/>
      <c r="L459" s="30"/>
      <c r="M459" s="30"/>
      <c r="N459" s="30"/>
      <c r="O459" s="30"/>
      <c r="P459" s="32"/>
      <c r="Q459" s="32"/>
      <c r="R459" s="32"/>
      <c r="S459" s="32"/>
      <c r="T459" s="32"/>
      <c r="U459" s="32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 spans="1:76">
      <c r="A460" s="27">
        <f t="shared" ca="1" si="8"/>
        <v>45160</v>
      </c>
      <c r="B460" s="30"/>
      <c r="C460" s="30"/>
      <c r="D460" s="30"/>
      <c r="E460" s="30"/>
      <c r="F460" s="30"/>
      <c r="G460" s="30"/>
      <c r="H460" s="30"/>
      <c r="I460" s="32"/>
      <c r="J460" s="30"/>
      <c r="K460" s="30"/>
      <c r="L460" s="30"/>
      <c r="M460" s="30"/>
      <c r="N460" s="30"/>
      <c r="O460" s="30"/>
      <c r="P460" s="32"/>
      <c r="Q460" s="32"/>
      <c r="R460" s="32"/>
      <c r="S460" s="32"/>
      <c r="T460" s="32"/>
      <c r="U460" s="32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 spans="1:76">
      <c r="A461" s="27">
        <f t="shared" ca="1" si="8"/>
        <v>45161</v>
      </c>
      <c r="B461" s="30"/>
      <c r="C461" s="30"/>
      <c r="D461" s="30"/>
      <c r="E461" s="30"/>
      <c r="F461" s="30"/>
      <c r="G461" s="30"/>
      <c r="H461" s="30"/>
      <c r="I461" s="32"/>
      <c r="J461" s="30"/>
      <c r="K461" s="30"/>
      <c r="L461" s="30"/>
      <c r="M461" s="30"/>
      <c r="N461" s="30"/>
      <c r="O461" s="30"/>
      <c r="P461" s="32"/>
      <c r="Q461" s="32"/>
      <c r="R461" s="32"/>
      <c r="S461" s="32"/>
      <c r="T461" s="32"/>
      <c r="U461" s="32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 spans="1:76">
      <c r="A462" s="27">
        <f t="shared" ca="1" si="8"/>
        <v>45162</v>
      </c>
      <c r="B462" s="30"/>
      <c r="C462" s="30"/>
      <c r="D462" s="30"/>
      <c r="E462" s="30"/>
      <c r="F462" s="30"/>
      <c r="G462" s="30"/>
      <c r="H462" s="30"/>
      <c r="I462" s="32"/>
      <c r="J462" s="30"/>
      <c r="K462" s="30"/>
      <c r="L462" s="30"/>
      <c r="M462" s="30"/>
      <c r="N462" s="30"/>
      <c r="O462" s="30"/>
      <c r="P462" s="32"/>
      <c r="Q462" s="32"/>
      <c r="R462" s="32"/>
      <c r="S462" s="32"/>
      <c r="T462" s="32"/>
      <c r="U462" s="32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 spans="1:76">
      <c r="A463" s="27">
        <f t="shared" ca="1" si="8"/>
        <v>45163</v>
      </c>
      <c r="B463" s="30"/>
      <c r="C463" s="30"/>
      <c r="D463" s="30"/>
      <c r="E463" s="30"/>
      <c r="F463" s="30"/>
      <c r="G463" s="30"/>
      <c r="H463" s="30"/>
      <c r="I463" s="32"/>
      <c r="J463" s="30"/>
      <c r="K463" s="30"/>
      <c r="L463" s="30"/>
      <c r="M463" s="30"/>
      <c r="N463" s="30"/>
      <c r="O463" s="30"/>
      <c r="P463" s="32"/>
      <c r="Q463" s="32"/>
      <c r="R463" s="32"/>
      <c r="S463" s="32"/>
      <c r="T463" s="32"/>
      <c r="U463" s="32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 spans="1:76">
      <c r="A464" s="27">
        <f t="shared" ca="1" si="8"/>
        <v>45164</v>
      </c>
      <c r="B464" s="30"/>
      <c r="C464" s="30"/>
      <c r="D464" s="30"/>
      <c r="E464" s="30"/>
      <c r="F464" s="30"/>
      <c r="G464" s="30"/>
      <c r="H464" s="30"/>
      <c r="I464" s="32"/>
      <c r="J464" s="30"/>
      <c r="K464" s="30"/>
      <c r="L464" s="30"/>
      <c r="M464" s="30"/>
      <c r="N464" s="30"/>
      <c r="O464" s="30"/>
      <c r="P464" s="32"/>
      <c r="Q464" s="32"/>
      <c r="R464" s="32"/>
      <c r="S464" s="32"/>
      <c r="T464" s="32"/>
      <c r="U464" s="32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 spans="1:76">
      <c r="A465" s="27">
        <f t="shared" ca="1" si="8"/>
        <v>45165</v>
      </c>
      <c r="B465" s="30"/>
      <c r="C465" s="30"/>
      <c r="D465" s="30"/>
      <c r="E465" s="30"/>
      <c r="F465" s="30"/>
      <c r="G465" s="30"/>
      <c r="H465" s="30"/>
      <c r="I465" s="32"/>
      <c r="J465" s="30"/>
      <c r="K465" s="30"/>
      <c r="L465" s="30"/>
      <c r="M465" s="30"/>
      <c r="N465" s="30"/>
      <c r="O465" s="30"/>
      <c r="P465" s="32"/>
      <c r="Q465" s="32"/>
      <c r="R465" s="32"/>
      <c r="S465" s="32"/>
      <c r="T465" s="32"/>
      <c r="U465" s="32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 spans="1:76">
      <c r="A466" s="27">
        <f t="shared" ca="1" si="8"/>
        <v>45166</v>
      </c>
      <c r="B466" s="30"/>
      <c r="C466" s="30"/>
      <c r="D466" s="30"/>
      <c r="E466" s="30"/>
      <c r="F466" s="30"/>
      <c r="G466" s="30"/>
      <c r="H466" s="30"/>
      <c r="I466" s="32"/>
      <c r="J466" s="30"/>
      <c r="K466" s="30"/>
      <c r="L466" s="30"/>
      <c r="M466" s="30"/>
      <c r="N466" s="30"/>
      <c r="O466" s="30"/>
      <c r="P466" s="32"/>
      <c r="Q466" s="32"/>
      <c r="R466" s="32"/>
      <c r="S466" s="32"/>
      <c r="T466" s="32"/>
      <c r="U466" s="32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 spans="1:76">
      <c r="A467" s="27">
        <f t="shared" ca="1" si="8"/>
        <v>45167</v>
      </c>
      <c r="B467" s="30"/>
      <c r="C467" s="30"/>
      <c r="D467" s="30"/>
      <c r="E467" s="30"/>
      <c r="F467" s="30"/>
      <c r="G467" s="30"/>
      <c r="H467" s="30"/>
      <c r="I467" s="32"/>
      <c r="J467" s="30"/>
      <c r="K467" s="30"/>
      <c r="L467" s="30"/>
      <c r="M467" s="30"/>
      <c r="N467" s="30"/>
      <c r="O467" s="30"/>
      <c r="P467" s="32"/>
      <c r="Q467" s="32"/>
      <c r="R467" s="32"/>
      <c r="S467" s="32"/>
      <c r="T467" s="32"/>
      <c r="U467" s="32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 spans="1:76">
      <c r="A468" s="27">
        <f t="shared" ca="1" si="8"/>
        <v>45168</v>
      </c>
      <c r="B468" s="30"/>
      <c r="C468" s="30"/>
      <c r="D468" s="30"/>
      <c r="E468" s="30"/>
      <c r="F468" s="30"/>
      <c r="G468" s="30"/>
      <c r="H468" s="30"/>
      <c r="I468" s="32"/>
      <c r="J468" s="30"/>
      <c r="K468" s="30"/>
      <c r="L468" s="30"/>
      <c r="M468" s="30"/>
      <c r="N468" s="30"/>
      <c r="O468" s="30"/>
      <c r="P468" s="32"/>
      <c r="Q468" s="32"/>
      <c r="R468" s="32"/>
      <c r="S468" s="32"/>
      <c r="T468" s="32"/>
      <c r="U468" s="32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 spans="1:76">
      <c r="A469" s="27">
        <f t="shared" ca="1" si="8"/>
        <v>45169</v>
      </c>
      <c r="B469" s="30"/>
      <c r="C469" s="30"/>
      <c r="D469" s="30"/>
      <c r="E469" s="30"/>
      <c r="F469" s="30"/>
      <c r="G469" s="30"/>
      <c r="H469" s="30"/>
      <c r="I469" s="32"/>
      <c r="J469" s="30"/>
      <c r="K469" s="30"/>
      <c r="L469" s="30"/>
      <c r="M469" s="30"/>
      <c r="N469" s="30"/>
      <c r="O469" s="30"/>
      <c r="P469" s="32"/>
      <c r="Q469" s="32"/>
      <c r="R469" s="32"/>
      <c r="S469" s="32"/>
      <c r="T469" s="32"/>
      <c r="U469" s="32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 spans="1:76">
      <c r="A470" s="27">
        <f t="shared" ca="1" si="8"/>
        <v>45170</v>
      </c>
      <c r="B470" s="30"/>
      <c r="C470" s="30"/>
      <c r="D470" s="30"/>
      <c r="E470" s="30"/>
      <c r="F470" s="30"/>
      <c r="G470" s="30"/>
      <c r="H470" s="30"/>
      <c r="I470" s="32"/>
      <c r="J470" s="30"/>
      <c r="K470" s="30"/>
      <c r="L470" s="30"/>
      <c r="M470" s="30"/>
      <c r="N470" s="30"/>
      <c r="O470" s="30"/>
      <c r="P470" s="32"/>
      <c r="Q470" s="32"/>
      <c r="R470" s="32"/>
      <c r="S470" s="32"/>
      <c r="T470" s="32"/>
      <c r="U470" s="32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 spans="1:76">
      <c r="A471" s="27">
        <f t="shared" ca="1" si="8"/>
        <v>45171</v>
      </c>
      <c r="B471" s="30"/>
      <c r="C471" s="30"/>
      <c r="D471" s="30"/>
      <c r="E471" s="30"/>
      <c r="F471" s="30"/>
      <c r="G471" s="30"/>
      <c r="H471" s="30"/>
      <c r="I471" s="32"/>
      <c r="J471" s="30"/>
      <c r="K471" s="30"/>
      <c r="L471" s="30"/>
      <c r="M471" s="30"/>
      <c r="N471" s="30"/>
      <c r="O471" s="30"/>
      <c r="P471" s="32"/>
      <c r="Q471" s="32"/>
      <c r="R471" s="32"/>
      <c r="S471" s="32"/>
      <c r="T471" s="32"/>
      <c r="U471" s="32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 spans="1:76">
      <c r="A472" s="27">
        <f t="shared" ca="1" si="8"/>
        <v>45172</v>
      </c>
      <c r="B472" s="30"/>
      <c r="C472" s="30"/>
      <c r="D472" s="30"/>
      <c r="E472" s="30"/>
      <c r="F472" s="30"/>
      <c r="G472" s="30"/>
      <c r="H472" s="30"/>
      <c r="I472" s="32"/>
      <c r="J472" s="30"/>
      <c r="K472" s="30"/>
      <c r="L472" s="30"/>
      <c r="M472" s="30"/>
      <c r="N472" s="30"/>
      <c r="O472" s="30"/>
      <c r="P472" s="32"/>
      <c r="Q472" s="32"/>
      <c r="R472" s="32"/>
      <c r="S472" s="32"/>
      <c r="T472" s="32"/>
      <c r="U472" s="32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 spans="1:76">
      <c r="A473" s="27">
        <f t="shared" ca="1" si="8"/>
        <v>45173</v>
      </c>
      <c r="B473" s="30"/>
      <c r="C473" s="30"/>
      <c r="D473" s="30"/>
      <c r="E473" s="30"/>
      <c r="F473" s="30"/>
      <c r="G473" s="30"/>
      <c r="H473" s="30"/>
      <c r="I473" s="32"/>
      <c r="J473" s="30"/>
      <c r="K473" s="30"/>
      <c r="L473" s="30"/>
      <c r="M473" s="30"/>
      <c r="N473" s="30"/>
      <c r="O473" s="30"/>
      <c r="P473" s="32"/>
      <c r="Q473" s="32"/>
      <c r="R473" s="32"/>
      <c r="S473" s="32"/>
      <c r="T473" s="32"/>
      <c r="U473" s="32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 spans="1:76">
      <c r="A474" s="27">
        <f t="shared" ca="1" si="8"/>
        <v>45174</v>
      </c>
      <c r="B474" s="30"/>
      <c r="C474" s="30"/>
      <c r="D474" s="30"/>
      <c r="E474" s="30"/>
      <c r="F474" s="30"/>
      <c r="G474" s="30"/>
      <c r="H474" s="30"/>
      <c r="I474" s="32"/>
      <c r="J474" s="30"/>
      <c r="K474" s="30"/>
      <c r="L474" s="30"/>
      <c r="M474" s="30"/>
      <c r="N474" s="30"/>
      <c r="O474" s="30"/>
      <c r="P474" s="32"/>
      <c r="Q474" s="32"/>
      <c r="R474" s="32"/>
      <c r="S474" s="32"/>
      <c r="T474" s="32"/>
      <c r="U474" s="32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 spans="1:76">
      <c r="A475" s="27">
        <f t="shared" ca="1" si="8"/>
        <v>45175</v>
      </c>
      <c r="B475" s="30"/>
      <c r="C475" s="30"/>
      <c r="D475" s="30"/>
      <c r="E475" s="30"/>
      <c r="F475" s="30"/>
      <c r="G475" s="30"/>
      <c r="H475" s="30"/>
      <c r="I475" s="32"/>
      <c r="J475" s="30"/>
      <c r="K475" s="30"/>
      <c r="L475" s="30"/>
      <c r="M475" s="30"/>
      <c r="N475" s="30"/>
      <c r="O475" s="30"/>
      <c r="P475" s="32"/>
      <c r="Q475" s="32"/>
      <c r="R475" s="32"/>
      <c r="S475" s="32"/>
      <c r="T475" s="32"/>
      <c r="U475" s="32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 spans="1:76">
      <c r="A476" s="27">
        <f t="shared" ca="1" si="8"/>
        <v>45176</v>
      </c>
      <c r="B476" s="30"/>
      <c r="C476" s="30"/>
      <c r="D476" s="30"/>
      <c r="E476" s="30"/>
      <c r="F476" s="30"/>
      <c r="G476" s="30"/>
      <c r="H476" s="30"/>
      <c r="I476" s="32"/>
      <c r="J476" s="30"/>
      <c r="K476" s="30"/>
      <c r="L476" s="30"/>
      <c r="M476" s="30"/>
      <c r="N476" s="30"/>
      <c r="O476" s="30"/>
      <c r="P476" s="32"/>
      <c r="Q476" s="32"/>
      <c r="R476" s="32"/>
      <c r="S476" s="32"/>
      <c r="T476" s="32"/>
      <c r="U476" s="32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 spans="1:76">
      <c r="A477" s="27">
        <f t="shared" ca="1" si="8"/>
        <v>45177</v>
      </c>
      <c r="B477" s="30"/>
      <c r="C477" s="30"/>
      <c r="D477" s="30"/>
      <c r="E477" s="30"/>
      <c r="F477" s="30"/>
      <c r="G477" s="30"/>
      <c r="H477" s="30"/>
      <c r="I477" s="32"/>
      <c r="J477" s="30"/>
      <c r="K477" s="30"/>
      <c r="L477" s="30"/>
      <c r="M477" s="30"/>
      <c r="N477" s="30"/>
      <c r="O477" s="30"/>
      <c r="P477" s="32"/>
      <c r="Q477" s="32"/>
      <c r="R477" s="32"/>
      <c r="S477" s="32"/>
      <c r="T477" s="32"/>
      <c r="U477" s="32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 spans="1:76">
      <c r="A478" s="27">
        <f t="shared" ca="1" si="8"/>
        <v>45178</v>
      </c>
      <c r="B478" s="30"/>
      <c r="C478" s="30"/>
      <c r="D478" s="30"/>
      <c r="E478" s="30"/>
      <c r="F478" s="30"/>
      <c r="G478" s="30"/>
      <c r="H478" s="30"/>
      <c r="I478" s="32"/>
      <c r="J478" s="30"/>
      <c r="K478" s="30"/>
      <c r="L478" s="30"/>
      <c r="M478" s="30"/>
      <c r="N478" s="30"/>
      <c r="O478" s="30"/>
      <c r="P478" s="32"/>
      <c r="Q478" s="32"/>
      <c r="R478" s="32"/>
      <c r="S478" s="32"/>
      <c r="T478" s="32"/>
      <c r="U478" s="32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 spans="1:76">
      <c r="A479" s="27">
        <f t="shared" ca="1" si="8"/>
        <v>45179</v>
      </c>
      <c r="B479" s="30"/>
      <c r="C479" s="30"/>
      <c r="D479" s="30"/>
      <c r="E479" s="30"/>
      <c r="F479" s="30"/>
      <c r="G479" s="30"/>
      <c r="H479" s="30"/>
      <c r="I479" s="32"/>
      <c r="J479" s="30"/>
      <c r="K479" s="30"/>
      <c r="L479" s="30"/>
      <c r="M479" s="30"/>
      <c r="N479" s="30"/>
      <c r="O479" s="30"/>
      <c r="P479" s="32"/>
      <c r="Q479" s="32"/>
      <c r="R479" s="32"/>
      <c r="S479" s="32"/>
      <c r="T479" s="32"/>
      <c r="U479" s="32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 spans="1:76">
      <c r="A480" s="27">
        <f t="shared" ca="1" si="8"/>
        <v>45180</v>
      </c>
      <c r="B480" s="30"/>
      <c r="C480" s="30"/>
      <c r="D480" s="30"/>
      <c r="E480" s="30"/>
      <c r="F480" s="30"/>
      <c r="G480" s="30"/>
      <c r="H480" s="30"/>
      <c r="I480" s="32"/>
      <c r="J480" s="30"/>
      <c r="K480" s="30"/>
      <c r="L480" s="30"/>
      <c r="M480" s="30"/>
      <c r="N480" s="30"/>
      <c r="O480" s="30"/>
      <c r="P480" s="32"/>
      <c r="Q480" s="32"/>
      <c r="R480" s="32"/>
      <c r="S480" s="32"/>
      <c r="T480" s="32"/>
      <c r="U480" s="32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 spans="1:76">
      <c r="A481" s="27">
        <f t="shared" ca="1" si="8"/>
        <v>45181</v>
      </c>
      <c r="B481" s="30"/>
      <c r="C481" s="30"/>
      <c r="D481" s="30"/>
      <c r="E481" s="30"/>
      <c r="F481" s="30"/>
      <c r="G481" s="30"/>
      <c r="H481" s="30"/>
      <c r="I481" s="32"/>
      <c r="J481" s="30"/>
      <c r="K481" s="30"/>
      <c r="L481" s="30"/>
      <c r="M481" s="30"/>
      <c r="N481" s="30"/>
      <c r="O481" s="30"/>
      <c r="P481" s="32"/>
      <c r="Q481" s="32"/>
      <c r="R481" s="32"/>
      <c r="S481" s="32"/>
      <c r="T481" s="32"/>
      <c r="U481" s="32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 spans="1:76">
      <c r="A482" s="27">
        <f t="shared" ca="1" si="8"/>
        <v>45182</v>
      </c>
      <c r="B482" s="30"/>
      <c r="C482" s="30"/>
      <c r="D482" s="30"/>
      <c r="E482" s="30"/>
      <c r="F482" s="30"/>
      <c r="G482" s="30"/>
      <c r="H482" s="30"/>
      <c r="I482" s="32"/>
      <c r="J482" s="30"/>
      <c r="K482" s="30"/>
      <c r="L482" s="30"/>
      <c r="M482" s="30"/>
      <c r="N482" s="30"/>
      <c r="O482" s="30"/>
      <c r="P482" s="32"/>
      <c r="Q482" s="32"/>
      <c r="R482" s="32"/>
      <c r="S482" s="32"/>
      <c r="T482" s="32"/>
      <c r="U482" s="32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 spans="1:76">
      <c r="A483" s="27">
        <f t="shared" ca="1" si="8"/>
        <v>45183</v>
      </c>
      <c r="B483" s="30"/>
      <c r="C483" s="30"/>
      <c r="D483" s="30"/>
      <c r="E483" s="30"/>
      <c r="F483" s="30"/>
      <c r="G483" s="30"/>
      <c r="H483" s="30"/>
      <c r="I483" s="32"/>
      <c r="J483" s="30"/>
      <c r="K483" s="30"/>
      <c r="L483" s="30"/>
      <c r="M483" s="30"/>
      <c r="N483" s="30"/>
      <c r="O483" s="30"/>
      <c r="P483" s="32"/>
      <c r="Q483" s="32"/>
      <c r="R483" s="32"/>
      <c r="S483" s="32"/>
      <c r="T483" s="32"/>
      <c r="U483" s="32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 spans="1:76">
      <c r="A484" s="27">
        <f t="shared" ca="1" si="8"/>
        <v>45184</v>
      </c>
      <c r="B484" s="30"/>
      <c r="C484" s="30"/>
      <c r="D484" s="30"/>
      <c r="E484" s="30"/>
      <c r="F484" s="30"/>
      <c r="G484" s="30"/>
      <c r="H484" s="30"/>
      <c r="I484" s="32"/>
      <c r="J484" s="30"/>
      <c r="K484" s="30"/>
      <c r="L484" s="30"/>
      <c r="M484" s="30"/>
      <c r="N484" s="30"/>
      <c r="O484" s="30"/>
      <c r="P484" s="32"/>
      <c r="Q484" s="32"/>
      <c r="R484" s="32"/>
      <c r="S484" s="32"/>
      <c r="T484" s="32"/>
      <c r="U484" s="32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 spans="1:76">
      <c r="A485" s="27">
        <f t="shared" ca="1" si="8"/>
        <v>45185</v>
      </c>
      <c r="B485" s="30"/>
      <c r="C485" s="30"/>
      <c r="D485" s="30"/>
      <c r="E485" s="30"/>
      <c r="F485" s="30"/>
      <c r="G485" s="30"/>
      <c r="H485" s="30"/>
      <c r="I485" s="32"/>
      <c r="J485" s="30"/>
      <c r="K485" s="30"/>
      <c r="L485" s="30"/>
      <c r="M485" s="30"/>
      <c r="N485" s="30"/>
      <c r="O485" s="30"/>
      <c r="P485" s="32"/>
      <c r="Q485" s="32"/>
      <c r="R485" s="32"/>
      <c r="S485" s="32"/>
      <c r="T485" s="32"/>
      <c r="U485" s="32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 spans="1:76">
      <c r="A486" s="27">
        <f t="shared" ca="1" si="8"/>
        <v>45186</v>
      </c>
      <c r="B486" s="30"/>
      <c r="C486" s="30"/>
      <c r="D486" s="30"/>
      <c r="E486" s="30"/>
      <c r="F486" s="30"/>
      <c r="G486" s="30"/>
      <c r="H486" s="30"/>
      <c r="I486" s="32"/>
      <c r="J486" s="30"/>
      <c r="K486" s="30"/>
      <c r="L486" s="30"/>
      <c r="M486" s="30"/>
      <c r="N486" s="30"/>
      <c r="O486" s="30"/>
      <c r="P486" s="32"/>
      <c r="Q486" s="32"/>
      <c r="R486" s="32"/>
      <c r="S486" s="32"/>
      <c r="T486" s="32"/>
      <c r="U486" s="32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 spans="1:76">
      <c r="A487" s="27">
        <f t="shared" ca="1" si="8"/>
        <v>45187</v>
      </c>
      <c r="B487" s="30"/>
      <c r="C487" s="30"/>
      <c r="D487" s="30"/>
      <c r="E487" s="30"/>
      <c r="F487" s="30"/>
      <c r="G487" s="30"/>
      <c r="H487" s="30"/>
      <c r="I487" s="32"/>
      <c r="J487" s="30"/>
      <c r="K487" s="30"/>
      <c r="L487" s="30"/>
      <c r="M487" s="30"/>
      <c r="N487" s="30"/>
      <c r="O487" s="30"/>
      <c r="P487" s="32"/>
      <c r="Q487" s="32"/>
      <c r="R487" s="32"/>
      <c r="S487" s="32"/>
      <c r="T487" s="32"/>
      <c r="U487" s="32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 spans="1:76">
      <c r="A488" s="27">
        <f t="shared" ca="1" si="8"/>
        <v>45188</v>
      </c>
      <c r="B488" s="30"/>
      <c r="C488" s="30"/>
      <c r="D488" s="30"/>
      <c r="E488" s="30"/>
      <c r="F488" s="30"/>
      <c r="G488" s="30"/>
      <c r="H488" s="30"/>
      <c r="I488" s="32"/>
      <c r="J488" s="30"/>
      <c r="K488" s="30"/>
      <c r="L488" s="30"/>
      <c r="M488" s="30"/>
      <c r="N488" s="30"/>
      <c r="O488" s="30"/>
      <c r="P488" s="32"/>
      <c r="Q488" s="32"/>
      <c r="R488" s="32"/>
      <c r="S488" s="32"/>
      <c r="T488" s="32"/>
      <c r="U488" s="32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 spans="1:76">
      <c r="A489" s="27">
        <f t="shared" ca="1" si="8"/>
        <v>45189</v>
      </c>
      <c r="B489" s="30"/>
      <c r="C489" s="30"/>
      <c r="D489" s="30"/>
      <c r="E489" s="30"/>
      <c r="F489" s="30"/>
      <c r="G489" s="30"/>
      <c r="H489" s="30"/>
      <c r="I489" s="32"/>
      <c r="J489" s="30"/>
      <c r="K489" s="30"/>
      <c r="L489" s="30"/>
      <c r="M489" s="30"/>
      <c r="N489" s="30"/>
      <c r="O489" s="30"/>
      <c r="P489" s="32"/>
      <c r="Q489" s="32"/>
      <c r="R489" s="32"/>
      <c r="S489" s="32"/>
      <c r="T489" s="32"/>
      <c r="U489" s="32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 spans="1:76">
      <c r="A490" s="27">
        <f t="shared" ca="1" si="8"/>
        <v>45190</v>
      </c>
      <c r="B490" s="30"/>
      <c r="C490" s="30"/>
      <c r="D490" s="30"/>
      <c r="E490" s="30"/>
      <c r="F490" s="30"/>
      <c r="G490" s="30"/>
      <c r="H490" s="30"/>
      <c r="I490" s="32"/>
      <c r="J490" s="30"/>
      <c r="K490" s="30"/>
      <c r="L490" s="30"/>
      <c r="M490" s="30"/>
      <c r="N490" s="30"/>
      <c r="O490" s="30"/>
      <c r="P490" s="32"/>
      <c r="Q490" s="32"/>
      <c r="R490" s="32"/>
      <c r="S490" s="32"/>
      <c r="T490" s="32"/>
      <c r="U490" s="32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 spans="1:76">
      <c r="A491" s="27">
        <f t="shared" ca="1" si="8"/>
        <v>45191</v>
      </c>
      <c r="B491" s="30"/>
      <c r="C491" s="30"/>
      <c r="D491" s="30"/>
      <c r="E491" s="30"/>
      <c r="F491" s="30"/>
      <c r="G491" s="30"/>
      <c r="H491" s="30"/>
      <c r="I491" s="32"/>
      <c r="J491" s="30"/>
      <c r="K491" s="30"/>
      <c r="L491" s="30"/>
      <c r="M491" s="30"/>
      <c r="N491" s="30"/>
      <c r="O491" s="30"/>
      <c r="P491" s="32"/>
      <c r="Q491" s="32"/>
      <c r="R491" s="32"/>
      <c r="S491" s="32"/>
      <c r="T491" s="32"/>
      <c r="U491" s="32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 spans="1:76">
      <c r="A492" s="27">
        <f t="shared" ca="1" si="8"/>
        <v>45192</v>
      </c>
      <c r="B492" s="30"/>
      <c r="C492" s="30"/>
      <c r="D492" s="30"/>
      <c r="E492" s="30"/>
      <c r="F492" s="30"/>
      <c r="G492" s="30"/>
      <c r="H492" s="30"/>
      <c r="I492" s="32"/>
      <c r="J492" s="30"/>
      <c r="K492" s="30"/>
      <c r="L492" s="30"/>
      <c r="M492" s="30"/>
      <c r="N492" s="30"/>
      <c r="O492" s="30"/>
      <c r="P492" s="32"/>
      <c r="Q492" s="32"/>
      <c r="R492" s="32"/>
      <c r="S492" s="32"/>
      <c r="T492" s="32"/>
      <c r="U492" s="32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 spans="1:76">
      <c r="A493" s="27">
        <f t="shared" ca="1" si="8"/>
        <v>45193</v>
      </c>
      <c r="B493" s="30"/>
      <c r="C493" s="30"/>
      <c r="D493" s="30"/>
      <c r="E493" s="30"/>
      <c r="F493" s="30"/>
      <c r="G493" s="30"/>
      <c r="H493" s="30"/>
      <c r="I493" s="32"/>
      <c r="J493" s="30"/>
      <c r="K493" s="30"/>
      <c r="L493" s="30"/>
      <c r="M493" s="30"/>
      <c r="N493" s="30"/>
      <c r="O493" s="30"/>
      <c r="P493" s="32"/>
      <c r="Q493" s="32"/>
      <c r="R493" s="32"/>
      <c r="S493" s="32"/>
      <c r="T493" s="32"/>
      <c r="U493" s="32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 spans="1:76">
      <c r="A494" s="27">
        <f t="shared" ca="1" si="8"/>
        <v>45194</v>
      </c>
      <c r="B494" s="30"/>
      <c r="C494" s="30"/>
      <c r="D494" s="30"/>
      <c r="E494" s="30"/>
      <c r="F494" s="30"/>
      <c r="G494" s="30"/>
      <c r="H494" s="30"/>
      <c r="I494" s="32"/>
      <c r="J494" s="30"/>
      <c r="K494" s="30"/>
      <c r="L494" s="30"/>
      <c r="M494" s="30"/>
      <c r="N494" s="30"/>
      <c r="O494" s="30"/>
      <c r="P494" s="32"/>
      <c r="Q494" s="32"/>
      <c r="R494" s="32"/>
      <c r="S494" s="32"/>
      <c r="T494" s="32"/>
      <c r="U494" s="32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 spans="1:76">
      <c r="A495" s="27">
        <f t="shared" ca="1" si="8"/>
        <v>45195</v>
      </c>
      <c r="B495" s="30"/>
      <c r="C495" s="30"/>
      <c r="D495" s="30"/>
      <c r="E495" s="30"/>
      <c r="F495" s="30"/>
      <c r="G495" s="30"/>
      <c r="H495" s="30"/>
      <c r="I495" s="32"/>
      <c r="J495" s="30"/>
      <c r="K495" s="30"/>
      <c r="L495" s="30"/>
      <c r="M495" s="30"/>
      <c r="N495" s="30"/>
      <c r="O495" s="30"/>
      <c r="P495" s="32"/>
      <c r="Q495" s="32"/>
      <c r="R495" s="32"/>
      <c r="S495" s="32"/>
      <c r="T495" s="32"/>
      <c r="U495" s="32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 spans="1:76">
      <c r="A496" s="27">
        <f t="shared" ca="1" si="8"/>
        <v>45196</v>
      </c>
      <c r="B496" s="30"/>
      <c r="C496" s="30"/>
      <c r="D496" s="30"/>
      <c r="E496" s="30"/>
      <c r="F496" s="30"/>
      <c r="G496" s="30"/>
      <c r="H496" s="30"/>
      <c r="I496" s="32"/>
      <c r="J496" s="30"/>
      <c r="K496" s="30"/>
      <c r="L496" s="30"/>
      <c r="M496" s="30"/>
      <c r="N496" s="30"/>
      <c r="O496" s="30"/>
      <c r="P496" s="32"/>
      <c r="Q496" s="32"/>
      <c r="R496" s="32"/>
      <c r="S496" s="32"/>
      <c r="T496" s="32"/>
      <c r="U496" s="32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 spans="1:76">
      <c r="A497" s="27">
        <f t="shared" ca="1" si="8"/>
        <v>45197</v>
      </c>
      <c r="B497" s="30"/>
      <c r="C497" s="30"/>
      <c r="D497" s="30"/>
      <c r="E497" s="30"/>
      <c r="F497" s="30"/>
      <c r="G497" s="30"/>
      <c r="H497" s="30"/>
      <c r="I497" s="32"/>
      <c r="J497" s="30"/>
      <c r="K497" s="30"/>
      <c r="L497" s="30"/>
      <c r="M497" s="30"/>
      <c r="N497" s="30"/>
      <c r="O497" s="30"/>
      <c r="P497" s="32"/>
      <c r="Q497" s="32"/>
      <c r="R497" s="32"/>
      <c r="S497" s="32"/>
      <c r="T497" s="32"/>
      <c r="U497" s="32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 spans="1:76">
      <c r="A498" s="27">
        <f t="shared" ca="1" si="8"/>
        <v>45198</v>
      </c>
      <c r="B498" s="30"/>
      <c r="C498" s="30"/>
      <c r="D498" s="30"/>
      <c r="E498" s="30"/>
      <c r="F498" s="30"/>
      <c r="G498" s="30"/>
      <c r="H498" s="30"/>
      <c r="I498" s="32"/>
      <c r="J498" s="30"/>
      <c r="K498" s="30"/>
      <c r="L498" s="30"/>
      <c r="M498" s="30"/>
      <c r="N498" s="30"/>
      <c r="O498" s="30"/>
      <c r="P498" s="32"/>
      <c r="Q498" s="32"/>
      <c r="R498" s="32"/>
      <c r="S498" s="32"/>
      <c r="T498" s="32"/>
      <c r="U498" s="32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 spans="1:76">
      <c r="A499" s="27">
        <f t="shared" ca="1" si="8"/>
        <v>45199</v>
      </c>
      <c r="B499" s="30"/>
      <c r="C499" s="30"/>
      <c r="D499" s="30"/>
      <c r="E499" s="30"/>
      <c r="F499" s="30"/>
      <c r="G499" s="30"/>
      <c r="H499" s="30"/>
      <c r="I499" s="32"/>
      <c r="J499" s="30"/>
      <c r="K499" s="30"/>
      <c r="L499" s="30"/>
      <c r="M499" s="30"/>
      <c r="N499" s="30"/>
      <c r="O499" s="30"/>
      <c r="P499" s="32"/>
      <c r="Q499" s="32"/>
      <c r="R499" s="32"/>
      <c r="S499" s="32"/>
      <c r="T499" s="32"/>
      <c r="U499" s="32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 spans="1:76">
      <c r="A500" s="27">
        <f t="shared" ca="1" si="8"/>
        <v>45200</v>
      </c>
      <c r="B500" s="30"/>
      <c r="C500" s="30"/>
      <c r="D500" s="30"/>
      <c r="E500" s="30"/>
      <c r="F500" s="30"/>
      <c r="G500" s="30"/>
      <c r="H500" s="30"/>
      <c r="I500" s="32"/>
      <c r="J500" s="30"/>
      <c r="K500" s="30"/>
      <c r="L500" s="30"/>
      <c r="M500" s="30"/>
      <c r="N500" s="30"/>
      <c r="O500" s="30"/>
      <c r="P500" s="32"/>
      <c r="Q500" s="32"/>
      <c r="R500" s="32"/>
      <c r="S500" s="32"/>
      <c r="T500" s="32"/>
      <c r="U500" s="32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 spans="1:76">
      <c r="A501" s="27">
        <f t="shared" ca="1" si="8"/>
        <v>45201</v>
      </c>
      <c r="B501" s="30"/>
      <c r="C501" s="30"/>
      <c r="D501" s="30"/>
      <c r="E501" s="30"/>
      <c r="F501" s="30"/>
      <c r="G501" s="30"/>
      <c r="H501" s="30"/>
      <c r="I501" s="32"/>
      <c r="J501" s="30"/>
      <c r="K501" s="30"/>
      <c r="L501" s="30"/>
      <c r="M501" s="30"/>
      <c r="N501" s="30"/>
      <c r="O501" s="30"/>
      <c r="P501" s="32"/>
      <c r="Q501" s="32"/>
      <c r="R501" s="32"/>
      <c r="S501" s="32"/>
      <c r="T501" s="32"/>
      <c r="U501" s="32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 spans="1:76">
      <c r="A502" s="27">
        <f t="shared" ca="1" si="8"/>
        <v>45202</v>
      </c>
      <c r="B502" s="30"/>
      <c r="C502" s="30"/>
      <c r="D502" s="30"/>
      <c r="E502" s="30"/>
      <c r="F502" s="30"/>
      <c r="G502" s="30"/>
      <c r="H502" s="30"/>
      <c r="I502" s="32"/>
      <c r="J502" s="30"/>
      <c r="K502" s="30"/>
      <c r="L502" s="30"/>
      <c r="M502" s="30"/>
      <c r="N502" s="30"/>
      <c r="O502" s="30"/>
      <c r="P502" s="32"/>
      <c r="Q502" s="32"/>
      <c r="R502" s="32"/>
      <c r="S502" s="32"/>
      <c r="T502" s="32"/>
      <c r="U502" s="32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 spans="1:76">
      <c r="A503" s="27">
        <f t="shared" ca="1" si="8"/>
        <v>45203</v>
      </c>
      <c r="B503" s="30"/>
      <c r="C503" s="30"/>
      <c r="D503" s="30"/>
      <c r="E503" s="30"/>
      <c r="F503" s="30"/>
      <c r="G503" s="30"/>
      <c r="H503" s="30"/>
      <c r="I503" s="32"/>
      <c r="J503" s="30"/>
      <c r="K503" s="30"/>
      <c r="L503" s="30"/>
      <c r="M503" s="30"/>
      <c r="N503" s="30"/>
      <c r="O503" s="30"/>
      <c r="P503" s="32"/>
      <c r="Q503" s="32"/>
      <c r="R503" s="32"/>
      <c r="S503" s="32"/>
      <c r="T503" s="32"/>
      <c r="U503" s="32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 spans="1:76">
      <c r="A504" s="27">
        <f t="shared" ca="1" si="8"/>
        <v>45204</v>
      </c>
      <c r="B504" s="30"/>
      <c r="C504" s="30"/>
      <c r="D504" s="30"/>
      <c r="E504" s="30"/>
      <c r="F504" s="30"/>
      <c r="G504" s="30"/>
      <c r="H504" s="30"/>
      <c r="I504" s="32"/>
      <c r="J504" s="30"/>
      <c r="K504" s="30"/>
      <c r="L504" s="30"/>
      <c r="M504" s="30"/>
      <c r="N504" s="30"/>
      <c r="O504" s="30"/>
      <c r="P504" s="32"/>
      <c r="Q504" s="32"/>
      <c r="R504" s="32"/>
      <c r="S504" s="32"/>
      <c r="T504" s="32"/>
      <c r="U504" s="32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 spans="1:76">
      <c r="A505" s="27">
        <f t="shared" ca="1" si="8"/>
        <v>45205</v>
      </c>
      <c r="B505" s="30"/>
      <c r="C505" s="30"/>
      <c r="D505" s="30"/>
      <c r="E505" s="30"/>
      <c r="F505" s="30"/>
      <c r="G505" s="30"/>
      <c r="H505" s="30"/>
      <c r="I505" s="32"/>
      <c r="J505" s="30"/>
      <c r="K505" s="30"/>
      <c r="L505" s="30"/>
      <c r="M505" s="30"/>
      <c r="N505" s="30"/>
      <c r="O505" s="30"/>
      <c r="P505" s="32"/>
      <c r="Q505" s="32"/>
      <c r="R505" s="32"/>
      <c r="S505" s="32"/>
      <c r="T505" s="32"/>
      <c r="U505" s="32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 spans="1:76">
      <c r="A506" s="27">
        <f t="shared" ca="1" si="8"/>
        <v>45206</v>
      </c>
      <c r="B506" s="30"/>
      <c r="C506" s="30"/>
      <c r="D506" s="30"/>
      <c r="E506" s="30"/>
      <c r="F506" s="30"/>
      <c r="G506" s="30"/>
      <c r="H506" s="30"/>
      <c r="I506" s="32"/>
      <c r="J506" s="30"/>
      <c r="K506" s="30"/>
      <c r="L506" s="30"/>
      <c r="M506" s="30"/>
      <c r="N506" s="30"/>
      <c r="O506" s="30"/>
      <c r="P506" s="32"/>
      <c r="Q506" s="32"/>
      <c r="R506" s="32"/>
      <c r="S506" s="32"/>
      <c r="T506" s="32"/>
      <c r="U506" s="32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 spans="1:76">
      <c r="A507" s="27">
        <f t="shared" ca="1" si="8"/>
        <v>45207</v>
      </c>
      <c r="B507" s="30"/>
      <c r="C507" s="30"/>
      <c r="D507" s="30"/>
      <c r="E507" s="30"/>
      <c r="F507" s="30"/>
      <c r="G507" s="30"/>
      <c r="H507" s="30"/>
      <c r="I507" s="32"/>
      <c r="J507" s="30"/>
      <c r="K507" s="30"/>
      <c r="L507" s="30"/>
      <c r="M507" s="30"/>
      <c r="N507" s="30"/>
      <c r="O507" s="30"/>
      <c r="P507" s="32"/>
      <c r="Q507" s="32"/>
      <c r="R507" s="32"/>
      <c r="S507" s="32"/>
      <c r="T507" s="32"/>
      <c r="U507" s="32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 spans="1:76">
      <c r="A508" s="27">
        <f t="shared" ca="1" si="8"/>
        <v>45208</v>
      </c>
      <c r="B508" s="30"/>
      <c r="C508" s="30"/>
      <c r="D508" s="30"/>
      <c r="E508" s="30"/>
      <c r="F508" s="30"/>
      <c r="G508" s="30"/>
      <c r="H508" s="30"/>
      <c r="I508" s="32"/>
      <c r="J508" s="30"/>
      <c r="K508" s="30"/>
      <c r="L508" s="30"/>
      <c r="M508" s="30"/>
      <c r="N508" s="30"/>
      <c r="O508" s="30"/>
      <c r="P508" s="32"/>
      <c r="Q508" s="32"/>
      <c r="R508" s="32"/>
      <c r="S508" s="32"/>
      <c r="T508" s="32"/>
      <c r="U508" s="32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 spans="1:76">
      <c r="A509" s="27">
        <f t="shared" ca="1" si="8"/>
        <v>45209</v>
      </c>
      <c r="B509" s="30"/>
      <c r="C509" s="30"/>
      <c r="D509" s="30"/>
      <c r="E509" s="30"/>
      <c r="F509" s="30"/>
      <c r="G509" s="30"/>
      <c r="H509" s="30"/>
      <c r="I509" s="32"/>
      <c r="J509" s="30"/>
      <c r="K509" s="30"/>
      <c r="L509" s="30"/>
      <c r="M509" s="30"/>
      <c r="N509" s="30"/>
      <c r="O509" s="30"/>
      <c r="P509" s="32"/>
      <c r="Q509" s="32"/>
      <c r="R509" s="32"/>
      <c r="S509" s="32"/>
      <c r="T509" s="32"/>
      <c r="U509" s="32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 spans="1:76">
      <c r="A510" s="27">
        <f t="shared" ca="1" si="8"/>
        <v>45210</v>
      </c>
      <c r="B510" s="30"/>
      <c r="C510" s="30"/>
      <c r="D510" s="30"/>
      <c r="E510" s="30"/>
      <c r="F510" s="30"/>
      <c r="G510" s="30"/>
      <c r="H510" s="30"/>
      <c r="I510" s="32"/>
      <c r="J510" s="30"/>
      <c r="K510" s="30"/>
      <c r="L510" s="30"/>
      <c r="M510" s="30"/>
      <c r="N510" s="30"/>
      <c r="O510" s="30"/>
      <c r="P510" s="32"/>
      <c r="Q510" s="32"/>
      <c r="R510" s="32"/>
      <c r="S510" s="32"/>
      <c r="T510" s="32"/>
      <c r="U510" s="32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 spans="1:76">
      <c r="A511" s="27">
        <f t="shared" ca="1" si="8"/>
        <v>45211</v>
      </c>
      <c r="B511" s="30"/>
      <c r="C511" s="30"/>
      <c r="D511" s="30"/>
      <c r="E511" s="30"/>
      <c r="F511" s="30"/>
      <c r="G511" s="30"/>
      <c r="H511" s="30"/>
      <c r="I511" s="32"/>
      <c r="J511" s="30"/>
      <c r="K511" s="30"/>
      <c r="L511" s="30"/>
      <c r="M511" s="30"/>
      <c r="N511" s="30"/>
      <c r="O511" s="30"/>
      <c r="P511" s="32"/>
      <c r="Q511" s="32"/>
      <c r="R511" s="32"/>
      <c r="S511" s="32"/>
      <c r="T511" s="32"/>
      <c r="U511" s="32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 spans="1:76">
      <c r="A512" s="27">
        <f t="shared" ca="1" si="8"/>
        <v>45212</v>
      </c>
      <c r="B512" s="30"/>
      <c r="C512" s="30"/>
      <c r="D512" s="30"/>
      <c r="E512" s="30"/>
      <c r="F512" s="30"/>
      <c r="G512" s="30"/>
      <c r="H512" s="30"/>
      <c r="I512" s="32"/>
      <c r="J512" s="30"/>
      <c r="K512" s="30"/>
      <c r="L512" s="30"/>
      <c r="M512" s="30"/>
      <c r="N512" s="30"/>
      <c r="O512" s="30"/>
      <c r="P512" s="32"/>
      <c r="Q512" s="32"/>
      <c r="R512" s="32"/>
      <c r="S512" s="32"/>
      <c r="T512" s="32"/>
      <c r="U512" s="32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 spans="1:76">
      <c r="A513" s="27">
        <f t="shared" ca="1" si="8"/>
        <v>45213</v>
      </c>
      <c r="B513" s="30"/>
      <c r="C513" s="30"/>
      <c r="D513" s="30"/>
      <c r="E513" s="30"/>
      <c r="F513" s="30"/>
      <c r="G513" s="30"/>
      <c r="H513" s="30"/>
      <c r="I513" s="32"/>
      <c r="J513" s="30"/>
      <c r="K513" s="30"/>
      <c r="L513" s="30"/>
      <c r="M513" s="30"/>
      <c r="N513" s="30"/>
      <c r="O513" s="30"/>
      <c r="P513" s="32"/>
      <c r="Q513" s="32"/>
      <c r="R513" s="32"/>
      <c r="S513" s="32"/>
      <c r="T513" s="32"/>
      <c r="U513" s="32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 spans="1:76">
      <c r="A514" s="27">
        <f t="shared" ca="1" si="8"/>
        <v>45214</v>
      </c>
      <c r="B514" s="30"/>
      <c r="C514" s="30"/>
      <c r="D514" s="30"/>
      <c r="E514" s="30"/>
      <c r="F514" s="30"/>
      <c r="G514" s="30"/>
      <c r="H514" s="30"/>
      <c r="I514" s="32"/>
      <c r="J514" s="30"/>
      <c r="K514" s="30"/>
      <c r="L514" s="30"/>
      <c r="M514" s="30"/>
      <c r="N514" s="30"/>
      <c r="O514" s="30"/>
      <c r="P514" s="32"/>
      <c r="Q514" s="32"/>
      <c r="R514" s="32"/>
      <c r="S514" s="32"/>
      <c r="T514" s="32"/>
      <c r="U514" s="32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 spans="1:76">
      <c r="A515" s="27">
        <f t="shared" ref="A515:A578" ca="1" si="9">A514+1</f>
        <v>45215</v>
      </c>
      <c r="B515" s="30"/>
      <c r="C515" s="30"/>
      <c r="D515" s="30"/>
      <c r="E515" s="30"/>
      <c r="F515" s="30"/>
      <c r="G515" s="30"/>
      <c r="H515" s="30"/>
      <c r="I515" s="32"/>
      <c r="J515" s="30"/>
      <c r="K515" s="30"/>
      <c r="L515" s="30"/>
      <c r="M515" s="30"/>
      <c r="N515" s="30"/>
      <c r="O515" s="30"/>
      <c r="P515" s="32"/>
      <c r="Q515" s="32"/>
      <c r="R515" s="32"/>
      <c r="S515" s="32"/>
      <c r="T515" s="32"/>
      <c r="U515" s="32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 spans="1:76">
      <c r="A516" s="27">
        <f t="shared" ca="1" si="9"/>
        <v>45216</v>
      </c>
      <c r="B516" s="30"/>
      <c r="C516" s="30"/>
      <c r="D516" s="30"/>
      <c r="E516" s="30"/>
      <c r="F516" s="30"/>
      <c r="G516" s="30"/>
      <c r="H516" s="30"/>
      <c r="I516" s="32"/>
      <c r="J516" s="30"/>
      <c r="K516" s="30"/>
      <c r="L516" s="30"/>
      <c r="M516" s="30"/>
      <c r="N516" s="30"/>
      <c r="O516" s="30"/>
      <c r="P516" s="32"/>
      <c r="Q516" s="32"/>
      <c r="R516" s="32"/>
      <c r="S516" s="32"/>
      <c r="T516" s="32"/>
      <c r="U516" s="32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 spans="1:76">
      <c r="A517" s="27">
        <f t="shared" ca="1" si="9"/>
        <v>45217</v>
      </c>
      <c r="B517" s="30"/>
      <c r="C517" s="30"/>
      <c r="D517" s="30"/>
      <c r="E517" s="30"/>
      <c r="F517" s="30"/>
      <c r="G517" s="30"/>
      <c r="H517" s="30"/>
      <c r="I517" s="32"/>
      <c r="J517" s="30"/>
      <c r="K517" s="30"/>
      <c r="L517" s="30"/>
      <c r="M517" s="30"/>
      <c r="N517" s="30"/>
      <c r="O517" s="30"/>
      <c r="P517" s="32"/>
      <c r="Q517" s="32"/>
      <c r="R517" s="32"/>
      <c r="S517" s="32"/>
      <c r="T517" s="32"/>
      <c r="U517" s="32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 spans="1:76">
      <c r="A518" s="27">
        <f t="shared" ca="1" si="9"/>
        <v>45218</v>
      </c>
      <c r="B518" s="30"/>
      <c r="C518" s="30"/>
      <c r="D518" s="30"/>
      <c r="E518" s="30"/>
      <c r="F518" s="30"/>
      <c r="G518" s="30"/>
      <c r="H518" s="30"/>
      <c r="I518" s="32"/>
      <c r="J518" s="30"/>
      <c r="K518" s="30"/>
      <c r="L518" s="30"/>
      <c r="M518" s="30"/>
      <c r="N518" s="30"/>
      <c r="O518" s="30"/>
      <c r="P518" s="32"/>
      <c r="Q518" s="32"/>
      <c r="R518" s="32"/>
      <c r="S518" s="32"/>
      <c r="T518" s="32"/>
      <c r="U518" s="32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 spans="1:76">
      <c r="A519" s="27">
        <f t="shared" ca="1" si="9"/>
        <v>45219</v>
      </c>
      <c r="B519" s="30"/>
      <c r="C519" s="30"/>
      <c r="D519" s="30"/>
      <c r="E519" s="30"/>
      <c r="F519" s="30"/>
      <c r="G519" s="30"/>
      <c r="H519" s="30"/>
      <c r="I519" s="32"/>
      <c r="J519" s="30"/>
      <c r="K519" s="30"/>
      <c r="L519" s="30"/>
      <c r="M519" s="30"/>
      <c r="N519" s="30"/>
      <c r="O519" s="30"/>
      <c r="P519" s="32"/>
      <c r="Q519" s="32"/>
      <c r="R519" s="32"/>
      <c r="S519" s="32"/>
      <c r="T519" s="32"/>
      <c r="U519" s="32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 spans="1:76">
      <c r="A520" s="27">
        <f t="shared" ca="1" si="9"/>
        <v>45220</v>
      </c>
      <c r="B520" s="30"/>
      <c r="C520" s="30"/>
      <c r="D520" s="30"/>
      <c r="E520" s="30"/>
      <c r="F520" s="30"/>
      <c r="G520" s="30"/>
      <c r="H520" s="30"/>
      <c r="I520" s="32"/>
      <c r="J520" s="30"/>
      <c r="K520" s="30"/>
      <c r="L520" s="30"/>
      <c r="M520" s="30"/>
      <c r="N520" s="30"/>
      <c r="O520" s="30"/>
      <c r="P520" s="32"/>
      <c r="Q520" s="32"/>
      <c r="R520" s="32"/>
      <c r="S520" s="32"/>
      <c r="T520" s="32"/>
      <c r="U520" s="32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 spans="1:76">
      <c r="A521" s="27">
        <f t="shared" ca="1" si="9"/>
        <v>45221</v>
      </c>
      <c r="B521" s="30"/>
      <c r="C521" s="30"/>
      <c r="D521" s="30"/>
      <c r="E521" s="30"/>
      <c r="F521" s="30"/>
      <c r="G521" s="30"/>
      <c r="H521" s="30"/>
      <c r="I521" s="32"/>
      <c r="J521" s="30"/>
      <c r="K521" s="30"/>
      <c r="L521" s="30"/>
      <c r="M521" s="30"/>
      <c r="N521" s="30"/>
      <c r="O521" s="30"/>
      <c r="P521" s="32"/>
      <c r="Q521" s="32"/>
      <c r="R521" s="32"/>
      <c r="S521" s="32"/>
      <c r="T521" s="32"/>
      <c r="U521" s="32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 spans="1:76">
      <c r="A522" s="27">
        <f t="shared" ca="1" si="9"/>
        <v>45222</v>
      </c>
      <c r="B522" s="30"/>
      <c r="C522" s="30"/>
      <c r="D522" s="30"/>
      <c r="E522" s="30"/>
      <c r="F522" s="30"/>
      <c r="G522" s="30"/>
      <c r="H522" s="30"/>
      <c r="I522" s="32"/>
      <c r="J522" s="30"/>
      <c r="K522" s="30"/>
      <c r="L522" s="30"/>
      <c r="M522" s="30"/>
      <c r="N522" s="30"/>
      <c r="O522" s="30"/>
      <c r="P522" s="32"/>
      <c r="Q522" s="32"/>
      <c r="R522" s="32"/>
      <c r="S522" s="32"/>
      <c r="T522" s="32"/>
      <c r="U522" s="32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 spans="1:76">
      <c r="A523" s="27">
        <f t="shared" ca="1" si="9"/>
        <v>45223</v>
      </c>
      <c r="B523" s="30"/>
      <c r="C523" s="30"/>
      <c r="D523" s="30"/>
      <c r="E523" s="30"/>
      <c r="F523" s="30"/>
      <c r="G523" s="30"/>
      <c r="H523" s="30"/>
      <c r="I523" s="32"/>
      <c r="J523" s="30"/>
      <c r="K523" s="30"/>
      <c r="L523" s="30"/>
      <c r="M523" s="30"/>
      <c r="N523" s="30"/>
      <c r="O523" s="30"/>
      <c r="P523" s="32"/>
      <c r="Q523" s="32"/>
      <c r="R523" s="32"/>
      <c r="S523" s="32"/>
      <c r="T523" s="32"/>
      <c r="U523" s="32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 spans="1:76">
      <c r="A524" s="27">
        <f t="shared" ca="1" si="9"/>
        <v>45224</v>
      </c>
      <c r="B524" s="30"/>
      <c r="C524" s="30"/>
      <c r="D524" s="30"/>
      <c r="E524" s="30"/>
      <c r="F524" s="30"/>
      <c r="G524" s="30"/>
      <c r="H524" s="30"/>
      <c r="I524" s="32"/>
      <c r="J524" s="30"/>
      <c r="K524" s="30"/>
      <c r="L524" s="30"/>
      <c r="M524" s="30"/>
      <c r="N524" s="30"/>
      <c r="O524" s="30"/>
      <c r="P524" s="32"/>
      <c r="Q524" s="32"/>
      <c r="R524" s="32"/>
      <c r="S524" s="32"/>
      <c r="T524" s="32"/>
      <c r="U524" s="32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 spans="1:76">
      <c r="A525" s="27">
        <f t="shared" ca="1" si="9"/>
        <v>45225</v>
      </c>
      <c r="B525" s="30"/>
      <c r="C525" s="30"/>
      <c r="D525" s="30"/>
      <c r="E525" s="30"/>
      <c r="F525" s="30"/>
      <c r="G525" s="30"/>
      <c r="H525" s="30"/>
      <c r="I525" s="32"/>
      <c r="J525" s="30"/>
      <c r="K525" s="30"/>
      <c r="L525" s="30"/>
      <c r="M525" s="30"/>
      <c r="N525" s="30"/>
      <c r="O525" s="30"/>
      <c r="P525" s="32"/>
      <c r="Q525" s="32"/>
      <c r="R525" s="32"/>
      <c r="S525" s="32"/>
      <c r="T525" s="32"/>
      <c r="U525" s="32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 spans="1:76">
      <c r="A526" s="27">
        <f t="shared" ca="1" si="9"/>
        <v>45226</v>
      </c>
      <c r="B526" s="30"/>
      <c r="C526" s="30"/>
      <c r="D526" s="30"/>
      <c r="E526" s="30"/>
      <c r="F526" s="30"/>
      <c r="G526" s="30"/>
      <c r="H526" s="30"/>
      <c r="I526" s="32"/>
      <c r="J526" s="30"/>
      <c r="K526" s="30"/>
      <c r="L526" s="30"/>
      <c r="M526" s="30"/>
      <c r="N526" s="30"/>
      <c r="O526" s="30"/>
      <c r="P526" s="32"/>
      <c r="Q526" s="32"/>
      <c r="R526" s="32"/>
      <c r="S526" s="32"/>
      <c r="T526" s="32"/>
      <c r="U526" s="32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 spans="1:76">
      <c r="A527" s="27">
        <f t="shared" ca="1" si="9"/>
        <v>45227</v>
      </c>
      <c r="B527" s="30"/>
      <c r="C527" s="30"/>
      <c r="D527" s="30"/>
      <c r="E527" s="30"/>
      <c r="F527" s="30"/>
      <c r="G527" s="30"/>
      <c r="H527" s="30"/>
      <c r="I527" s="32"/>
      <c r="J527" s="30"/>
      <c r="K527" s="30"/>
      <c r="L527" s="30"/>
      <c r="M527" s="30"/>
      <c r="N527" s="30"/>
      <c r="O527" s="30"/>
      <c r="P527" s="32"/>
      <c r="Q527" s="32"/>
      <c r="R527" s="32"/>
      <c r="S527" s="32"/>
      <c r="T527" s="32"/>
      <c r="U527" s="32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 spans="1:76">
      <c r="A528" s="27">
        <f t="shared" ca="1" si="9"/>
        <v>45228</v>
      </c>
      <c r="B528" s="30"/>
      <c r="C528" s="30"/>
      <c r="D528" s="30"/>
      <c r="E528" s="30"/>
      <c r="F528" s="30"/>
      <c r="G528" s="30"/>
      <c r="H528" s="30"/>
      <c r="I528" s="32"/>
      <c r="J528" s="30"/>
      <c r="K528" s="30"/>
      <c r="L528" s="30"/>
      <c r="M528" s="30"/>
      <c r="N528" s="30"/>
      <c r="O528" s="30"/>
      <c r="P528" s="32"/>
      <c r="Q528" s="32"/>
      <c r="R528" s="32"/>
      <c r="S528" s="32"/>
      <c r="T528" s="32"/>
      <c r="U528" s="32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 spans="1:76">
      <c r="A529" s="27">
        <f t="shared" ca="1" si="9"/>
        <v>45229</v>
      </c>
      <c r="B529" s="30"/>
      <c r="C529" s="30"/>
      <c r="D529" s="30"/>
      <c r="E529" s="30"/>
      <c r="F529" s="30"/>
      <c r="G529" s="30"/>
      <c r="H529" s="30"/>
      <c r="I529" s="32"/>
      <c r="J529" s="30"/>
      <c r="K529" s="30"/>
      <c r="L529" s="30"/>
      <c r="M529" s="30"/>
      <c r="N529" s="30"/>
      <c r="O529" s="30"/>
      <c r="P529" s="32"/>
      <c r="Q529" s="32"/>
      <c r="R529" s="32"/>
      <c r="S529" s="32"/>
      <c r="T529" s="32"/>
      <c r="U529" s="32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 spans="1:76">
      <c r="A530" s="27">
        <f t="shared" ca="1" si="9"/>
        <v>45230</v>
      </c>
      <c r="B530" s="30"/>
      <c r="C530" s="30"/>
      <c r="D530" s="30"/>
      <c r="E530" s="30"/>
      <c r="F530" s="30"/>
      <c r="G530" s="30"/>
      <c r="H530" s="30"/>
      <c r="I530" s="32"/>
      <c r="J530" s="30"/>
      <c r="K530" s="30"/>
      <c r="L530" s="30"/>
      <c r="M530" s="30"/>
      <c r="N530" s="30"/>
      <c r="O530" s="30"/>
      <c r="P530" s="32"/>
      <c r="Q530" s="32"/>
      <c r="R530" s="32"/>
      <c r="S530" s="32"/>
      <c r="T530" s="32"/>
      <c r="U530" s="32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 spans="1:76">
      <c r="A531" s="27">
        <f t="shared" ca="1" si="9"/>
        <v>45231</v>
      </c>
      <c r="B531" s="30"/>
      <c r="C531" s="30"/>
      <c r="D531" s="30"/>
      <c r="E531" s="30"/>
      <c r="F531" s="30"/>
      <c r="G531" s="30"/>
      <c r="H531" s="30"/>
      <c r="I531" s="32"/>
      <c r="J531" s="30"/>
      <c r="K531" s="30"/>
      <c r="L531" s="30"/>
      <c r="M531" s="30"/>
      <c r="N531" s="30"/>
      <c r="O531" s="30"/>
      <c r="P531" s="32"/>
      <c r="Q531" s="32"/>
      <c r="R531" s="32"/>
      <c r="S531" s="32"/>
      <c r="T531" s="32"/>
      <c r="U531" s="32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 spans="1:76">
      <c r="A532" s="27">
        <f t="shared" ca="1" si="9"/>
        <v>45232</v>
      </c>
      <c r="B532" s="30"/>
      <c r="C532" s="30"/>
      <c r="D532" s="30"/>
      <c r="E532" s="30"/>
      <c r="F532" s="30"/>
      <c r="G532" s="30"/>
      <c r="H532" s="30"/>
      <c r="I532" s="32"/>
      <c r="J532" s="30"/>
      <c r="K532" s="30"/>
      <c r="L532" s="30"/>
      <c r="M532" s="30"/>
      <c r="N532" s="30"/>
      <c r="O532" s="30"/>
      <c r="P532" s="32"/>
      <c r="Q532" s="32"/>
      <c r="R532" s="32"/>
      <c r="S532" s="32"/>
      <c r="T532" s="32"/>
      <c r="U532" s="32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 spans="1:76">
      <c r="A533" s="27">
        <f t="shared" ca="1" si="9"/>
        <v>45233</v>
      </c>
      <c r="B533" s="30"/>
      <c r="C533" s="30"/>
      <c r="D533" s="30"/>
      <c r="E533" s="30"/>
      <c r="F533" s="30"/>
      <c r="G533" s="30"/>
      <c r="H533" s="30"/>
      <c r="I533" s="32"/>
      <c r="J533" s="30"/>
      <c r="K533" s="30"/>
      <c r="L533" s="30"/>
      <c r="M533" s="30"/>
      <c r="N533" s="30"/>
      <c r="O533" s="30"/>
      <c r="P533" s="32"/>
      <c r="Q533" s="32"/>
      <c r="R533" s="32"/>
      <c r="S533" s="32"/>
      <c r="T533" s="32"/>
      <c r="U533" s="32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 spans="1:76">
      <c r="A534" s="27">
        <f t="shared" ca="1" si="9"/>
        <v>45234</v>
      </c>
      <c r="B534" s="30"/>
      <c r="C534" s="30"/>
      <c r="D534" s="30"/>
      <c r="E534" s="30"/>
      <c r="F534" s="30"/>
      <c r="G534" s="30"/>
      <c r="H534" s="30"/>
      <c r="I534" s="32"/>
      <c r="J534" s="30"/>
      <c r="K534" s="30"/>
      <c r="L534" s="30"/>
      <c r="M534" s="30"/>
      <c r="N534" s="30"/>
      <c r="O534" s="30"/>
      <c r="P534" s="32"/>
      <c r="Q534" s="32"/>
      <c r="R534" s="32"/>
      <c r="S534" s="32"/>
      <c r="T534" s="32"/>
      <c r="U534" s="32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 spans="1:76">
      <c r="A535" s="27">
        <f t="shared" ca="1" si="9"/>
        <v>45235</v>
      </c>
      <c r="B535" s="30"/>
      <c r="C535" s="30"/>
      <c r="D535" s="30"/>
      <c r="E535" s="30"/>
      <c r="F535" s="30"/>
      <c r="G535" s="30"/>
      <c r="H535" s="30"/>
      <c r="I535" s="32"/>
      <c r="J535" s="30"/>
      <c r="K535" s="30"/>
      <c r="L535" s="30"/>
      <c r="M535" s="30"/>
      <c r="N535" s="30"/>
      <c r="O535" s="30"/>
      <c r="P535" s="32"/>
      <c r="Q535" s="32"/>
      <c r="R535" s="32"/>
      <c r="S535" s="32"/>
      <c r="T535" s="32"/>
      <c r="U535" s="32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 spans="1:76">
      <c r="A536" s="27">
        <f t="shared" ca="1" si="9"/>
        <v>45236</v>
      </c>
      <c r="B536" s="30"/>
      <c r="C536" s="30"/>
      <c r="D536" s="30"/>
      <c r="E536" s="30"/>
      <c r="F536" s="30"/>
      <c r="G536" s="30"/>
      <c r="H536" s="30"/>
      <c r="I536" s="32"/>
      <c r="J536" s="30"/>
      <c r="K536" s="30"/>
      <c r="L536" s="30"/>
      <c r="M536" s="30"/>
      <c r="N536" s="30"/>
      <c r="O536" s="30"/>
      <c r="P536" s="32"/>
      <c r="Q536" s="32"/>
      <c r="R536" s="32"/>
      <c r="S536" s="32"/>
      <c r="T536" s="32"/>
      <c r="U536" s="32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 spans="1:76">
      <c r="A537" s="27">
        <f t="shared" ca="1" si="9"/>
        <v>45237</v>
      </c>
      <c r="B537" s="30"/>
      <c r="C537" s="30"/>
      <c r="D537" s="30"/>
      <c r="E537" s="30"/>
      <c r="F537" s="30"/>
      <c r="G537" s="30"/>
      <c r="H537" s="30"/>
      <c r="I537" s="32"/>
      <c r="J537" s="30"/>
      <c r="K537" s="30"/>
      <c r="L537" s="30"/>
      <c r="M537" s="30"/>
      <c r="N537" s="30"/>
      <c r="O537" s="30"/>
      <c r="P537" s="32"/>
      <c r="Q537" s="32"/>
      <c r="R537" s="32"/>
      <c r="S537" s="32"/>
      <c r="T537" s="32"/>
      <c r="U537" s="32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 spans="1:76">
      <c r="A538" s="27">
        <f t="shared" ca="1" si="9"/>
        <v>45238</v>
      </c>
      <c r="B538" s="30"/>
      <c r="C538" s="30"/>
      <c r="D538" s="30"/>
      <c r="E538" s="30"/>
      <c r="F538" s="30"/>
      <c r="G538" s="30"/>
      <c r="H538" s="30"/>
      <c r="I538" s="32"/>
      <c r="J538" s="30"/>
      <c r="K538" s="30"/>
      <c r="L538" s="30"/>
      <c r="M538" s="30"/>
      <c r="N538" s="30"/>
      <c r="O538" s="30"/>
      <c r="P538" s="32"/>
      <c r="Q538" s="32"/>
      <c r="R538" s="32"/>
      <c r="S538" s="32"/>
      <c r="T538" s="32"/>
      <c r="U538" s="32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 spans="1:76">
      <c r="A539" s="27">
        <f t="shared" ca="1" si="9"/>
        <v>45239</v>
      </c>
      <c r="B539" s="30"/>
      <c r="C539" s="30"/>
      <c r="D539" s="30"/>
      <c r="E539" s="30"/>
      <c r="F539" s="30"/>
      <c r="G539" s="30"/>
      <c r="H539" s="30"/>
      <c r="I539" s="32"/>
      <c r="J539" s="30"/>
      <c r="K539" s="30"/>
      <c r="L539" s="30"/>
      <c r="M539" s="30"/>
      <c r="N539" s="30"/>
      <c r="O539" s="30"/>
      <c r="P539" s="32"/>
      <c r="Q539" s="32"/>
      <c r="R539" s="32"/>
      <c r="S539" s="32"/>
      <c r="T539" s="32"/>
      <c r="U539" s="32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 spans="1:76">
      <c r="A540" s="27">
        <f t="shared" ca="1" si="9"/>
        <v>45240</v>
      </c>
      <c r="B540" s="30"/>
      <c r="C540" s="30"/>
      <c r="D540" s="30"/>
      <c r="E540" s="30"/>
      <c r="F540" s="30"/>
      <c r="G540" s="30"/>
      <c r="H540" s="30"/>
      <c r="I540" s="32"/>
      <c r="J540" s="30"/>
      <c r="K540" s="30"/>
      <c r="L540" s="30"/>
      <c r="M540" s="30"/>
      <c r="N540" s="30"/>
      <c r="O540" s="30"/>
      <c r="P540" s="32"/>
      <c r="Q540" s="32"/>
      <c r="R540" s="32"/>
      <c r="S540" s="32"/>
      <c r="T540" s="32"/>
      <c r="U540" s="32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 spans="1:76">
      <c r="A541" s="27">
        <f t="shared" ca="1" si="9"/>
        <v>45241</v>
      </c>
      <c r="B541" s="30"/>
      <c r="C541" s="30"/>
      <c r="D541" s="30"/>
      <c r="E541" s="30"/>
      <c r="F541" s="30"/>
      <c r="G541" s="30"/>
      <c r="H541" s="30"/>
      <c r="I541" s="32"/>
      <c r="J541" s="30"/>
      <c r="K541" s="30"/>
      <c r="L541" s="30"/>
      <c r="M541" s="30"/>
      <c r="N541" s="30"/>
      <c r="O541" s="30"/>
      <c r="P541" s="32"/>
      <c r="Q541" s="32"/>
      <c r="R541" s="32"/>
      <c r="S541" s="32"/>
      <c r="T541" s="32"/>
      <c r="U541" s="32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 spans="1:76">
      <c r="A542" s="27">
        <f t="shared" ca="1" si="9"/>
        <v>45242</v>
      </c>
      <c r="B542" s="30"/>
      <c r="C542" s="30"/>
      <c r="D542" s="30"/>
      <c r="E542" s="30"/>
      <c r="F542" s="30"/>
      <c r="G542" s="30"/>
      <c r="H542" s="30"/>
      <c r="I542" s="32"/>
      <c r="J542" s="30"/>
      <c r="K542" s="30"/>
      <c r="L542" s="30"/>
      <c r="M542" s="30"/>
      <c r="N542" s="30"/>
      <c r="O542" s="30"/>
      <c r="P542" s="32"/>
      <c r="Q542" s="32"/>
      <c r="R542" s="32"/>
      <c r="S542" s="32"/>
      <c r="T542" s="32"/>
      <c r="U542" s="32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 spans="1:76">
      <c r="A543" s="27">
        <f t="shared" ca="1" si="9"/>
        <v>45243</v>
      </c>
      <c r="B543" s="30"/>
      <c r="C543" s="30"/>
      <c r="D543" s="30"/>
      <c r="E543" s="30"/>
      <c r="F543" s="30"/>
      <c r="G543" s="30"/>
      <c r="H543" s="30"/>
      <c r="I543" s="32"/>
      <c r="J543" s="30"/>
      <c r="K543" s="30"/>
      <c r="L543" s="30"/>
      <c r="M543" s="30"/>
      <c r="N543" s="30"/>
      <c r="O543" s="30"/>
      <c r="P543" s="32"/>
      <c r="Q543" s="32"/>
      <c r="R543" s="32"/>
      <c r="S543" s="32"/>
      <c r="T543" s="32"/>
      <c r="U543" s="32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 spans="1:76">
      <c r="A544" s="27">
        <f t="shared" ca="1" si="9"/>
        <v>45244</v>
      </c>
      <c r="B544" s="30"/>
      <c r="C544" s="30"/>
      <c r="D544" s="30"/>
      <c r="E544" s="30"/>
      <c r="F544" s="30"/>
      <c r="G544" s="30"/>
      <c r="H544" s="30"/>
      <c r="I544" s="32"/>
      <c r="J544" s="30"/>
      <c r="K544" s="30"/>
      <c r="L544" s="30"/>
      <c r="M544" s="30"/>
      <c r="N544" s="30"/>
      <c r="O544" s="30"/>
      <c r="P544" s="32"/>
      <c r="Q544" s="32"/>
      <c r="R544" s="32"/>
      <c r="S544" s="32"/>
      <c r="T544" s="32"/>
      <c r="U544" s="32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 spans="1:76">
      <c r="A545" s="27">
        <f t="shared" ca="1" si="9"/>
        <v>45245</v>
      </c>
      <c r="B545" s="30"/>
      <c r="C545" s="30"/>
      <c r="D545" s="30"/>
      <c r="E545" s="30"/>
      <c r="F545" s="30"/>
      <c r="G545" s="30"/>
      <c r="H545" s="30"/>
      <c r="I545" s="32"/>
      <c r="J545" s="30"/>
      <c r="K545" s="30"/>
      <c r="L545" s="30"/>
      <c r="M545" s="30"/>
      <c r="N545" s="30"/>
      <c r="O545" s="30"/>
      <c r="P545" s="32"/>
      <c r="Q545" s="32"/>
      <c r="R545" s="32"/>
      <c r="S545" s="32"/>
      <c r="T545" s="32"/>
      <c r="U545" s="32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 spans="1:76">
      <c r="A546" s="27">
        <f t="shared" ca="1" si="9"/>
        <v>45246</v>
      </c>
      <c r="B546" s="30"/>
      <c r="C546" s="30"/>
      <c r="D546" s="30"/>
      <c r="E546" s="30"/>
      <c r="F546" s="30"/>
      <c r="G546" s="30"/>
      <c r="H546" s="30"/>
      <c r="I546" s="32"/>
      <c r="J546" s="30"/>
      <c r="K546" s="30"/>
      <c r="L546" s="30"/>
      <c r="M546" s="30"/>
      <c r="N546" s="30"/>
      <c r="O546" s="30"/>
      <c r="P546" s="32"/>
      <c r="Q546" s="32"/>
      <c r="R546" s="32"/>
      <c r="S546" s="32"/>
      <c r="T546" s="32"/>
      <c r="U546" s="32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 spans="1:76">
      <c r="A547" s="27">
        <f t="shared" ca="1" si="9"/>
        <v>45247</v>
      </c>
      <c r="B547" s="30"/>
      <c r="C547" s="30"/>
      <c r="D547" s="30"/>
      <c r="E547" s="30"/>
      <c r="F547" s="30"/>
      <c r="G547" s="30"/>
      <c r="H547" s="30"/>
      <c r="I547" s="32"/>
      <c r="J547" s="30"/>
      <c r="K547" s="30"/>
      <c r="L547" s="30"/>
      <c r="M547" s="30"/>
      <c r="N547" s="30"/>
      <c r="O547" s="30"/>
      <c r="P547" s="32"/>
      <c r="Q547" s="32"/>
      <c r="R547" s="32"/>
      <c r="S547" s="32"/>
      <c r="T547" s="32"/>
      <c r="U547" s="32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 spans="1:76">
      <c r="A548" s="27">
        <f t="shared" ca="1" si="9"/>
        <v>45248</v>
      </c>
      <c r="B548" s="30"/>
      <c r="C548" s="30"/>
      <c r="D548" s="30"/>
      <c r="E548" s="30"/>
      <c r="F548" s="30"/>
      <c r="G548" s="30"/>
      <c r="H548" s="30"/>
      <c r="I548" s="32"/>
      <c r="J548" s="30"/>
      <c r="K548" s="30"/>
      <c r="L548" s="30"/>
      <c r="M548" s="30"/>
      <c r="N548" s="30"/>
      <c r="O548" s="30"/>
      <c r="P548" s="32"/>
      <c r="Q548" s="32"/>
      <c r="R548" s="32"/>
      <c r="S548" s="32"/>
      <c r="T548" s="32"/>
      <c r="U548" s="32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 spans="1:76">
      <c r="A549" s="27">
        <f t="shared" ca="1" si="9"/>
        <v>45249</v>
      </c>
      <c r="B549" s="30"/>
      <c r="C549" s="30"/>
      <c r="D549" s="30"/>
      <c r="E549" s="30"/>
      <c r="F549" s="30"/>
      <c r="G549" s="30"/>
      <c r="H549" s="30"/>
      <c r="I549" s="32"/>
      <c r="J549" s="30"/>
      <c r="K549" s="30"/>
      <c r="L549" s="30"/>
      <c r="M549" s="30"/>
      <c r="N549" s="30"/>
      <c r="O549" s="30"/>
      <c r="P549" s="32"/>
      <c r="Q549" s="32"/>
      <c r="R549" s="32"/>
      <c r="S549" s="32"/>
      <c r="T549" s="32"/>
      <c r="U549" s="32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 spans="1:76">
      <c r="A550" s="27">
        <f t="shared" ca="1" si="9"/>
        <v>45250</v>
      </c>
      <c r="B550" s="30"/>
      <c r="C550" s="30"/>
      <c r="D550" s="30"/>
      <c r="E550" s="30"/>
      <c r="F550" s="30"/>
      <c r="G550" s="30"/>
      <c r="H550" s="30"/>
      <c r="I550" s="32"/>
      <c r="J550" s="30"/>
      <c r="K550" s="30"/>
      <c r="L550" s="30"/>
      <c r="M550" s="30"/>
      <c r="N550" s="30"/>
      <c r="O550" s="30"/>
      <c r="P550" s="32"/>
      <c r="Q550" s="32"/>
      <c r="R550" s="32"/>
      <c r="S550" s="32"/>
      <c r="T550" s="32"/>
      <c r="U550" s="32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 spans="1:76">
      <c r="A551" s="27">
        <f t="shared" ca="1" si="9"/>
        <v>45251</v>
      </c>
      <c r="B551" s="30"/>
      <c r="C551" s="30"/>
      <c r="D551" s="30"/>
      <c r="E551" s="30"/>
      <c r="F551" s="30"/>
      <c r="G551" s="30"/>
      <c r="H551" s="30"/>
      <c r="I551" s="32"/>
      <c r="J551" s="30"/>
      <c r="K551" s="30"/>
      <c r="L551" s="30"/>
      <c r="M551" s="30"/>
      <c r="N551" s="30"/>
      <c r="O551" s="30"/>
      <c r="P551" s="32"/>
      <c r="Q551" s="32"/>
      <c r="R551" s="32"/>
      <c r="S551" s="32"/>
      <c r="T551" s="32"/>
      <c r="U551" s="32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 spans="1:76">
      <c r="A552" s="27">
        <f t="shared" ca="1" si="9"/>
        <v>45252</v>
      </c>
      <c r="B552" s="30"/>
      <c r="C552" s="30"/>
      <c r="D552" s="30"/>
      <c r="E552" s="30"/>
      <c r="F552" s="30"/>
      <c r="G552" s="30"/>
      <c r="H552" s="30"/>
      <c r="I552" s="32"/>
      <c r="J552" s="30"/>
      <c r="K552" s="30"/>
      <c r="L552" s="30"/>
      <c r="M552" s="30"/>
      <c r="N552" s="30"/>
      <c r="O552" s="30"/>
      <c r="P552" s="32"/>
      <c r="Q552" s="32"/>
      <c r="R552" s="32"/>
      <c r="S552" s="32"/>
      <c r="T552" s="32"/>
      <c r="U552" s="32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 spans="1:76">
      <c r="A553" s="27">
        <f t="shared" ca="1" si="9"/>
        <v>45253</v>
      </c>
      <c r="B553" s="30"/>
      <c r="C553" s="30"/>
      <c r="D553" s="30"/>
      <c r="E553" s="30"/>
      <c r="F553" s="30"/>
      <c r="G553" s="30"/>
      <c r="H553" s="30"/>
      <c r="I553" s="32"/>
      <c r="J553" s="30"/>
      <c r="K553" s="30"/>
      <c r="L553" s="30"/>
      <c r="M553" s="30"/>
      <c r="N553" s="30"/>
      <c r="O553" s="30"/>
      <c r="P553" s="32"/>
      <c r="Q553" s="32"/>
      <c r="R553" s="32"/>
      <c r="S553" s="32"/>
      <c r="T553" s="32"/>
      <c r="U553" s="32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 spans="1:76">
      <c r="A554" s="27">
        <f t="shared" ca="1" si="9"/>
        <v>45254</v>
      </c>
      <c r="B554" s="30"/>
      <c r="C554" s="30"/>
      <c r="D554" s="30"/>
      <c r="E554" s="30"/>
      <c r="F554" s="30"/>
      <c r="G554" s="30"/>
      <c r="H554" s="30"/>
      <c r="I554" s="32"/>
      <c r="J554" s="30"/>
      <c r="K554" s="30"/>
      <c r="L554" s="30"/>
      <c r="M554" s="30"/>
      <c r="N554" s="30"/>
      <c r="O554" s="30"/>
      <c r="P554" s="32"/>
      <c r="Q554" s="32"/>
      <c r="R554" s="32"/>
      <c r="S554" s="32"/>
      <c r="T554" s="32"/>
      <c r="U554" s="32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 spans="1:76">
      <c r="A555" s="27">
        <f t="shared" ca="1" si="9"/>
        <v>45255</v>
      </c>
      <c r="B555" s="30"/>
      <c r="C555" s="30"/>
      <c r="D555" s="30"/>
      <c r="E555" s="30"/>
      <c r="F555" s="30"/>
      <c r="G555" s="30"/>
      <c r="H555" s="30"/>
      <c r="I555" s="32"/>
      <c r="J555" s="30"/>
      <c r="K555" s="30"/>
      <c r="L555" s="30"/>
      <c r="M555" s="30"/>
      <c r="N555" s="30"/>
      <c r="O555" s="30"/>
      <c r="P555" s="32"/>
      <c r="Q555" s="32"/>
      <c r="R555" s="32"/>
      <c r="S555" s="32"/>
      <c r="T555" s="32"/>
      <c r="U555" s="32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 spans="1:76">
      <c r="A556" s="27">
        <f t="shared" ca="1" si="9"/>
        <v>45256</v>
      </c>
      <c r="B556" s="30"/>
      <c r="C556" s="30"/>
      <c r="D556" s="30"/>
      <c r="E556" s="30"/>
      <c r="F556" s="30"/>
      <c r="G556" s="30"/>
      <c r="H556" s="30"/>
      <c r="I556" s="32"/>
      <c r="J556" s="30"/>
      <c r="K556" s="30"/>
      <c r="L556" s="30"/>
      <c r="M556" s="30"/>
      <c r="N556" s="30"/>
      <c r="O556" s="30"/>
      <c r="P556" s="32"/>
      <c r="Q556" s="32"/>
      <c r="R556" s="32"/>
      <c r="S556" s="32"/>
      <c r="T556" s="32"/>
      <c r="U556" s="32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 spans="1:76">
      <c r="A557" s="27">
        <f t="shared" ca="1" si="9"/>
        <v>45257</v>
      </c>
      <c r="B557" s="30"/>
      <c r="C557" s="30"/>
      <c r="D557" s="30"/>
      <c r="E557" s="30"/>
      <c r="F557" s="30"/>
      <c r="G557" s="30"/>
      <c r="H557" s="30"/>
      <c r="I557" s="32"/>
      <c r="J557" s="30"/>
      <c r="K557" s="30"/>
      <c r="L557" s="30"/>
      <c r="M557" s="30"/>
      <c r="N557" s="30"/>
      <c r="O557" s="30"/>
      <c r="P557" s="32"/>
      <c r="Q557" s="32"/>
      <c r="R557" s="32"/>
      <c r="S557" s="32"/>
      <c r="T557" s="32"/>
      <c r="U557" s="32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 spans="1:76">
      <c r="A558" s="27">
        <f t="shared" ca="1" si="9"/>
        <v>45258</v>
      </c>
      <c r="B558" s="30"/>
      <c r="C558" s="30"/>
      <c r="D558" s="30"/>
      <c r="E558" s="30"/>
      <c r="F558" s="30"/>
      <c r="G558" s="30"/>
      <c r="H558" s="30"/>
      <c r="I558" s="32"/>
      <c r="J558" s="30"/>
      <c r="K558" s="30"/>
      <c r="L558" s="30"/>
      <c r="M558" s="30"/>
      <c r="N558" s="30"/>
      <c r="O558" s="30"/>
      <c r="P558" s="32"/>
      <c r="Q558" s="32"/>
      <c r="R558" s="32"/>
      <c r="S558" s="32"/>
      <c r="T558" s="32"/>
      <c r="U558" s="32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 spans="1:76">
      <c r="A559" s="27">
        <f t="shared" ca="1" si="9"/>
        <v>45259</v>
      </c>
      <c r="B559" s="30"/>
      <c r="C559" s="30"/>
      <c r="D559" s="30"/>
      <c r="E559" s="30"/>
      <c r="F559" s="30"/>
      <c r="G559" s="30"/>
      <c r="H559" s="30"/>
      <c r="I559" s="32"/>
      <c r="J559" s="30"/>
      <c r="K559" s="30"/>
      <c r="L559" s="30"/>
      <c r="M559" s="30"/>
      <c r="N559" s="30"/>
      <c r="O559" s="30"/>
      <c r="P559" s="32"/>
      <c r="Q559" s="32"/>
      <c r="R559" s="32"/>
      <c r="S559" s="32"/>
      <c r="T559" s="32"/>
      <c r="U559" s="32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 spans="1:76">
      <c r="A560" s="27">
        <f t="shared" ca="1" si="9"/>
        <v>45260</v>
      </c>
      <c r="B560" s="30"/>
      <c r="C560" s="30"/>
      <c r="D560" s="30"/>
      <c r="E560" s="30"/>
      <c r="F560" s="30"/>
      <c r="G560" s="30"/>
      <c r="H560" s="30"/>
      <c r="I560" s="32"/>
      <c r="J560" s="30"/>
      <c r="K560" s="30"/>
      <c r="L560" s="30"/>
      <c r="M560" s="30"/>
      <c r="N560" s="30"/>
      <c r="O560" s="30"/>
      <c r="P560" s="32"/>
      <c r="Q560" s="32"/>
      <c r="R560" s="32"/>
      <c r="S560" s="32"/>
      <c r="T560" s="32"/>
      <c r="U560" s="32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 spans="1:76">
      <c r="A561" s="27">
        <f t="shared" ca="1" si="9"/>
        <v>45261</v>
      </c>
      <c r="B561" s="30"/>
      <c r="C561" s="30"/>
      <c r="D561" s="30"/>
      <c r="E561" s="30"/>
      <c r="F561" s="30"/>
      <c r="G561" s="30"/>
      <c r="H561" s="30"/>
      <c r="I561" s="32"/>
      <c r="J561" s="30"/>
      <c r="K561" s="30"/>
      <c r="L561" s="30"/>
      <c r="M561" s="30"/>
      <c r="N561" s="30"/>
      <c r="O561" s="30"/>
      <c r="P561" s="32"/>
      <c r="Q561" s="32"/>
      <c r="R561" s="32"/>
      <c r="S561" s="32"/>
      <c r="T561" s="32"/>
      <c r="U561" s="32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 spans="1:76">
      <c r="A562" s="27">
        <f t="shared" ca="1" si="9"/>
        <v>45262</v>
      </c>
      <c r="B562" s="30"/>
      <c r="C562" s="30"/>
      <c r="D562" s="30"/>
      <c r="E562" s="30"/>
      <c r="F562" s="30"/>
      <c r="G562" s="30"/>
      <c r="H562" s="30"/>
      <c r="I562" s="32"/>
      <c r="J562" s="30"/>
      <c r="K562" s="30"/>
      <c r="L562" s="30"/>
      <c r="M562" s="30"/>
      <c r="N562" s="30"/>
      <c r="O562" s="30"/>
      <c r="P562" s="32"/>
      <c r="Q562" s="32"/>
      <c r="R562" s="32"/>
      <c r="S562" s="32"/>
      <c r="T562" s="32"/>
      <c r="U562" s="32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 spans="1:76">
      <c r="A563" s="27">
        <f t="shared" ca="1" si="9"/>
        <v>45263</v>
      </c>
      <c r="B563" s="30"/>
      <c r="C563" s="30"/>
      <c r="D563" s="30"/>
      <c r="E563" s="30"/>
      <c r="F563" s="30"/>
      <c r="G563" s="30"/>
      <c r="H563" s="30"/>
      <c r="I563" s="32"/>
      <c r="J563" s="30"/>
      <c r="K563" s="30"/>
      <c r="L563" s="30"/>
      <c r="M563" s="30"/>
      <c r="N563" s="30"/>
      <c r="O563" s="30"/>
      <c r="P563" s="32"/>
      <c r="Q563" s="32"/>
      <c r="R563" s="32"/>
      <c r="S563" s="32"/>
      <c r="T563" s="32"/>
      <c r="U563" s="32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 spans="1:76">
      <c r="A564" s="27">
        <f t="shared" ca="1" si="9"/>
        <v>45264</v>
      </c>
      <c r="B564" s="30"/>
      <c r="C564" s="30"/>
      <c r="D564" s="30"/>
      <c r="E564" s="30"/>
      <c r="F564" s="30"/>
      <c r="G564" s="30"/>
      <c r="H564" s="30"/>
      <c r="I564" s="32"/>
      <c r="J564" s="30"/>
      <c r="K564" s="30"/>
      <c r="L564" s="30"/>
      <c r="M564" s="30"/>
      <c r="N564" s="30"/>
      <c r="O564" s="30"/>
      <c r="P564" s="32"/>
      <c r="Q564" s="32"/>
      <c r="R564" s="32"/>
      <c r="S564" s="32"/>
      <c r="T564" s="32"/>
      <c r="U564" s="32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 spans="1:76">
      <c r="A565" s="27">
        <f t="shared" ca="1" si="9"/>
        <v>45265</v>
      </c>
      <c r="B565" s="30"/>
      <c r="C565" s="30"/>
      <c r="D565" s="30"/>
      <c r="E565" s="30"/>
      <c r="F565" s="30"/>
      <c r="G565" s="30"/>
      <c r="H565" s="30"/>
      <c r="I565" s="32"/>
      <c r="J565" s="30"/>
      <c r="K565" s="30"/>
      <c r="L565" s="30"/>
      <c r="M565" s="30"/>
      <c r="N565" s="30"/>
      <c r="O565" s="30"/>
      <c r="P565" s="32"/>
      <c r="Q565" s="32"/>
      <c r="R565" s="32"/>
      <c r="S565" s="32"/>
      <c r="T565" s="32"/>
      <c r="U565" s="32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 spans="1:76">
      <c r="A566" s="27">
        <f t="shared" ca="1" si="9"/>
        <v>45266</v>
      </c>
      <c r="B566" s="30"/>
      <c r="C566" s="30"/>
      <c r="D566" s="30"/>
      <c r="E566" s="30"/>
      <c r="F566" s="30"/>
      <c r="G566" s="30"/>
      <c r="H566" s="30"/>
      <c r="I566" s="32"/>
      <c r="J566" s="30"/>
      <c r="K566" s="30"/>
      <c r="L566" s="30"/>
      <c r="M566" s="30"/>
      <c r="N566" s="30"/>
      <c r="O566" s="30"/>
      <c r="P566" s="32"/>
      <c r="Q566" s="32"/>
      <c r="R566" s="32"/>
      <c r="S566" s="32"/>
      <c r="T566" s="32"/>
      <c r="U566" s="32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 spans="1:76">
      <c r="A567" s="27">
        <f t="shared" ca="1" si="9"/>
        <v>45267</v>
      </c>
      <c r="B567" s="30"/>
      <c r="C567" s="30"/>
      <c r="D567" s="30"/>
      <c r="E567" s="30"/>
      <c r="F567" s="30"/>
      <c r="G567" s="30"/>
      <c r="H567" s="30"/>
      <c r="I567" s="32"/>
      <c r="J567" s="30"/>
      <c r="K567" s="30"/>
      <c r="L567" s="30"/>
      <c r="M567" s="30"/>
      <c r="N567" s="30"/>
      <c r="O567" s="30"/>
      <c r="P567" s="32"/>
      <c r="Q567" s="32"/>
      <c r="R567" s="32"/>
      <c r="S567" s="32"/>
      <c r="T567" s="32"/>
      <c r="U567" s="32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 spans="1:76">
      <c r="A568" s="27">
        <f t="shared" ca="1" si="9"/>
        <v>45268</v>
      </c>
      <c r="B568" s="30"/>
      <c r="C568" s="30"/>
      <c r="D568" s="30"/>
      <c r="E568" s="30"/>
      <c r="F568" s="30"/>
      <c r="G568" s="30"/>
      <c r="H568" s="30"/>
      <c r="I568" s="32"/>
      <c r="J568" s="30"/>
      <c r="K568" s="30"/>
      <c r="L568" s="30"/>
      <c r="M568" s="30"/>
      <c r="N568" s="30"/>
      <c r="O568" s="30"/>
      <c r="P568" s="32"/>
      <c r="Q568" s="32"/>
      <c r="R568" s="32"/>
      <c r="S568" s="32"/>
      <c r="T568" s="32"/>
      <c r="U568" s="32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 spans="1:76">
      <c r="A569" s="27">
        <f t="shared" ca="1" si="9"/>
        <v>45269</v>
      </c>
      <c r="B569" s="30"/>
      <c r="C569" s="30"/>
      <c r="D569" s="30"/>
      <c r="E569" s="30"/>
      <c r="F569" s="30"/>
      <c r="G569" s="30"/>
      <c r="H569" s="30"/>
      <c r="I569" s="32"/>
      <c r="J569" s="30"/>
      <c r="K569" s="30"/>
      <c r="L569" s="30"/>
      <c r="M569" s="30"/>
      <c r="N569" s="30"/>
      <c r="O569" s="30"/>
      <c r="P569" s="32"/>
      <c r="Q569" s="32"/>
      <c r="R569" s="32"/>
      <c r="S569" s="32"/>
      <c r="T569" s="32"/>
      <c r="U569" s="32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 spans="1:76">
      <c r="A570" s="27">
        <f t="shared" ca="1" si="9"/>
        <v>45270</v>
      </c>
      <c r="B570" s="30"/>
      <c r="C570" s="30"/>
      <c r="D570" s="30"/>
      <c r="E570" s="30"/>
      <c r="F570" s="30"/>
      <c r="G570" s="30"/>
      <c r="H570" s="30"/>
      <c r="I570" s="32"/>
      <c r="J570" s="30"/>
      <c r="K570" s="30"/>
      <c r="L570" s="30"/>
      <c r="M570" s="30"/>
      <c r="N570" s="30"/>
      <c r="O570" s="30"/>
      <c r="P570" s="32"/>
      <c r="Q570" s="32"/>
      <c r="R570" s="32"/>
      <c r="S570" s="32"/>
      <c r="T570" s="32"/>
      <c r="U570" s="32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 spans="1:76">
      <c r="A571" s="27">
        <f t="shared" ca="1" si="9"/>
        <v>45271</v>
      </c>
      <c r="B571" s="30"/>
      <c r="C571" s="30"/>
      <c r="D571" s="30"/>
      <c r="E571" s="30"/>
      <c r="F571" s="30"/>
      <c r="G571" s="30"/>
      <c r="H571" s="30"/>
      <c r="I571" s="32"/>
      <c r="J571" s="30"/>
      <c r="K571" s="30"/>
      <c r="L571" s="30"/>
      <c r="M571" s="30"/>
      <c r="N571" s="30"/>
      <c r="O571" s="30"/>
      <c r="P571" s="32"/>
      <c r="Q571" s="32"/>
      <c r="R571" s="32"/>
      <c r="S571" s="32"/>
      <c r="T571" s="32"/>
      <c r="U571" s="32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 spans="1:76">
      <c r="A572" s="27">
        <f t="shared" ca="1" si="9"/>
        <v>45272</v>
      </c>
      <c r="B572" s="30"/>
      <c r="C572" s="30"/>
      <c r="D572" s="30"/>
      <c r="E572" s="30"/>
      <c r="F572" s="30"/>
      <c r="G572" s="30"/>
      <c r="H572" s="30"/>
      <c r="I572" s="32"/>
      <c r="J572" s="30"/>
      <c r="K572" s="30"/>
      <c r="L572" s="30"/>
      <c r="M572" s="30"/>
      <c r="N572" s="30"/>
      <c r="O572" s="30"/>
      <c r="P572" s="32"/>
      <c r="Q572" s="32"/>
      <c r="R572" s="32"/>
      <c r="S572" s="32"/>
      <c r="T572" s="32"/>
      <c r="U572" s="32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 spans="1:76">
      <c r="A573" s="27">
        <f t="shared" ca="1" si="9"/>
        <v>45273</v>
      </c>
      <c r="B573" s="30"/>
      <c r="C573" s="30"/>
      <c r="D573" s="30"/>
      <c r="E573" s="30"/>
      <c r="F573" s="30"/>
      <c r="G573" s="30"/>
      <c r="H573" s="30"/>
      <c r="I573" s="32"/>
      <c r="J573" s="30"/>
      <c r="K573" s="30"/>
      <c r="L573" s="30"/>
      <c r="M573" s="30"/>
      <c r="N573" s="30"/>
      <c r="O573" s="30"/>
      <c r="P573" s="32"/>
      <c r="Q573" s="32"/>
      <c r="R573" s="32"/>
      <c r="S573" s="32"/>
      <c r="T573" s="32"/>
      <c r="U573" s="32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 spans="1:76">
      <c r="A574" s="27">
        <f t="shared" ca="1" si="9"/>
        <v>45274</v>
      </c>
      <c r="B574" s="30"/>
      <c r="C574" s="30"/>
      <c r="D574" s="30"/>
      <c r="E574" s="30"/>
      <c r="F574" s="30"/>
      <c r="G574" s="30"/>
      <c r="H574" s="30"/>
      <c r="I574" s="32"/>
      <c r="J574" s="30"/>
      <c r="K574" s="30"/>
      <c r="L574" s="30"/>
      <c r="M574" s="30"/>
      <c r="N574" s="30"/>
      <c r="O574" s="30"/>
      <c r="P574" s="32"/>
      <c r="Q574" s="32"/>
      <c r="R574" s="32"/>
      <c r="S574" s="32"/>
      <c r="T574" s="32"/>
      <c r="U574" s="32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 spans="1:76">
      <c r="A575" s="27">
        <f t="shared" ca="1" si="9"/>
        <v>45275</v>
      </c>
      <c r="B575" s="30"/>
      <c r="C575" s="30"/>
      <c r="D575" s="30"/>
      <c r="E575" s="30"/>
      <c r="F575" s="30"/>
      <c r="G575" s="30"/>
      <c r="H575" s="30"/>
      <c r="I575" s="32"/>
      <c r="J575" s="30"/>
      <c r="K575" s="30"/>
      <c r="L575" s="30"/>
      <c r="M575" s="30"/>
      <c r="N575" s="30"/>
      <c r="O575" s="30"/>
      <c r="P575" s="32"/>
      <c r="Q575" s="32"/>
      <c r="R575" s="32"/>
      <c r="S575" s="32"/>
      <c r="T575" s="32"/>
      <c r="U575" s="32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 spans="1:76">
      <c r="A576" s="27">
        <f t="shared" ca="1" si="9"/>
        <v>45276</v>
      </c>
      <c r="B576" s="30"/>
      <c r="C576" s="30"/>
      <c r="D576" s="30"/>
      <c r="E576" s="30"/>
      <c r="F576" s="30"/>
      <c r="G576" s="30"/>
      <c r="H576" s="30"/>
      <c r="I576" s="32"/>
      <c r="J576" s="30"/>
      <c r="K576" s="30"/>
      <c r="L576" s="30"/>
      <c r="M576" s="30"/>
      <c r="N576" s="30"/>
      <c r="O576" s="30"/>
      <c r="P576" s="32"/>
      <c r="Q576" s="32"/>
      <c r="R576" s="32"/>
      <c r="S576" s="32"/>
      <c r="T576" s="32"/>
      <c r="U576" s="32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 spans="1:76">
      <c r="A577" s="27">
        <f t="shared" ca="1" si="9"/>
        <v>45277</v>
      </c>
      <c r="B577" s="30"/>
      <c r="C577" s="30"/>
      <c r="D577" s="30"/>
      <c r="E577" s="30"/>
      <c r="F577" s="30"/>
      <c r="G577" s="30"/>
      <c r="H577" s="30"/>
      <c r="I577" s="32"/>
      <c r="J577" s="30"/>
      <c r="K577" s="30"/>
      <c r="L577" s="30"/>
      <c r="M577" s="30"/>
      <c r="N577" s="30"/>
      <c r="O577" s="30"/>
      <c r="P577" s="32"/>
      <c r="Q577" s="32"/>
      <c r="R577" s="32"/>
      <c r="S577" s="32"/>
      <c r="T577" s="32"/>
      <c r="U577" s="32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 spans="1:76">
      <c r="A578" s="27">
        <f t="shared" ca="1" si="9"/>
        <v>45278</v>
      </c>
      <c r="B578" s="30"/>
      <c r="C578" s="30"/>
      <c r="D578" s="30"/>
      <c r="E578" s="30"/>
      <c r="F578" s="30"/>
      <c r="G578" s="30"/>
      <c r="H578" s="30"/>
      <c r="I578" s="32"/>
      <c r="J578" s="30"/>
      <c r="K578" s="30"/>
      <c r="L578" s="30"/>
      <c r="M578" s="30"/>
      <c r="N578" s="30"/>
      <c r="O578" s="30"/>
      <c r="P578" s="32"/>
      <c r="Q578" s="32"/>
      <c r="R578" s="32"/>
      <c r="S578" s="32"/>
      <c r="T578" s="32"/>
      <c r="U578" s="32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 spans="1:76">
      <c r="A579" s="27">
        <f t="shared" ref="A579:A642" ca="1" si="10">A578+1</f>
        <v>45279</v>
      </c>
      <c r="B579" s="30"/>
      <c r="C579" s="30"/>
      <c r="D579" s="30"/>
      <c r="E579" s="30"/>
      <c r="F579" s="30"/>
      <c r="G579" s="30"/>
      <c r="H579" s="30"/>
      <c r="I579" s="32"/>
      <c r="J579" s="30"/>
      <c r="K579" s="30"/>
      <c r="L579" s="30"/>
      <c r="M579" s="30"/>
      <c r="N579" s="30"/>
      <c r="O579" s="30"/>
      <c r="P579" s="32"/>
      <c r="Q579" s="32"/>
      <c r="R579" s="32"/>
      <c r="S579" s="32"/>
      <c r="T579" s="32"/>
      <c r="U579" s="32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 spans="1:76">
      <c r="A580" s="27">
        <f t="shared" ca="1" si="10"/>
        <v>45280</v>
      </c>
      <c r="B580" s="30"/>
      <c r="C580" s="30"/>
      <c r="D580" s="30"/>
      <c r="E580" s="30"/>
      <c r="F580" s="30"/>
      <c r="G580" s="30"/>
      <c r="H580" s="30"/>
      <c r="I580" s="32"/>
      <c r="J580" s="30"/>
      <c r="K580" s="30"/>
      <c r="L580" s="30"/>
      <c r="M580" s="30"/>
      <c r="N580" s="30"/>
      <c r="O580" s="30"/>
      <c r="P580" s="32"/>
      <c r="Q580" s="32"/>
      <c r="R580" s="32"/>
      <c r="S580" s="32"/>
      <c r="T580" s="32"/>
      <c r="U580" s="32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 spans="1:76">
      <c r="A581" s="27">
        <f t="shared" ca="1" si="10"/>
        <v>45281</v>
      </c>
      <c r="B581" s="30"/>
      <c r="C581" s="30"/>
      <c r="D581" s="30"/>
      <c r="E581" s="30"/>
      <c r="F581" s="30"/>
      <c r="G581" s="30"/>
      <c r="H581" s="30"/>
      <c r="I581" s="32"/>
      <c r="J581" s="30"/>
      <c r="K581" s="30"/>
      <c r="L581" s="30"/>
      <c r="M581" s="30"/>
      <c r="N581" s="30"/>
      <c r="O581" s="30"/>
      <c r="P581" s="32"/>
      <c r="Q581" s="32"/>
      <c r="R581" s="32"/>
      <c r="S581" s="32"/>
      <c r="T581" s="32"/>
      <c r="U581" s="32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 spans="1:76">
      <c r="A582" s="27">
        <f t="shared" ca="1" si="10"/>
        <v>45282</v>
      </c>
      <c r="B582" s="30"/>
      <c r="C582" s="30"/>
      <c r="D582" s="30"/>
      <c r="E582" s="30"/>
      <c r="F582" s="30"/>
      <c r="G582" s="30"/>
      <c r="H582" s="30"/>
      <c r="I582" s="32"/>
      <c r="J582" s="30"/>
      <c r="K582" s="30"/>
      <c r="L582" s="30"/>
      <c r="M582" s="30"/>
      <c r="N582" s="30"/>
      <c r="O582" s="30"/>
      <c r="P582" s="32"/>
      <c r="Q582" s="32"/>
      <c r="R582" s="32"/>
      <c r="S582" s="32"/>
      <c r="T582" s="32"/>
      <c r="U582" s="32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 spans="1:76">
      <c r="A583" s="27">
        <f t="shared" ca="1" si="10"/>
        <v>45283</v>
      </c>
      <c r="B583" s="30"/>
      <c r="C583" s="30"/>
      <c r="D583" s="30"/>
      <c r="E583" s="30"/>
      <c r="F583" s="30"/>
      <c r="G583" s="30"/>
      <c r="H583" s="30"/>
      <c r="I583" s="32"/>
      <c r="J583" s="30"/>
      <c r="K583" s="30"/>
      <c r="L583" s="30"/>
      <c r="M583" s="30"/>
      <c r="N583" s="30"/>
      <c r="O583" s="30"/>
      <c r="P583" s="32"/>
      <c r="Q583" s="32"/>
      <c r="R583" s="32"/>
      <c r="S583" s="32"/>
      <c r="T583" s="32"/>
      <c r="U583" s="32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 spans="1:76">
      <c r="A584" s="27">
        <f t="shared" ca="1" si="10"/>
        <v>45284</v>
      </c>
      <c r="B584" s="30"/>
      <c r="C584" s="30"/>
      <c r="D584" s="30"/>
      <c r="E584" s="30"/>
      <c r="F584" s="30"/>
      <c r="G584" s="30"/>
      <c r="H584" s="30"/>
      <c r="I584" s="32"/>
      <c r="J584" s="30"/>
      <c r="K584" s="30"/>
      <c r="L584" s="30"/>
      <c r="M584" s="30"/>
      <c r="N584" s="30"/>
      <c r="O584" s="30"/>
      <c r="P584" s="32"/>
      <c r="Q584" s="32"/>
      <c r="R584" s="32"/>
      <c r="S584" s="32"/>
      <c r="T584" s="32"/>
      <c r="U584" s="32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 spans="1:76">
      <c r="A585" s="27">
        <f t="shared" ca="1" si="10"/>
        <v>45285</v>
      </c>
      <c r="B585" s="30"/>
      <c r="C585" s="30"/>
      <c r="D585" s="30"/>
      <c r="E585" s="30"/>
      <c r="F585" s="30"/>
      <c r="G585" s="30"/>
      <c r="H585" s="30"/>
      <c r="I585" s="32"/>
      <c r="J585" s="30"/>
      <c r="K585" s="30"/>
      <c r="L585" s="30"/>
      <c r="M585" s="30"/>
      <c r="N585" s="30"/>
      <c r="O585" s="30"/>
      <c r="P585" s="32"/>
      <c r="Q585" s="32"/>
      <c r="R585" s="32"/>
      <c r="S585" s="32"/>
      <c r="T585" s="32"/>
      <c r="U585" s="32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 spans="1:76">
      <c r="A586" s="27">
        <f t="shared" ca="1" si="10"/>
        <v>45286</v>
      </c>
      <c r="B586" s="30"/>
      <c r="C586" s="30"/>
      <c r="D586" s="30"/>
      <c r="E586" s="30"/>
      <c r="F586" s="30"/>
      <c r="G586" s="30"/>
      <c r="H586" s="30"/>
      <c r="I586" s="32"/>
      <c r="J586" s="30"/>
      <c r="K586" s="30"/>
      <c r="L586" s="30"/>
      <c r="M586" s="30"/>
      <c r="N586" s="30"/>
      <c r="O586" s="30"/>
      <c r="P586" s="32"/>
      <c r="Q586" s="32"/>
      <c r="R586" s="32"/>
      <c r="S586" s="32"/>
      <c r="T586" s="32"/>
      <c r="U586" s="32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 spans="1:76">
      <c r="A587" s="27">
        <f t="shared" ca="1" si="10"/>
        <v>45287</v>
      </c>
      <c r="B587" s="30"/>
      <c r="C587" s="30"/>
      <c r="D587" s="30"/>
      <c r="E587" s="30"/>
      <c r="F587" s="30"/>
      <c r="G587" s="30"/>
      <c r="H587" s="30"/>
      <c r="I587" s="32"/>
      <c r="J587" s="30"/>
      <c r="K587" s="30"/>
      <c r="L587" s="30"/>
      <c r="M587" s="30"/>
      <c r="N587" s="30"/>
      <c r="O587" s="30"/>
      <c r="P587" s="32"/>
      <c r="Q587" s="32"/>
      <c r="R587" s="32"/>
      <c r="S587" s="32"/>
      <c r="T587" s="32"/>
      <c r="U587" s="32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 spans="1:76">
      <c r="A588" s="27">
        <f t="shared" ca="1" si="10"/>
        <v>45288</v>
      </c>
      <c r="B588" s="30"/>
      <c r="C588" s="30"/>
      <c r="D588" s="30"/>
      <c r="E588" s="30"/>
      <c r="F588" s="30"/>
      <c r="G588" s="30"/>
      <c r="H588" s="30"/>
      <c r="I588" s="32"/>
      <c r="J588" s="30"/>
      <c r="K588" s="30"/>
      <c r="L588" s="30"/>
      <c r="M588" s="30"/>
      <c r="N588" s="30"/>
      <c r="O588" s="30"/>
      <c r="P588" s="32"/>
      <c r="Q588" s="32"/>
      <c r="R588" s="32"/>
      <c r="S588" s="32"/>
      <c r="T588" s="32"/>
      <c r="U588" s="32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 spans="1:76">
      <c r="A589" s="27">
        <f t="shared" ca="1" si="10"/>
        <v>45289</v>
      </c>
      <c r="B589" s="30"/>
      <c r="C589" s="30"/>
      <c r="D589" s="30"/>
      <c r="E589" s="30"/>
      <c r="F589" s="30"/>
      <c r="G589" s="30"/>
      <c r="H589" s="30"/>
      <c r="I589" s="32"/>
      <c r="J589" s="30"/>
      <c r="K589" s="30"/>
      <c r="L589" s="30"/>
      <c r="M589" s="30"/>
      <c r="N589" s="30"/>
      <c r="O589" s="30"/>
      <c r="P589" s="32"/>
      <c r="Q589" s="32"/>
      <c r="R589" s="32"/>
      <c r="S589" s="32"/>
      <c r="T589" s="32"/>
      <c r="U589" s="32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 spans="1:76">
      <c r="A590" s="27">
        <f t="shared" ca="1" si="10"/>
        <v>45290</v>
      </c>
      <c r="B590" s="30"/>
      <c r="C590" s="30"/>
      <c r="D590" s="30"/>
      <c r="E590" s="30"/>
      <c r="F590" s="30"/>
      <c r="G590" s="30"/>
      <c r="H590" s="30"/>
      <c r="I590" s="32"/>
      <c r="J590" s="30"/>
      <c r="K590" s="30"/>
      <c r="L590" s="30"/>
      <c r="M590" s="30"/>
      <c r="N590" s="30"/>
      <c r="O590" s="30"/>
      <c r="P590" s="32"/>
      <c r="Q590" s="32"/>
      <c r="R590" s="32"/>
      <c r="S590" s="32"/>
      <c r="T590" s="32"/>
      <c r="U590" s="32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 spans="1:76">
      <c r="A591" s="27">
        <f t="shared" ca="1" si="10"/>
        <v>45291</v>
      </c>
      <c r="B591" s="30"/>
      <c r="C591" s="30"/>
      <c r="D591" s="30"/>
      <c r="E591" s="30"/>
      <c r="F591" s="30"/>
      <c r="G591" s="30"/>
      <c r="H591" s="30"/>
      <c r="I591" s="32"/>
      <c r="J591" s="30"/>
      <c r="K591" s="30"/>
      <c r="L591" s="30"/>
      <c r="M591" s="30"/>
      <c r="N591" s="30"/>
      <c r="O591" s="30"/>
      <c r="P591" s="32"/>
      <c r="Q591" s="32"/>
      <c r="R591" s="32"/>
      <c r="S591" s="32"/>
      <c r="T591" s="32"/>
      <c r="U591" s="32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 spans="1:76">
      <c r="A592" s="27">
        <f t="shared" ca="1" si="10"/>
        <v>45292</v>
      </c>
      <c r="B592" s="30"/>
      <c r="C592" s="30"/>
      <c r="D592" s="30"/>
      <c r="E592" s="30"/>
      <c r="F592" s="30"/>
      <c r="G592" s="30"/>
      <c r="H592" s="30"/>
      <c r="I592" s="32"/>
      <c r="J592" s="30"/>
      <c r="K592" s="30"/>
      <c r="L592" s="30"/>
      <c r="M592" s="30"/>
      <c r="N592" s="30"/>
      <c r="O592" s="30"/>
      <c r="P592" s="32"/>
      <c r="Q592" s="32"/>
      <c r="R592" s="32"/>
      <c r="S592" s="32"/>
      <c r="T592" s="32"/>
      <c r="U592" s="32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 spans="1:76">
      <c r="A593" s="27">
        <f t="shared" ca="1" si="10"/>
        <v>45293</v>
      </c>
      <c r="B593" s="30"/>
      <c r="C593" s="30"/>
      <c r="D593" s="30"/>
      <c r="E593" s="30"/>
      <c r="F593" s="30"/>
      <c r="G593" s="30"/>
      <c r="H593" s="30"/>
      <c r="I593" s="32"/>
      <c r="J593" s="30"/>
      <c r="K593" s="30"/>
      <c r="L593" s="30"/>
      <c r="M593" s="30"/>
      <c r="N593" s="30"/>
      <c r="O593" s="30"/>
      <c r="P593" s="32"/>
      <c r="Q593" s="32"/>
      <c r="R593" s="32"/>
      <c r="S593" s="32"/>
      <c r="T593" s="32"/>
      <c r="U593" s="32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 spans="1:76">
      <c r="A594" s="27">
        <f t="shared" ca="1" si="10"/>
        <v>45294</v>
      </c>
      <c r="B594" s="30"/>
      <c r="C594" s="30"/>
      <c r="D594" s="30"/>
      <c r="E594" s="30"/>
      <c r="F594" s="30"/>
      <c r="G594" s="30"/>
      <c r="H594" s="30"/>
      <c r="I594" s="32"/>
      <c r="J594" s="30"/>
      <c r="K594" s="30"/>
      <c r="L594" s="30"/>
      <c r="M594" s="30"/>
      <c r="N594" s="30"/>
      <c r="O594" s="30"/>
      <c r="P594" s="32"/>
      <c r="Q594" s="32"/>
      <c r="R594" s="32"/>
      <c r="S594" s="32"/>
      <c r="T594" s="32"/>
      <c r="U594" s="32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 spans="1:76">
      <c r="A595" s="27">
        <f t="shared" ca="1" si="10"/>
        <v>45295</v>
      </c>
      <c r="B595" s="30"/>
      <c r="C595" s="30"/>
      <c r="D595" s="30"/>
      <c r="E595" s="30"/>
      <c r="F595" s="30"/>
      <c r="G595" s="30"/>
      <c r="H595" s="30"/>
      <c r="I595" s="32"/>
      <c r="J595" s="30"/>
      <c r="K595" s="30"/>
      <c r="L595" s="30"/>
      <c r="M595" s="30"/>
      <c r="N595" s="30"/>
      <c r="O595" s="30"/>
      <c r="P595" s="32"/>
      <c r="Q595" s="32"/>
      <c r="R595" s="32"/>
      <c r="S595" s="32"/>
      <c r="T595" s="32"/>
      <c r="U595" s="32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 spans="1:76">
      <c r="A596" s="27">
        <f t="shared" ca="1" si="10"/>
        <v>45296</v>
      </c>
      <c r="B596" s="30"/>
      <c r="C596" s="30"/>
      <c r="D596" s="30"/>
      <c r="E596" s="30"/>
      <c r="F596" s="30"/>
      <c r="G596" s="30"/>
      <c r="H596" s="30"/>
      <c r="I596" s="32"/>
      <c r="J596" s="30"/>
      <c r="K596" s="30"/>
      <c r="L596" s="30"/>
      <c r="M596" s="30"/>
      <c r="N596" s="30"/>
      <c r="O596" s="30"/>
      <c r="P596" s="32"/>
      <c r="Q596" s="32"/>
      <c r="R596" s="32"/>
      <c r="S596" s="32"/>
      <c r="T596" s="32"/>
      <c r="U596" s="32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 spans="1:76">
      <c r="A597" s="27">
        <f t="shared" ca="1" si="10"/>
        <v>45297</v>
      </c>
      <c r="B597" s="30"/>
      <c r="C597" s="30"/>
      <c r="D597" s="30"/>
      <c r="E597" s="30"/>
      <c r="F597" s="30"/>
      <c r="G597" s="30"/>
      <c r="H597" s="30"/>
      <c r="I597" s="32"/>
      <c r="J597" s="30"/>
      <c r="K597" s="30"/>
      <c r="L597" s="30"/>
      <c r="M597" s="30"/>
      <c r="N597" s="30"/>
      <c r="O597" s="30"/>
      <c r="P597" s="32"/>
      <c r="Q597" s="32"/>
      <c r="R597" s="32"/>
      <c r="S597" s="32"/>
      <c r="T597" s="32"/>
      <c r="U597" s="32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 spans="1:76">
      <c r="A598" s="27">
        <f t="shared" ca="1" si="10"/>
        <v>45298</v>
      </c>
      <c r="B598" s="30"/>
      <c r="C598" s="30"/>
      <c r="D598" s="30"/>
      <c r="E598" s="30"/>
      <c r="F598" s="30"/>
      <c r="G598" s="30"/>
      <c r="H598" s="30"/>
      <c r="I598" s="32"/>
      <c r="J598" s="30"/>
      <c r="K598" s="30"/>
      <c r="L598" s="30"/>
      <c r="M598" s="30"/>
      <c r="N598" s="30"/>
      <c r="O598" s="30"/>
      <c r="P598" s="32"/>
      <c r="Q598" s="32"/>
      <c r="R598" s="32"/>
      <c r="S598" s="32"/>
      <c r="T598" s="32"/>
      <c r="U598" s="32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 spans="1:76">
      <c r="A599" s="27">
        <f t="shared" ca="1" si="10"/>
        <v>45299</v>
      </c>
      <c r="B599" s="30"/>
      <c r="C599" s="30"/>
      <c r="D599" s="30"/>
      <c r="E599" s="30"/>
      <c r="F599" s="30"/>
      <c r="G599" s="30"/>
      <c r="H599" s="30"/>
      <c r="I599" s="32"/>
      <c r="J599" s="30"/>
      <c r="K599" s="30"/>
      <c r="L599" s="30"/>
      <c r="M599" s="30"/>
      <c r="N599" s="30"/>
      <c r="O599" s="30"/>
      <c r="P599" s="32"/>
      <c r="Q599" s="32"/>
      <c r="R599" s="32"/>
      <c r="S599" s="32"/>
      <c r="T599" s="32"/>
      <c r="U599" s="32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 spans="1:76">
      <c r="A600" s="27">
        <f t="shared" ca="1" si="10"/>
        <v>45300</v>
      </c>
      <c r="B600" s="30"/>
      <c r="C600" s="30"/>
      <c r="D600" s="30"/>
      <c r="E600" s="30"/>
      <c r="F600" s="30"/>
      <c r="G600" s="30"/>
      <c r="H600" s="30"/>
      <c r="I600" s="32"/>
      <c r="J600" s="30"/>
      <c r="K600" s="30"/>
      <c r="L600" s="30"/>
      <c r="M600" s="30"/>
      <c r="N600" s="30"/>
      <c r="O600" s="30"/>
      <c r="P600" s="32"/>
      <c r="Q600" s="32"/>
      <c r="R600" s="32"/>
      <c r="S600" s="32"/>
      <c r="T600" s="32"/>
      <c r="U600" s="32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 spans="1:76">
      <c r="A601" s="27">
        <f t="shared" ca="1" si="10"/>
        <v>45301</v>
      </c>
      <c r="B601" s="30"/>
      <c r="C601" s="30"/>
      <c r="D601" s="30"/>
      <c r="E601" s="30"/>
      <c r="F601" s="30"/>
      <c r="G601" s="30"/>
      <c r="H601" s="30"/>
      <c r="I601" s="32"/>
      <c r="J601" s="30"/>
      <c r="K601" s="30"/>
      <c r="L601" s="30"/>
      <c r="M601" s="30"/>
      <c r="N601" s="30"/>
      <c r="O601" s="30"/>
      <c r="P601" s="32"/>
      <c r="Q601" s="32"/>
      <c r="R601" s="32"/>
      <c r="S601" s="32"/>
      <c r="T601" s="32"/>
      <c r="U601" s="32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 spans="1:76">
      <c r="A602" s="27">
        <f t="shared" ca="1" si="10"/>
        <v>45302</v>
      </c>
      <c r="B602" s="30"/>
      <c r="C602" s="30"/>
      <c r="D602" s="30"/>
      <c r="E602" s="30"/>
      <c r="F602" s="30"/>
      <c r="G602" s="30"/>
      <c r="H602" s="30"/>
      <c r="I602" s="32"/>
      <c r="J602" s="30"/>
      <c r="K602" s="30"/>
      <c r="L602" s="30"/>
      <c r="M602" s="30"/>
      <c r="N602" s="30"/>
      <c r="O602" s="30"/>
      <c r="P602" s="32"/>
      <c r="Q602" s="32"/>
      <c r="R602" s="32"/>
      <c r="S602" s="32"/>
      <c r="T602" s="32"/>
      <c r="U602" s="32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 spans="1:76">
      <c r="A603" s="27">
        <f t="shared" ca="1" si="10"/>
        <v>45303</v>
      </c>
      <c r="B603" s="30"/>
      <c r="C603" s="30"/>
      <c r="D603" s="30"/>
      <c r="E603" s="30"/>
      <c r="F603" s="30"/>
      <c r="G603" s="30"/>
      <c r="H603" s="30"/>
      <c r="I603" s="32"/>
      <c r="J603" s="30"/>
      <c r="K603" s="30"/>
      <c r="L603" s="30"/>
      <c r="M603" s="30"/>
      <c r="N603" s="30"/>
      <c r="O603" s="30"/>
      <c r="P603" s="32"/>
      <c r="Q603" s="32"/>
      <c r="R603" s="32"/>
      <c r="S603" s="32"/>
      <c r="T603" s="32"/>
      <c r="U603" s="32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 spans="1:76">
      <c r="A604" s="27">
        <f t="shared" ca="1" si="10"/>
        <v>45304</v>
      </c>
      <c r="B604" s="30"/>
      <c r="C604" s="30"/>
      <c r="D604" s="30"/>
      <c r="E604" s="30"/>
      <c r="F604" s="30"/>
      <c r="G604" s="30"/>
      <c r="H604" s="30"/>
      <c r="I604" s="32"/>
      <c r="J604" s="30"/>
      <c r="K604" s="30"/>
      <c r="L604" s="30"/>
      <c r="M604" s="30"/>
      <c r="N604" s="30"/>
      <c r="O604" s="30"/>
      <c r="P604" s="32"/>
      <c r="Q604" s="32"/>
      <c r="R604" s="32"/>
      <c r="S604" s="32"/>
      <c r="T604" s="32"/>
      <c r="U604" s="32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 spans="1:76">
      <c r="A605" s="27">
        <f t="shared" ca="1" si="10"/>
        <v>45305</v>
      </c>
      <c r="B605" s="30"/>
      <c r="C605" s="30"/>
      <c r="D605" s="30"/>
      <c r="E605" s="30"/>
      <c r="F605" s="30"/>
      <c r="G605" s="30"/>
      <c r="H605" s="30"/>
      <c r="I605" s="32"/>
      <c r="J605" s="30"/>
      <c r="K605" s="30"/>
      <c r="L605" s="30"/>
      <c r="M605" s="30"/>
      <c r="N605" s="30"/>
      <c r="O605" s="30"/>
      <c r="P605" s="32"/>
      <c r="Q605" s="32"/>
      <c r="R605" s="32"/>
      <c r="S605" s="32"/>
      <c r="T605" s="32"/>
      <c r="U605" s="32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 spans="1:76">
      <c r="A606" s="27">
        <f t="shared" ca="1" si="10"/>
        <v>45306</v>
      </c>
      <c r="B606" s="30"/>
      <c r="C606" s="30"/>
      <c r="D606" s="30"/>
      <c r="E606" s="30"/>
      <c r="F606" s="30"/>
      <c r="G606" s="30"/>
      <c r="H606" s="30"/>
      <c r="I606" s="32"/>
      <c r="J606" s="30"/>
      <c r="K606" s="30"/>
      <c r="L606" s="30"/>
      <c r="M606" s="30"/>
      <c r="N606" s="30"/>
      <c r="O606" s="30"/>
      <c r="P606" s="32"/>
      <c r="Q606" s="32"/>
      <c r="R606" s="32"/>
      <c r="S606" s="32"/>
      <c r="T606" s="32"/>
      <c r="U606" s="32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 spans="1:76">
      <c r="A607" s="27">
        <f t="shared" ca="1" si="10"/>
        <v>45307</v>
      </c>
      <c r="B607" s="30"/>
      <c r="C607" s="30"/>
      <c r="D607" s="30"/>
      <c r="E607" s="30"/>
      <c r="F607" s="30"/>
      <c r="G607" s="30"/>
      <c r="H607" s="30"/>
      <c r="I607" s="32"/>
      <c r="J607" s="30"/>
      <c r="K607" s="30"/>
      <c r="L607" s="30"/>
      <c r="M607" s="30"/>
      <c r="N607" s="30"/>
      <c r="O607" s="30"/>
      <c r="P607" s="32"/>
      <c r="Q607" s="32"/>
      <c r="R607" s="32"/>
      <c r="S607" s="32"/>
      <c r="T607" s="32"/>
      <c r="U607" s="32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 spans="1:76">
      <c r="A608" s="27">
        <f t="shared" ca="1" si="10"/>
        <v>45308</v>
      </c>
      <c r="B608" s="30"/>
      <c r="C608" s="30"/>
      <c r="D608" s="30"/>
      <c r="E608" s="30"/>
      <c r="F608" s="30"/>
      <c r="G608" s="30"/>
      <c r="H608" s="30"/>
      <c r="I608" s="32"/>
      <c r="J608" s="30"/>
      <c r="K608" s="30"/>
      <c r="L608" s="30"/>
      <c r="M608" s="30"/>
      <c r="N608" s="30"/>
      <c r="O608" s="30"/>
      <c r="P608" s="32"/>
      <c r="Q608" s="32"/>
      <c r="R608" s="32"/>
      <c r="S608" s="32"/>
      <c r="T608" s="32"/>
      <c r="U608" s="32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 spans="1:76">
      <c r="A609" s="27">
        <f t="shared" ca="1" si="10"/>
        <v>45309</v>
      </c>
      <c r="B609" s="30"/>
      <c r="C609" s="30"/>
      <c r="D609" s="30"/>
      <c r="E609" s="30"/>
      <c r="F609" s="30"/>
      <c r="G609" s="30"/>
      <c r="H609" s="30"/>
      <c r="I609" s="32"/>
      <c r="J609" s="30"/>
      <c r="K609" s="30"/>
      <c r="L609" s="30"/>
      <c r="M609" s="30"/>
      <c r="N609" s="30"/>
      <c r="O609" s="30"/>
      <c r="P609" s="32"/>
      <c r="Q609" s="32"/>
      <c r="R609" s="32"/>
      <c r="S609" s="32"/>
      <c r="T609" s="32"/>
      <c r="U609" s="32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 spans="1:76">
      <c r="A610" s="27">
        <f t="shared" ca="1" si="10"/>
        <v>45310</v>
      </c>
      <c r="B610" s="30"/>
      <c r="C610" s="30"/>
      <c r="D610" s="30"/>
      <c r="E610" s="30"/>
      <c r="F610" s="30"/>
      <c r="G610" s="30"/>
      <c r="H610" s="30"/>
      <c r="I610" s="32"/>
      <c r="J610" s="30"/>
      <c r="K610" s="30"/>
      <c r="L610" s="30"/>
      <c r="M610" s="30"/>
      <c r="N610" s="30"/>
      <c r="O610" s="30"/>
      <c r="P610" s="32"/>
      <c r="Q610" s="32"/>
      <c r="R610" s="32"/>
      <c r="S610" s="32"/>
      <c r="T610" s="32"/>
      <c r="U610" s="32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 spans="1:76">
      <c r="A611" s="27">
        <f t="shared" ca="1" si="10"/>
        <v>45311</v>
      </c>
      <c r="B611" s="30"/>
      <c r="C611" s="30"/>
      <c r="D611" s="30"/>
      <c r="E611" s="30"/>
      <c r="F611" s="30"/>
      <c r="G611" s="30"/>
      <c r="H611" s="30"/>
      <c r="I611" s="32"/>
      <c r="J611" s="30"/>
      <c r="K611" s="30"/>
      <c r="L611" s="30"/>
      <c r="M611" s="30"/>
      <c r="N611" s="30"/>
      <c r="O611" s="30"/>
      <c r="P611" s="32"/>
      <c r="Q611" s="32"/>
      <c r="R611" s="32"/>
      <c r="S611" s="32"/>
      <c r="T611" s="32"/>
      <c r="U611" s="32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 spans="1:76">
      <c r="A612" s="27">
        <f t="shared" ca="1" si="10"/>
        <v>45312</v>
      </c>
      <c r="B612" s="30"/>
      <c r="C612" s="30"/>
      <c r="D612" s="30"/>
      <c r="E612" s="30"/>
      <c r="F612" s="30"/>
      <c r="G612" s="30"/>
      <c r="H612" s="30"/>
      <c r="I612" s="32"/>
      <c r="J612" s="30"/>
      <c r="K612" s="30"/>
      <c r="L612" s="30"/>
      <c r="M612" s="30"/>
      <c r="N612" s="30"/>
      <c r="O612" s="30"/>
      <c r="P612" s="32"/>
      <c r="Q612" s="32"/>
      <c r="R612" s="32"/>
      <c r="S612" s="32"/>
      <c r="T612" s="32"/>
      <c r="U612" s="32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 spans="1:76">
      <c r="A613" s="27">
        <f t="shared" ca="1" si="10"/>
        <v>45313</v>
      </c>
      <c r="B613" s="30"/>
      <c r="C613" s="30"/>
      <c r="D613" s="30"/>
      <c r="E613" s="30"/>
      <c r="F613" s="30"/>
      <c r="G613" s="30"/>
      <c r="H613" s="30"/>
      <c r="I613" s="32"/>
      <c r="J613" s="30"/>
      <c r="K613" s="30"/>
      <c r="L613" s="30"/>
      <c r="M613" s="30"/>
      <c r="N613" s="30"/>
      <c r="O613" s="30"/>
      <c r="P613" s="32"/>
      <c r="Q613" s="32"/>
      <c r="R613" s="32"/>
      <c r="S613" s="32"/>
      <c r="T613" s="32"/>
      <c r="U613" s="32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 spans="1:76">
      <c r="A614" s="27">
        <f t="shared" ca="1" si="10"/>
        <v>45314</v>
      </c>
      <c r="B614" s="30"/>
      <c r="C614" s="30"/>
      <c r="D614" s="30"/>
      <c r="E614" s="30"/>
      <c r="F614" s="30"/>
      <c r="G614" s="30"/>
      <c r="H614" s="30"/>
      <c r="I614" s="32"/>
      <c r="J614" s="30"/>
      <c r="K614" s="30"/>
      <c r="L614" s="30"/>
      <c r="M614" s="30"/>
      <c r="N614" s="30"/>
      <c r="O614" s="30"/>
      <c r="P614" s="32"/>
      <c r="Q614" s="32"/>
      <c r="R614" s="32"/>
      <c r="S614" s="32"/>
      <c r="T614" s="32"/>
      <c r="U614" s="32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 spans="1:76">
      <c r="A615" s="27">
        <f t="shared" ca="1" si="10"/>
        <v>45315</v>
      </c>
      <c r="B615" s="30"/>
      <c r="C615" s="30"/>
      <c r="D615" s="30"/>
      <c r="E615" s="30"/>
      <c r="F615" s="30"/>
      <c r="G615" s="30"/>
      <c r="H615" s="30"/>
      <c r="I615" s="32"/>
      <c r="J615" s="30"/>
      <c r="K615" s="30"/>
      <c r="L615" s="30"/>
      <c r="M615" s="30"/>
      <c r="N615" s="30"/>
      <c r="O615" s="30"/>
      <c r="P615" s="32"/>
      <c r="Q615" s="32"/>
      <c r="R615" s="32"/>
      <c r="S615" s="32"/>
      <c r="T615" s="32"/>
      <c r="U615" s="32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 spans="1:76">
      <c r="A616" s="27">
        <f t="shared" ca="1" si="10"/>
        <v>45316</v>
      </c>
      <c r="B616" s="30"/>
      <c r="C616" s="30"/>
      <c r="D616" s="30"/>
      <c r="E616" s="30"/>
      <c r="F616" s="30"/>
      <c r="G616" s="30"/>
      <c r="H616" s="30"/>
      <c r="I616" s="32"/>
      <c r="J616" s="30"/>
      <c r="K616" s="30"/>
      <c r="L616" s="30"/>
      <c r="M616" s="30"/>
      <c r="N616" s="30"/>
      <c r="O616" s="30"/>
      <c r="P616" s="32"/>
      <c r="Q616" s="32"/>
      <c r="R616" s="32"/>
      <c r="S616" s="32"/>
      <c r="T616" s="32"/>
      <c r="U616" s="32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 spans="1:76">
      <c r="A617" s="27">
        <f t="shared" ca="1" si="10"/>
        <v>45317</v>
      </c>
      <c r="B617" s="30"/>
      <c r="C617" s="30"/>
      <c r="D617" s="30"/>
      <c r="E617" s="30"/>
      <c r="F617" s="30"/>
      <c r="G617" s="30"/>
      <c r="H617" s="30"/>
      <c r="I617" s="32"/>
      <c r="J617" s="30"/>
      <c r="K617" s="30"/>
      <c r="L617" s="30"/>
      <c r="M617" s="30"/>
      <c r="N617" s="30"/>
      <c r="O617" s="30"/>
      <c r="P617" s="32"/>
      <c r="Q617" s="32"/>
      <c r="R617" s="32"/>
      <c r="S617" s="32"/>
      <c r="T617" s="32"/>
      <c r="U617" s="32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 spans="1:76">
      <c r="A618" s="27">
        <f t="shared" ca="1" si="10"/>
        <v>45318</v>
      </c>
      <c r="B618" s="30"/>
      <c r="C618" s="30"/>
      <c r="D618" s="30"/>
      <c r="E618" s="30"/>
      <c r="F618" s="30"/>
      <c r="G618" s="30"/>
      <c r="H618" s="30"/>
      <c r="I618" s="32"/>
      <c r="J618" s="30"/>
      <c r="K618" s="30"/>
      <c r="L618" s="30"/>
      <c r="M618" s="30"/>
      <c r="N618" s="30"/>
      <c r="O618" s="30"/>
      <c r="P618" s="32"/>
      <c r="Q618" s="32"/>
      <c r="R618" s="32"/>
      <c r="S618" s="32"/>
      <c r="T618" s="32"/>
      <c r="U618" s="32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 spans="1:76">
      <c r="A619" s="27">
        <f t="shared" ca="1" si="10"/>
        <v>45319</v>
      </c>
      <c r="B619" s="30"/>
      <c r="C619" s="30"/>
      <c r="D619" s="30"/>
      <c r="E619" s="30"/>
      <c r="F619" s="30"/>
      <c r="G619" s="30"/>
      <c r="H619" s="30"/>
      <c r="I619" s="32"/>
      <c r="J619" s="30"/>
      <c r="K619" s="30"/>
      <c r="L619" s="30"/>
      <c r="M619" s="30"/>
      <c r="N619" s="30"/>
      <c r="O619" s="30"/>
      <c r="P619" s="32"/>
      <c r="Q619" s="32"/>
      <c r="R619" s="32"/>
      <c r="S619" s="32"/>
      <c r="T619" s="32"/>
      <c r="U619" s="32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 spans="1:76">
      <c r="A620" s="27">
        <f t="shared" ca="1" si="10"/>
        <v>45320</v>
      </c>
      <c r="B620" s="30"/>
      <c r="C620" s="30"/>
      <c r="D620" s="30"/>
      <c r="E620" s="30"/>
      <c r="F620" s="30"/>
      <c r="G620" s="30"/>
      <c r="H620" s="30"/>
      <c r="I620" s="32"/>
      <c r="J620" s="30"/>
      <c r="K620" s="30"/>
      <c r="L620" s="30"/>
      <c r="M620" s="30"/>
      <c r="N620" s="30"/>
      <c r="O620" s="30"/>
      <c r="P620" s="32"/>
      <c r="Q620" s="32"/>
      <c r="R620" s="32"/>
      <c r="S620" s="32"/>
      <c r="T620" s="32"/>
      <c r="U620" s="32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 spans="1:76">
      <c r="A621" s="27">
        <f t="shared" ca="1" si="10"/>
        <v>45321</v>
      </c>
      <c r="B621" s="30"/>
      <c r="C621" s="30"/>
      <c r="D621" s="30"/>
      <c r="E621" s="30"/>
      <c r="F621" s="30"/>
      <c r="G621" s="30"/>
      <c r="H621" s="30"/>
      <c r="I621" s="32"/>
      <c r="J621" s="30"/>
      <c r="K621" s="30"/>
      <c r="L621" s="30"/>
      <c r="M621" s="30"/>
      <c r="N621" s="30"/>
      <c r="O621" s="30"/>
      <c r="P621" s="32"/>
      <c r="Q621" s="32"/>
      <c r="R621" s="32"/>
      <c r="S621" s="32"/>
      <c r="T621" s="32"/>
      <c r="U621" s="32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 spans="1:76">
      <c r="A622" s="27">
        <f t="shared" ca="1" si="10"/>
        <v>45322</v>
      </c>
      <c r="B622" s="30"/>
      <c r="C622" s="30"/>
      <c r="D622" s="30"/>
      <c r="E622" s="30"/>
      <c r="F622" s="30"/>
      <c r="G622" s="30"/>
      <c r="H622" s="30"/>
      <c r="I622" s="32"/>
      <c r="J622" s="30"/>
      <c r="K622" s="30"/>
      <c r="L622" s="30"/>
      <c r="M622" s="30"/>
      <c r="N622" s="30"/>
      <c r="O622" s="30"/>
      <c r="P622" s="32"/>
      <c r="Q622" s="32"/>
      <c r="R622" s="32"/>
      <c r="S622" s="32"/>
      <c r="T622" s="32"/>
      <c r="U622" s="32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 spans="1:76">
      <c r="A623" s="27">
        <f t="shared" ca="1" si="10"/>
        <v>45323</v>
      </c>
      <c r="B623" s="30"/>
      <c r="C623" s="30"/>
      <c r="D623" s="30"/>
      <c r="E623" s="30"/>
      <c r="F623" s="30"/>
      <c r="G623" s="30"/>
      <c r="H623" s="30"/>
      <c r="I623" s="32"/>
      <c r="J623" s="30"/>
      <c r="K623" s="30"/>
      <c r="L623" s="30"/>
      <c r="M623" s="30"/>
      <c r="N623" s="30"/>
      <c r="O623" s="30"/>
      <c r="P623" s="32"/>
      <c r="Q623" s="32"/>
      <c r="R623" s="32"/>
      <c r="S623" s="32"/>
      <c r="T623" s="32"/>
      <c r="U623" s="32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 spans="1:76">
      <c r="A624" s="27">
        <f t="shared" ca="1" si="10"/>
        <v>45324</v>
      </c>
      <c r="B624" s="30"/>
      <c r="C624" s="30"/>
      <c r="D624" s="30"/>
      <c r="E624" s="30"/>
      <c r="F624" s="30"/>
      <c r="G624" s="30"/>
      <c r="H624" s="30"/>
      <c r="I624" s="32"/>
      <c r="J624" s="30"/>
      <c r="K624" s="30"/>
      <c r="L624" s="30"/>
      <c r="M624" s="30"/>
      <c r="N624" s="30"/>
      <c r="O624" s="30"/>
      <c r="P624" s="32"/>
      <c r="Q624" s="32"/>
      <c r="R624" s="32"/>
      <c r="S624" s="32"/>
      <c r="T624" s="32"/>
      <c r="U624" s="32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 spans="1:76">
      <c r="A625" s="27">
        <f t="shared" ca="1" si="10"/>
        <v>45325</v>
      </c>
      <c r="B625" s="30"/>
      <c r="C625" s="30"/>
      <c r="D625" s="30"/>
      <c r="E625" s="30"/>
      <c r="F625" s="30"/>
      <c r="G625" s="30"/>
      <c r="H625" s="30"/>
      <c r="I625" s="32"/>
      <c r="J625" s="30"/>
      <c r="K625" s="30"/>
      <c r="L625" s="30"/>
      <c r="M625" s="30"/>
      <c r="N625" s="30"/>
      <c r="O625" s="30"/>
      <c r="P625" s="32"/>
      <c r="Q625" s="32"/>
      <c r="R625" s="32"/>
      <c r="S625" s="32"/>
      <c r="T625" s="32"/>
      <c r="U625" s="32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 spans="1:76">
      <c r="A626" s="27">
        <f t="shared" ca="1" si="10"/>
        <v>45326</v>
      </c>
      <c r="B626" s="30"/>
      <c r="C626" s="30"/>
      <c r="D626" s="30"/>
      <c r="E626" s="30"/>
      <c r="F626" s="30"/>
      <c r="G626" s="30"/>
      <c r="H626" s="30"/>
      <c r="I626" s="32"/>
      <c r="J626" s="30"/>
      <c r="K626" s="30"/>
      <c r="L626" s="30"/>
      <c r="M626" s="30"/>
      <c r="N626" s="30"/>
      <c r="O626" s="30"/>
      <c r="P626" s="32"/>
      <c r="Q626" s="32"/>
      <c r="R626" s="32"/>
      <c r="S626" s="32"/>
      <c r="T626" s="32"/>
      <c r="U626" s="32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 spans="1:76">
      <c r="A627" s="27">
        <f t="shared" ca="1" si="10"/>
        <v>45327</v>
      </c>
      <c r="B627" s="30"/>
      <c r="C627" s="30"/>
      <c r="D627" s="30"/>
      <c r="E627" s="30"/>
      <c r="F627" s="30"/>
      <c r="G627" s="30"/>
      <c r="H627" s="30"/>
      <c r="I627" s="32"/>
      <c r="J627" s="30"/>
      <c r="K627" s="30"/>
      <c r="L627" s="30"/>
      <c r="M627" s="30"/>
      <c r="N627" s="30"/>
      <c r="O627" s="30"/>
      <c r="P627" s="32"/>
      <c r="Q627" s="32"/>
      <c r="R627" s="32"/>
      <c r="S627" s="32"/>
      <c r="T627" s="32"/>
      <c r="U627" s="32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 spans="1:76">
      <c r="A628" s="27">
        <f t="shared" ca="1" si="10"/>
        <v>45328</v>
      </c>
      <c r="B628" s="30"/>
      <c r="C628" s="30"/>
      <c r="D628" s="30"/>
      <c r="E628" s="30"/>
      <c r="F628" s="30"/>
      <c r="G628" s="30"/>
      <c r="H628" s="30"/>
      <c r="I628" s="32"/>
      <c r="J628" s="30"/>
      <c r="K628" s="30"/>
      <c r="L628" s="30"/>
      <c r="M628" s="30"/>
      <c r="N628" s="30"/>
      <c r="O628" s="30"/>
      <c r="P628" s="32"/>
      <c r="Q628" s="32"/>
      <c r="R628" s="32"/>
      <c r="S628" s="32"/>
      <c r="T628" s="32"/>
      <c r="U628" s="32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 spans="1:76">
      <c r="A629" s="27">
        <f t="shared" ca="1" si="10"/>
        <v>45329</v>
      </c>
      <c r="B629" s="30"/>
      <c r="C629" s="30"/>
      <c r="D629" s="30"/>
      <c r="E629" s="30"/>
      <c r="F629" s="30"/>
      <c r="G629" s="30"/>
      <c r="H629" s="30"/>
      <c r="I629" s="32"/>
      <c r="J629" s="30"/>
      <c r="K629" s="30"/>
      <c r="L629" s="30"/>
      <c r="M629" s="30"/>
      <c r="N629" s="30"/>
      <c r="O629" s="30"/>
      <c r="P629" s="32"/>
      <c r="Q629" s="32"/>
      <c r="R629" s="32"/>
      <c r="S629" s="32"/>
      <c r="T629" s="32"/>
      <c r="U629" s="32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 spans="1:76">
      <c r="A630" s="27">
        <f t="shared" ca="1" si="10"/>
        <v>45330</v>
      </c>
      <c r="B630" s="30"/>
      <c r="C630" s="30"/>
      <c r="D630" s="30"/>
      <c r="E630" s="30"/>
      <c r="F630" s="30"/>
      <c r="G630" s="30"/>
      <c r="H630" s="30"/>
      <c r="I630" s="32"/>
      <c r="J630" s="30"/>
      <c r="K630" s="30"/>
      <c r="L630" s="30"/>
      <c r="M630" s="30"/>
      <c r="N630" s="30"/>
      <c r="O630" s="30"/>
      <c r="P630" s="32"/>
      <c r="Q630" s="32"/>
      <c r="R630" s="32"/>
      <c r="S630" s="32"/>
      <c r="T630" s="32"/>
      <c r="U630" s="32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 spans="1:76">
      <c r="A631" s="27">
        <f t="shared" ca="1" si="10"/>
        <v>45331</v>
      </c>
      <c r="B631" s="30"/>
      <c r="C631" s="30"/>
      <c r="D631" s="30"/>
      <c r="E631" s="30"/>
      <c r="F631" s="30"/>
      <c r="G631" s="30"/>
      <c r="H631" s="30"/>
      <c r="I631" s="32"/>
      <c r="J631" s="30"/>
      <c r="K631" s="30"/>
      <c r="L631" s="30"/>
      <c r="M631" s="30"/>
      <c r="N631" s="30"/>
      <c r="O631" s="30"/>
      <c r="P631" s="32"/>
      <c r="Q631" s="32"/>
      <c r="R631" s="32"/>
      <c r="S631" s="32"/>
      <c r="T631" s="32"/>
      <c r="U631" s="32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 spans="1:76">
      <c r="A632" s="27">
        <f t="shared" ca="1" si="10"/>
        <v>45332</v>
      </c>
      <c r="B632" s="30"/>
      <c r="C632" s="30"/>
      <c r="D632" s="30"/>
      <c r="E632" s="30"/>
      <c r="F632" s="30"/>
      <c r="G632" s="30"/>
      <c r="H632" s="30"/>
      <c r="I632" s="32"/>
      <c r="J632" s="30"/>
      <c r="K632" s="30"/>
      <c r="L632" s="30"/>
      <c r="M632" s="30"/>
      <c r="N632" s="30"/>
      <c r="O632" s="30"/>
      <c r="P632" s="32"/>
      <c r="Q632" s="32"/>
      <c r="R632" s="32"/>
      <c r="S632" s="32"/>
      <c r="T632" s="32"/>
      <c r="U632" s="32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 spans="1:76">
      <c r="A633" s="27">
        <f t="shared" ca="1" si="10"/>
        <v>45333</v>
      </c>
      <c r="B633" s="30"/>
      <c r="C633" s="30"/>
      <c r="D633" s="30"/>
      <c r="E633" s="30"/>
      <c r="F633" s="30"/>
      <c r="G633" s="30"/>
      <c r="H633" s="30"/>
      <c r="I633" s="32"/>
      <c r="J633" s="30"/>
      <c r="K633" s="30"/>
      <c r="L633" s="30"/>
      <c r="M633" s="30"/>
      <c r="N633" s="30"/>
      <c r="O633" s="30"/>
      <c r="P633" s="32"/>
      <c r="Q633" s="32"/>
      <c r="R633" s="32"/>
      <c r="S633" s="32"/>
      <c r="T633" s="32"/>
      <c r="U633" s="32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 spans="1:76">
      <c r="A634" s="27">
        <f t="shared" ca="1" si="10"/>
        <v>45334</v>
      </c>
      <c r="B634" s="30"/>
      <c r="C634" s="30"/>
      <c r="D634" s="30"/>
      <c r="E634" s="30"/>
      <c r="F634" s="30"/>
      <c r="G634" s="30"/>
      <c r="H634" s="30"/>
      <c r="I634" s="32"/>
      <c r="J634" s="30"/>
      <c r="K634" s="30"/>
      <c r="L634" s="30"/>
      <c r="M634" s="30"/>
      <c r="N634" s="30"/>
      <c r="O634" s="30"/>
      <c r="P634" s="32"/>
      <c r="Q634" s="32"/>
      <c r="R634" s="32"/>
      <c r="S634" s="32"/>
      <c r="T634" s="32"/>
      <c r="U634" s="32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 spans="1:76">
      <c r="A635" s="27">
        <f t="shared" ca="1" si="10"/>
        <v>45335</v>
      </c>
      <c r="B635" s="30"/>
      <c r="C635" s="30"/>
      <c r="D635" s="30"/>
      <c r="E635" s="30"/>
      <c r="F635" s="30"/>
      <c r="G635" s="30"/>
      <c r="H635" s="30"/>
      <c r="I635" s="32"/>
      <c r="J635" s="30"/>
      <c r="K635" s="30"/>
      <c r="L635" s="30"/>
      <c r="M635" s="30"/>
      <c r="N635" s="30"/>
      <c r="O635" s="30"/>
      <c r="P635" s="32"/>
      <c r="Q635" s="32"/>
      <c r="R635" s="32"/>
      <c r="S635" s="32"/>
      <c r="T635" s="32"/>
      <c r="U635" s="32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 spans="1:76">
      <c r="A636" s="27">
        <f t="shared" ca="1" si="10"/>
        <v>45336</v>
      </c>
      <c r="B636" s="30"/>
      <c r="C636" s="30"/>
      <c r="D636" s="30"/>
      <c r="E636" s="30"/>
      <c r="F636" s="30"/>
      <c r="G636" s="30"/>
      <c r="H636" s="30"/>
      <c r="I636" s="32"/>
      <c r="J636" s="30"/>
      <c r="K636" s="30"/>
      <c r="L636" s="30"/>
      <c r="M636" s="30"/>
      <c r="N636" s="30"/>
      <c r="O636" s="30"/>
      <c r="P636" s="32"/>
      <c r="Q636" s="32"/>
      <c r="R636" s="32"/>
      <c r="S636" s="32"/>
      <c r="T636" s="32"/>
      <c r="U636" s="32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 spans="1:76">
      <c r="A637" s="27">
        <f t="shared" ca="1" si="10"/>
        <v>45337</v>
      </c>
      <c r="B637" s="30"/>
      <c r="C637" s="30"/>
      <c r="D637" s="30"/>
      <c r="E637" s="30"/>
      <c r="F637" s="30"/>
      <c r="G637" s="30"/>
      <c r="H637" s="30"/>
      <c r="I637" s="32"/>
      <c r="J637" s="30"/>
      <c r="K637" s="30"/>
      <c r="L637" s="30"/>
      <c r="M637" s="30"/>
      <c r="N637" s="30"/>
      <c r="O637" s="30"/>
      <c r="P637" s="32"/>
      <c r="Q637" s="32"/>
      <c r="R637" s="32"/>
      <c r="S637" s="32"/>
      <c r="T637" s="32"/>
      <c r="U637" s="32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 spans="1:76">
      <c r="A638" s="27">
        <f t="shared" ca="1" si="10"/>
        <v>45338</v>
      </c>
      <c r="B638" s="30"/>
      <c r="C638" s="30"/>
      <c r="D638" s="30"/>
      <c r="E638" s="30"/>
      <c r="F638" s="30"/>
      <c r="G638" s="30"/>
      <c r="H638" s="30"/>
      <c r="I638" s="32"/>
      <c r="J638" s="30"/>
      <c r="K638" s="30"/>
      <c r="L638" s="30"/>
      <c r="M638" s="30"/>
      <c r="N638" s="30"/>
      <c r="O638" s="30"/>
      <c r="P638" s="32"/>
      <c r="Q638" s="32"/>
      <c r="R638" s="32"/>
      <c r="S638" s="32"/>
      <c r="T638" s="32"/>
      <c r="U638" s="32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 spans="1:76">
      <c r="A639" s="27">
        <f t="shared" ca="1" si="10"/>
        <v>45339</v>
      </c>
      <c r="B639" s="30"/>
      <c r="C639" s="30"/>
      <c r="D639" s="30"/>
      <c r="E639" s="30"/>
      <c r="F639" s="30"/>
      <c r="G639" s="30"/>
      <c r="H639" s="30"/>
      <c r="I639" s="32"/>
      <c r="J639" s="30"/>
      <c r="K639" s="30"/>
      <c r="L639" s="30"/>
      <c r="M639" s="30"/>
      <c r="N639" s="30"/>
      <c r="O639" s="30"/>
      <c r="P639" s="32"/>
      <c r="Q639" s="32"/>
      <c r="R639" s="32"/>
      <c r="S639" s="32"/>
      <c r="T639" s="32"/>
      <c r="U639" s="32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 spans="1:76">
      <c r="A640" s="27">
        <f t="shared" ca="1" si="10"/>
        <v>45340</v>
      </c>
      <c r="B640" s="30"/>
      <c r="C640" s="30"/>
      <c r="D640" s="30"/>
      <c r="E640" s="30"/>
      <c r="F640" s="30"/>
      <c r="G640" s="30"/>
      <c r="H640" s="30"/>
      <c r="I640" s="32"/>
      <c r="J640" s="30"/>
      <c r="K640" s="30"/>
      <c r="L640" s="30"/>
      <c r="M640" s="30"/>
      <c r="N640" s="30"/>
      <c r="O640" s="30"/>
      <c r="P640" s="32"/>
      <c r="Q640" s="32"/>
      <c r="R640" s="32"/>
      <c r="S640" s="32"/>
      <c r="T640" s="32"/>
      <c r="U640" s="32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 spans="1:76">
      <c r="A641" s="27">
        <f t="shared" ca="1" si="10"/>
        <v>45341</v>
      </c>
      <c r="B641" s="30"/>
      <c r="C641" s="30"/>
      <c r="D641" s="30"/>
      <c r="E641" s="30"/>
      <c r="F641" s="30"/>
      <c r="G641" s="30"/>
      <c r="H641" s="30"/>
      <c r="I641" s="32"/>
      <c r="J641" s="30"/>
      <c r="K641" s="30"/>
      <c r="L641" s="30"/>
      <c r="M641" s="30"/>
      <c r="N641" s="30"/>
      <c r="O641" s="30"/>
      <c r="P641" s="32"/>
      <c r="Q641" s="32"/>
      <c r="R641" s="32"/>
      <c r="S641" s="32"/>
      <c r="T641" s="32"/>
      <c r="U641" s="32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 spans="1:76">
      <c r="A642" s="27">
        <f t="shared" ca="1" si="10"/>
        <v>45342</v>
      </c>
      <c r="B642" s="30"/>
      <c r="C642" s="30"/>
      <c r="D642" s="30"/>
      <c r="E642" s="30"/>
      <c r="F642" s="30"/>
      <c r="G642" s="30"/>
      <c r="H642" s="30"/>
      <c r="I642" s="32"/>
      <c r="J642" s="30"/>
      <c r="K642" s="30"/>
      <c r="L642" s="30"/>
      <c r="M642" s="30"/>
      <c r="N642" s="30"/>
      <c r="O642" s="30"/>
      <c r="P642" s="32"/>
      <c r="Q642" s="32"/>
      <c r="R642" s="32"/>
      <c r="S642" s="32"/>
      <c r="T642" s="32"/>
      <c r="U642" s="32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 spans="1:76">
      <c r="A643" s="27">
        <f t="shared" ref="A643:A706" ca="1" si="11">A642+1</f>
        <v>45343</v>
      </c>
      <c r="B643" s="30"/>
      <c r="C643" s="30"/>
      <c r="D643" s="30"/>
      <c r="E643" s="30"/>
      <c r="F643" s="30"/>
      <c r="G643" s="30"/>
      <c r="H643" s="30"/>
      <c r="I643" s="32"/>
      <c r="J643" s="30"/>
      <c r="K643" s="30"/>
      <c r="L643" s="30"/>
      <c r="M643" s="30"/>
      <c r="N643" s="30"/>
      <c r="O643" s="30"/>
      <c r="P643" s="32"/>
      <c r="Q643" s="32"/>
      <c r="R643" s="32"/>
      <c r="S643" s="32"/>
      <c r="T643" s="32"/>
      <c r="U643" s="32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 spans="1:76">
      <c r="A644" s="27">
        <f t="shared" ca="1" si="11"/>
        <v>45344</v>
      </c>
      <c r="B644" s="30"/>
      <c r="C644" s="30"/>
      <c r="D644" s="30"/>
      <c r="E644" s="30"/>
      <c r="F644" s="30"/>
      <c r="G644" s="30"/>
      <c r="H644" s="30"/>
      <c r="I644" s="32"/>
      <c r="J644" s="30"/>
      <c r="K644" s="30"/>
      <c r="L644" s="30"/>
      <c r="M644" s="30"/>
      <c r="N644" s="30"/>
      <c r="O644" s="30"/>
      <c r="P644" s="32"/>
      <c r="Q644" s="32"/>
      <c r="R644" s="32"/>
      <c r="S644" s="32"/>
      <c r="T644" s="32"/>
      <c r="U644" s="32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 spans="1:76">
      <c r="A645" s="27">
        <f t="shared" ca="1" si="11"/>
        <v>45345</v>
      </c>
      <c r="B645" s="30"/>
      <c r="C645" s="30"/>
      <c r="D645" s="30"/>
      <c r="E645" s="30"/>
      <c r="F645" s="30"/>
      <c r="G645" s="30"/>
      <c r="H645" s="30"/>
      <c r="I645" s="32"/>
      <c r="J645" s="30"/>
      <c r="K645" s="30"/>
      <c r="L645" s="30"/>
      <c r="M645" s="30"/>
      <c r="N645" s="30"/>
      <c r="O645" s="30"/>
      <c r="P645" s="32"/>
      <c r="Q645" s="32"/>
      <c r="R645" s="32"/>
      <c r="S645" s="32"/>
      <c r="T645" s="32"/>
      <c r="U645" s="32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 spans="1:76">
      <c r="A646" s="27">
        <f t="shared" ca="1" si="11"/>
        <v>45346</v>
      </c>
      <c r="B646" s="30"/>
      <c r="C646" s="30"/>
      <c r="D646" s="30"/>
      <c r="E646" s="30"/>
      <c r="F646" s="30"/>
      <c r="G646" s="30"/>
      <c r="H646" s="30"/>
      <c r="I646" s="32"/>
      <c r="J646" s="30"/>
      <c r="K646" s="30"/>
      <c r="L646" s="30"/>
      <c r="M646" s="30"/>
      <c r="N646" s="30"/>
      <c r="O646" s="30"/>
      <c r="P646" s="32"/>
      <c r="Q646" s="32"/>
      <c r="R646" s="32"/>
      <c r="S646" s="32"/>
      <c r="T646" s="32"/>
      <c r="U646" s="32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 spans="1:76">
      <c r="A647" s="27">
        <f t="shared" ca="1" si="11"/>
        <v>45347</v>
      </c>
      <c r="B647" s="30"/>
      <c r="C647" s="30"/>
      <c r="D647" s="30"/>
      <c r="E647" s="30"/>
      <c r="F647" s="30"/>
      <c r="G647" s="30"/>
      <c r="H647" s="30"/>
      <c r="I647" s="32"/>
      <c r="J647" s="30"/>
      <c r="K647" s="30"/>
      <c r="L647" s="30"/>
      <c r="M647" s="30"/>
      <c r="N647" s="30"/>
      <c r="O647" s="30"/>
      <c r="P647" s="32"/>
      <c r="Q647" s="32"/>
      <c r="R647" s="32"/>
      <c r="S647" s="32"/>
      <c r="T647" s="32"/>
      <c r="U647" s="32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 spans="1:76">
      <c r="A648" s="27">
        <f t="shared" ca="1" si="11"/>
        <v>45348</v>
      </c>
      <c r="B648" s="30"/>
      <c r="C648" s="30"/>
      <c r="D648" s="30"/>
      <c r="E648" s="30"/>
      <c r="F648" s="30"/>
      <c r="G648" s="30"/>
      <c r="H648" s="30"/>
      <c r="I648" s="32"/>
      <c r="J648" s="30"/>
      <c r="K648" s="30"/>
      <c r="L648" s="30"/>
      <c r="M648" s="30"/>
      <c r="N648" s="30"/>
      <c r="O648" s="30"/>
      <c r="P648" s="32"/>
      <c r="Q648" s="32"/>
      <c r="R648" s="32"/>
      <c r="S648" s="32"/>
      <c r="T648" s="32"/>
      <c r="U648" s="32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 spans="1:76">
      <c r="A649" s="27">
        <f t="shared" ca="1" si="11"/>
        <v>45349</v>
      </c>
      <c r="B649" s="30"/>
      <c r="C649" s="30"/>
      <c r="D649" s="30"/>
      <c r="E649" s="30"/>
      <c r="F649" s="30"/>
      <c r="G649" s="30"/>
      <c r="H649" s="30"/>
      <c r="I649" s="32"/>
      <c r="J649" s="30"/>
      <c r="K649" s="30"/>
      <c r="L649" s="30"/>
      <c r="M649" s="30"/>
      <c r="N649" s="30"/>
      <c r="O649" s="30"/>
      <c r="P649" s="32"/>
      <c r="Q649" s="32"/>
      <c r="R649" s="32"/>
      <c r="S649" s="32"/>
      <c r="T649" s="32"/>
      <c r="U649" s="32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 spans="1:76">
      <c r="A650" s="27">
        <f t="shared" ca="1" si="11"/>
        <v>45350</v>
      </c>
      <c r="B650" s="30"/>
      <c r="C650" s="30"/>
      <c r="D650" s="30"/>
      <c r="E650" s="30"/>
      <c r="F650" s="30"/>
      <c r="G650" s="30"/>
      <c r="H650" s="30"/>
      <c r="I650" s="32"/>
      <c r="J650" s="30"/>
      <c r="K650" s="30"/>
      <c r="L650" s="30"/>
      <c r="M650" s="30"/>
      <c r="N650" s="30"/>
      <c r="O650" s="30"/>
      <c r="P650" s="32"/>
      <c r="Q650" s="32"/>
      <c r="R650" s="32"/>
      <c r="S650" s="32"/>
      <c r="T650" s="32"/>
      <c r="U650" s="32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 spans="1:76">
      <c r="A651" s="27">
        <f t="shared" ca="1" si="11"/>
        <v>45351</v>
      </c>
      <c r="B651" s="30"/>
      <c r="C651" s="30"/>
      <c r="D651" s="30"/>
      <c r="E651" s="30"/>
      <c r="F651" s="30"/>
      <c r="G651" s="30"/>
      <c r="H651" s="30"/>
      <c r="I651" s="32"/>
      <c r="J651" s="30"/>
      <c r="K651" s="30"/>
      <c r="L651" s="30"/>
      <c r="M651" s="30"/>
      <c r="N651" s="30"/>
      <c r="O651" s="30"/>
      <c r="P651" s="32"/>
      <c r="Q651" s="32"/>
      <c r="R651" s="32"/>
      <c r="S651" s="32"/>
      <c r="T651" s="32"/>
      <c r="U651" s="32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 spans="1:76">
      <c r="A652" s="27">
        <f t="shared" ca="1" si="11"/>
        <v>45352</v>
      </c>
      <c r="B652" s="30"/>
      <c r="C652" s="30"/>
      <c r="D652" s="30"/>
      <c r="E652" s="30"/>
      <c r="F652" s="30"/>
      <c r="G652" s="30"/>
      <c r="H652" s="30"/>
      <c r="I652" s="32"/>
      <c r="J652" s="30"/>
      <c r="K652" s="30"/>
      <c r="L652" s="30"/>
      <c r="M652" s="30"/>
      <c r="N652" s="30"/>
      <c r="O652" s="30"/>
      <c r="P652" s="32"/>
      <c r="Q652" s="32"/>
      <c r="R652" s="32"/>
      <c r="S652" s="32"/>
      <c r="T652" s="32"/>
      <c r="U652" s="32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 spans="1:76">
      <c r="A653" s="27">
        <f t="shared" ca="1" si="11"/>
        <v>45353</v>
      </c>
      <c r="B653" s="30"/>
      <c r="C653" s="30"/>
      <c r="D653" s="30"/>
      <c r="E653" s="30"/>
      <c r="F653" s="30"/>
      <c r="G653" s="30"/>
      <c r="H653" s="30"/>
      <c r="I653" s="32"/>
      <c r="J653" s="30"/>
      <c r="K653" s="30"/>
      <c r="L653" s="30"/>
      <c r="M653" s="30"/>
      <c r="N653" s="30"/>
      <c r="O653" s="30"/>
      <c r="P653" s="32"/>
      <c r="Q653" s="32"/>
      <c r="R653" s="32"/>
      <c r="S653" s="32"/>
      <c r="T653" s="32"/>
      <c r="U653" s="32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 spans="1:76">
      <c r="A654" s="27">
        <f t="shared" ca="1" si="11"/>
        <v>45354</v>
      </c>
      <c r="B654" s="30"/>
      <c r="C654" s="30"/>
      <c r="D654" s="30"/>
      <c r="E654" s="30"/>
      <c r="F654" s="30"/>
      <c r="G654" s="30"/>
      <c r="H654" s="30"/>
      <c r="I654" s="32"/>
      <c r="J654" s="30"/>
      <c r="K654" s="30"/>
      <c r="L654" s="30"/>
      <c r="M654" s="30"/>
      <c r="N654" s="30"/>
      <c r="O654" s="30"/>
      <c r="P654" s="32"/>
      <c r="Q654" s="32"/>
      <c r="R654" s="32"/>
      <c r="S654" s="32"/>
      <c r="T654" s="32"/>
      <c r="U654" s="32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 spans="1:76">
      <c r="A655" s="27">
        <f t="shared" ca="1" si="11"/>
        <v>45355</v>
      </c>
      <c r="B655" s="30"/>
      <c r="C655" s="30"/>
      <c r="D655" s="30"/>
      <c r="E655" s="30"/>
      <c r="F655" s="30"/>
      <c r="G655" s="30"/>
      <c r="H655" s="30"/>
      <c r="I655" s="32"/>
      <c r="J655" s="30"/>
      <c r="K655" s="30"/>
      <c r="L655" s="30"/>
      <c r="M655" s="30"/>
      <c r="N655" s="30"/>
      <c r="O655" s="30"/>
      <c r="P655" s="32"/>
      <c r="Q655" s="32"/>
      <c r="R655" s="32"/>
      <c r="S655" s="32"/>
      <c r="T655" s="32"/>
      <c r="U655" s="32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 spans="1:76">
      <c r="A656" s="27">
        <f t="shared" ca="1" si="11"/>
        <v>45356</v>
      </c>
      <c r="B656" s="30"/>
      <c r="C656" s="30"/>
      <c r="D656" s="30"/>
      <c r="E656" s="30"/>
      <c r="F656" s="30"/>
      <c r="G656" s="30"/>
      <c r="H656" s="30"/>
      <c r="I656" s="32"/>
      <c r="J656" s="30"/>
      <c r="K656" s="30"/>
      <c r="L656" s="30"/>
      <c r="M656" s="30"/>
      <c r="N656" s="30"/>
      <c r="O656" s="30"/>
      <c r="P656" s="32"/>
      <c r="Q656" s="32"/>
      <c r="R656" s="32"/>
      <c r="S656" s="32"/>
      <c r="T656" s="32"/>
      <c r="U656" s="32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 spans="1:76">
      <c r="A657" s="27">
        <f t="shared" ca="1" si="11"/>
        <v>45357</v>
      </c>
      <c r="B657" s="30"/>
      <c r="C657" s="30"/>
      <c r="D657" s="30"/>
      <c r="E657" s="30"/>
      <c r="F657" s="30"/>
      <c r="G657" s="30"/>
      <c r="H657" s="30"/>
      <c r="I657" s="32"/>
      <c r="J657" s="30"/>
      <c r="K657" s="30"/>
      <c r="L657" s="30"/>
      <c r="M657" s="30"/>
      <c r="N657" s="30"/>
      <c r="O657" s="30"/>
      <c r="P657" s="32"/>
      <c r="Q657" s="32"/>
      <c r="R657" s="32"/>
      <c r="S657" s="32"/>
      <c r="T657" s="32"/>
      <c r="U657" s="32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 spans="1:76">
      <c r="A658" s="27">
        <f t="shared" ca="1" si="11"/>
        <v>45358</v>
      </c>
      <c r="B658" s="30"/>
      <c r="C658" s="30"/>
      <c r="D658" s="30"/>
      <c r="E658" s="30"/>
      <c r="F658" s="30"/>
      <c r="G658" s="30"/>
      <c r="H658" s="30"/>
      <c r="I658" s="32"/>
      <c r="J658" s="30"/>
      <c r="K658" s="30"/>
      <c r="L658" s="30"/>
      <c r="M658" s="30"/>
      <c r="N658" s="30"/>
      <c r="O658" s="30"/>
      <c r="P658" s="32"/>
      <c r="Q658" s="32"/>
      <c r="R658" s="32"/>
      <c r="S658" s="32"/>
      <c r="T658" s="32"/>
      <c r="U658" s="32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 spans="1:76">
      <c r="A659" s="27">
        <f t="shared" ca="1" si="11"/>
        <v>45359</v>
      </c>
      <c r="B659" s="30"/>
      <c r="C659" s="30"/>
      <c r="D659" s="30"/>
      <c r="E659" s="30"/>
      <c r="F659" s="30"/>
      <c r="G659" s="30"/>
      <c r="H659" s="30"/>
      <c r="I659" s="32"/>
      <c r="J659" s="30"/>
      <c r="K659" s="30"/>
      <c r="L659" s="30"/>
      <c r="M659" s="30"/>
      <c r="N659" s="30"/>
      <c r="O659" s="30"/>
      <c r="P659" s="32"/>
      <c r="Q659" s="32"/>
      <c r="R659" s="32"/>
      <c r="S659" s="32"/>
      <c r="T659" s="32"/>
      <c r="U659" s="32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 spans="1:76">
      <c r="A660" s="27">
        <f t="shared" ca="1" si="11"/>
        <v>45360</v>
      </c>
      <c r="B660" s="30"/>
      <c r="C660" s="30"/>
      <c r="D660" s="30"/>
      <c r="E660" s="30"/>
      <c r="F660" s="30"/>
      <c r="G660" s="30"/>
      <c r="H660" s="30"/>
      <c r="I660" s="32"/>
      <c r="J660" s="30"/>
      <c r="K660" s="30"/>
      <c r="L660" s="30"/>
      <c r="M660" s="30"/>
      <c r="N660" s="30"/>
      <c r="O660" s="30"/>
      <c r="P660" s="32"/>
      <c r="Q660" s="32"/>
      <c r="R660" s="32"/>
      <c r="S660" s="32"/>
      <c r="T660" s="32"/>
      <c r="U660" s="32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 spans="1:76">
      <c r="A661" s="27">
        <f t="shared" ca="1" si="11"/>
        <v>45361</v>
      </c>
      <c r="B661" s="30"/>
      <c r="C661" s="30"/>
      <c r="D661" s="30"/>
      <c r="E661" s="30"/>
      <c r="F661" s="30"/>
      <c r="G661" s="30"/>
      <c r="H661" s="30"/>
      <c r="I661" s="32"/>
      <c r="J661" s="30"/>
      <c r="K661" s="30"/>
      <c r="L661" s="30"/>
      <c r="M661" s="30"/>
      <c r="N661" s="30"/>
      <c r="O661" s="30"/>
      <c r="P661" s="32"/>
      <c r="Q661" s="32"/>
      <c r="R661" s="32"/>
      <c r="S661" s="32"/>
      <c r="T661" s="32"/>
      <c r="U661" s="32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 spans="1:76">
      <c r="A662" s="27">
        <f t="shared" ca="1" si="11"/>
        <v>45362</v>
      </c>
      <c r="B662" s="30"/>
      <c r="C662" s="30"/>
      <c r="D662" s="30"/>
      <c r="E662" s="30"/>
      <c r="F662" s="30"/>
      <c r="G662" s="30"/>
      <c r="H662" s="30"/>
      <c r="I662" s="32"/>
      <c r="J662" s="30"/>
      <c r="K662" s="30"/>
      <c r="L662" s="30"/>
      <c r="M662" s="30"/>
      <c r="N662" s="30"/>
      <c r="O662" s="30"/>
      <c r="P662" s="32"/>
      <c r="Q662" s="32"/>
      <c r="R662" s="32"/>
      <c r="S662" s="32"/>
      <c r="T662" s="32"/>
      <c r="U662" s="32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 spans="1:76">
      <c r="A663" s="27">
        <f t="shared" ca="1" si="11"/>
        <v>45363</v>
      </c>
      <c r="B663" s="30"/>
      <c r="C663" s="30"/>
      <c r="D663" s="30"/>
      <c r="E663" s="30"/>
      <c r="F663" s="30"/>
      <c r="G663" s="30"/>
      <c r="H663" s="30"/>
      <c r="I663" s="32"/>
      <c r="J663" s="30"/>
      <c r="K663" s="30"/>
      <c r="L663" s="30"/>
      <c r="M663" s="30"/>
      <c r="N663" s="30"/>
      <c r="O663" s="30"/>
      <c r="P663" s="32"/>
      <c r="Q663" s="32"/>
      <c r="R663" s="32"/>
      <c r="S663" s="32"/>
      <c r="T663" s="32"/>
      <c r="U663" s="32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 spans="1:76">
      <c r="A664" s="27">
        <f t="shared" ca="1" si="11"/>
        <v>45364</v>
      </c>
      <c r="B664" s="30"/>
      <c r="C664" s="30"/>
      <c r="D664" s="30"/>
      <c r="E664" s="30"/>
      <c r="F664" s="30"/>
      <c r="G664" s="30"/>
      <c r="H664" s="30"/>
      <c r="I664" s="32"/>
      <c r="J664" s="30"/>
      <c r="K664" s="30"/>
      <c r="L664" s="30"/>
      <c r="M664" s="30"/>
      <c r="N664" s="30"/>
      <c r="O664" s="30"/>
      <c r="P664" s="32"/>
      <c r="Q664" s="32"/>
      <c r="R664" s="32"/>
      <c r="S664" s="32"/>
      <c r="T664" s="32"/>
      <c r="U664" s="32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 spans="1:76">
      <c r="A665" s="27">
        <f t="shared" ca="1" si="11"/>
        <v>45365</v>
      </c>
      <c r="B665" s="30"/>
      <c r="C665" s="30"/>
      <c r="D665" s="30"/>
      <c r="E665" s="30"/>
      <c r="F665" s="30"/>
      <c r="G665" s="30"/>
      <c r="H665" s="30"/>
      <c r="I665" s="32"/>
      <c r="J665" s="30"/>
      <c r="K665" s="30"/>
      <c r="L665" s="30"/>
      <c r="M665" s="30"/>
      <c r="N665" s="30"/>
      <c r="O665" s="30"/>
      <c r="P665" s="32"/>
      <c r="Q665" s="32"/>
      <c r="R665" s="32"/>
      <c r="S665" s="32"/>
      <c r="T665" s="32"/>
      <c r="U665" s="32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 spans="1:76">
      <c r="A666" s="27">
        <f t="shared" ca="1" si="11"/>
        <v>45366</v>
      </c>
      <c r="B666" s="30"/>
      <c r="C666" s="30"/>
      <c r="D666" s="30"/>
      <c r="E666" s="30"/>
      <c r="F666" s="30"/>
      <c r="G666" s="30"/>
      <c r="H666" s="30"/>
      <c r="I666" s="32"/>
      <c r="J666" s="30"/>
      <c r="K666" s="30"/>
      <c r="L666" s="30"/>
      <c r="M666" s="30"/>
      <c r="N666" s="30"/>
      <c r="O666" s="30"/>
      <c r="P666" s="32"/>
      <c r="Q666" s="32"/>
      <c r="R666" s="32"/>
      <c r="S666" s="32"/>
      <c r="T666" s="32"/>
      <c r="U666" s="32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 spans="1:76">
      <c r="A667" s="27">
        <f t="shared" ca="1" si="11"/>
        <v>45367</v>
      </c>
      <c r="B667" s="30"/>
      <c r="C667" s="30"/>
      <c r="D667" s="30"/>
      <c r="E667" s="30"/>
      <c r="F667" s="30"/>
      <c r="G667" s="30"/>
      <c r="H667" s="30"/>
      <c r="I667" s="32"/>
      <c r="J667" s="30"/>
      <c r="K667" s="30"/>
      <c r="L667" s="30"/>
      <c r="M667" s="30"/>
      <c r="N667" s="30"/>
      <c r="O667" s="30"/>
      <c r="P667" s="32"/>
      <c r="Q667" s="32"/>
      <c r="R667" s="32"/>
      <c r="S667" s="32"/>
      <c r="T667" s="32"/>
      <c r="U667" s="32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 spans="1:76">
      <c r="A668" s="27">
        <f t="shared" ca="1" si="11"/>
        <v>45368</v>
      </c>
      <c r="B668" s="30"/>
      <c r="C668" s="30"/>
      <c r="D668" s="30"/>
      <c r="E668" s="30"/>
      <c r="F668" s="30"/>
      <c r="G668" s="30"/>
      <c r="H668" s="30"/>
      <c r="I668" s="32"/>
      <c r="J668" s="30"/>
      <c r="K668" s="30"/>
      <c r="L668" s="30"/>
      <c r="M668" s="30"/>
      <c r="N668" s="30"/>
      <c r="O668" s="30"/>
      <c r="P668" s="32"/>
      <c r="Q668" s="32"/>
      <c r="R668" s="32"/>
      <c r="S668" s="32"/>
      <c r="T668" s="32"/>
      <c r="U668" s="32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 spans="1:76">
      <c r="A669" s="27">
        <f t="shared" ca="1" si="11"/>
        <v>45369</v>
      </c>
      <c r="B669" s="30"/>
      <c r="C669" s="30"/>
      <c r="D669" s="30"/>
      <c r="E669" s="30"/>
      <c r="F669" s="30"/>
      <c r="G669" s="30"/>
      <c r="H669" s="30"/>
      <c r="I669" s="32"/>
      <c r="J669" s="30"/>
      <c r="K669" s="30"/>
      <c r="L669" s="30"/>
      <c r="M669" s="30"/>
      <c r="N669" s="30"/>
      <c r="O669" s="30"/>
      <c r="P669" s="32"/>
      <c r="Q669" s="32"/>
      <c r="R669" s="32"/>
      <c r="S669" s="32"/>
      <c r="T669" s="32"/>
      <c r="U669" s="32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 spans="1:76">
      <c r="A670" s="27">
        <f t="shared" ca="1" si="11"/>
        <v>45370</v>
      </c>
      <c r="B670" s="30"/>
      <c r="C670" s="30"/>
      <c r="D670" s="30"/>
      <c r="E670" s="30"/>
      <c r="F670" s="30"/>
      <c r="G670" s="30"/>
      <c r="H670" s="30"/>
      <c r="I670" s="32"/>
      <c r="J670" s="30"/>
      <c r="K670" s="30"/>
      <c r="L670" s="30"/>
      <c r="M670" s="30"/>
      <c r="N670" s="30"/>
      <c r="O670" s="30"/>
      <c r="P670" s="32"/>
      <c r="Q670" s="32"/>
      <c r="R670" s="32"/>
      <c r="S670" s="32"/>
      <c r="T670" s="32"/>
      <c r="U670" s="32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 spans="1:76">
      <c r="A671" s="27">
        <f t="shared" ca="1" si="11"/>
        <v>45371</v>
      </c>
      <c r="B671" s="30"/>
      <c r="C671" s="30"/>
      <c r="D671" s="30"/>
      <c r="E671" s="30"/>
      <c r="F671" s="30"/>
      <c r="G671" s="30"/>
      <c r="H671" s="30"/>
      <c r="I671" s="32"/>
      <c r="J671" s="30"/>
      <c r="K671" s="30"/>
      <c r="L671" s="30"/>
      <c r="M671" s="30"/>
      <c r="N671" s="30"/>
      <c r="O671" s="30"/>
      <c r="P671" s="32"/>
      <c r="Q671" s="32"/>
      <c r="R671" s="32"/>
      <c r="S671" s="32"/>
      <c r="T671" s="32"/>
      <c r="U671" s="32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 spans="1:76">
      <c r="A672" s="27">
        <f t="shared" ca="1" si="11"/>
        <v>45372</v>
      </c>
      <c r="B672" s="30"/>
      <c r="C672" s="30"/>
      <c r="D672" s="30"/>
      <c r="E672" s="30"/>
      <c r="F672" s="30"/>
      <c r="G672" s="30"/>
      <c r="H672" s="30"/>
      <c r="I672" s="32"/>
      <c r="J672" s="30"/>
      <c r="K672" s="30"/>
      <c r="L672" s="30"/>
      <c r="M672" s="30"/>
      <c r="N672" s="30"/>
      <c r="O672" s="30"/>
      <c r="P672" s="32"/>
      <c r="Q672" s="32"/>
      <c r="R672" s="32"/>
      <c r="S672" s="32"/>
      <c r="T672" s="32"/>
      <c r="U672" s="32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 spans="1:76">
      <c r="A673" s="27">
        <f t="shared" ca="1" si="11"/>
        <v>45373</v>
      </c>
      <c r="B673" s="30"/>
      <c r="C673" s="30"/>
      <c r="D673" s="30"/>
      <c r="E673" s="30"/>
      <c r="F673" s="30"/>
      <c r="G673" s="30"/>
      <c r="H673" s="30"/>
      <c r="I673" s="32"/>
      <c r="J673" s="30"/>
      <c r="K673" s="30"/>
      <c r="L673" s="30"/>
      <c r="M673" s="30"/>
      <c r="N673" s="30"/>
      <c r="O673" s="30"/>
      <c r="P673" s="32"/>
      <c r="Q673" s="32"/>
      <c r="R673" s="32"/>
      <c r="S673" s="32"/>
      <c r="T673" s="32"/>
      <c r="U673" s="32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 spans="1:76">
      <c r="A674" s="27">
        <f t="shared" ca="1" si="11"/>
        <v>45374</v>
      </c>
      <c r="B674" s="30"/>
      <c r="C674" s="30"/>
      <c r="D674" s="30"/>
      <c r="E674" s="30"/>
      <c r="F674" s="30"/>
      <c r="G674" s="30"/>
      <c r="H674" s="30"/>
      <c r="I674" s="32"/>
      <c r="J674" s="30"/>
      <c r="K674" s="30"/>
      <c r="L674" s="30"/>
      <c r="M674" s="30"/>
      <c r="N674" s="30"/>
      <c r="O674" s="30"/>
      <c r="P674" s="32"/>
      <c r="Q674" s="32"/>
      <c r="R674" s="32"/>
      <c r="S674" s="32"/>
      <c r="T674" s="32"/>
      <c r="U674" s="32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 spans="1:76">
      <c r="A675" s="27">
        <f t="shared" ca="1" si="11"/>
        <v>45375</v>
      </c>
      <c r="B675" s="30"/>
      <c r="C675" s="30"/>
      <c r="D675" s="30"/>
      <c r="E675" s="30"/>
      <c r="F675" s="30"/>
      <c r="G675" s="30"/>
      <c r="H675" s="30"/>
      <c r="I675" s="32"/>
      <c r="J675" s="30"/>
      <c r="K675" s="30"/>
      <c r="L675" s="30"/>
      <c r="M675" s="30"/>
      <c r="N675" s="30"/>
      <c r="O675" s="30"/>
      <c r="P675" s="32"/>
      <c r="Q675" s="32"/>
      <c r="R675" s="32"/>
      <c r="S675" s="32"/>
      <c r="T675" s="32"/>
      <c r="U675" s="32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 spans="1:76">
      <c r="A676" s="27">
        <f t="shared" ca="1" si="11"/>
        <v>45376</v>
      </c>
      <c r="B676" s="30"/>
      <c r="C676" s="30"/>
      <c r="D676" s="30"/>
      <c r="E676" s="30"/>
      <c r="F676" s="30"/>
      <c r="G676" s="30"/>
      <c r="H676" s="30"/>
      <c r="I676" s="32"/>
      <c r="J676" s="30"/>
      <c r="K676" s="30"/>
      <c r="L676" s="30"/>
      <c r="M676" s="30"/>
      <c r="N676" s="30"/>
      <c r="O676" s="30"/>
      <c r="P676" s="32"/>
      <c r="Q676" s="32"/>
      <c r="R676" s="32"/>
      <c r="S676" s="32"/>
      <c r="T676" s="32"/>
      <c r="U676" s="32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 spans="1:76">
      <c r="A677" s="27">
        <f t="shared" ca="1" si="11"/>
        <v>45377</v>
      </c>
      <c r="B677" s="30"/>
      <c r="C677" s="30"/>
      <c r="D677" s="30"/>
      <c r="E677" s="30"/>
      <c r="F677" s="30"/>
      <c r="G677" s="30"/>
      <c r="H677" s="30"/>
      <c r="I677" s="32"/>
      <c r="J677" s="30"/>
      <c r="K677" s="30"/>
      <c r="L677" s="30"/>
      <c r="M677" s="30"/>
      <c r="N677" s="30"/>
      <c r="O677" s="30"/>
      <c r="P677" s="32"/>
      <c r="Q677" s="32"/>
      <c r="R677" s="32"/>
      <c r="S677" s="32"/>
      <c r="T677" s="32"/>
      <c r="U677" s="32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 spans="1:76">
      <c r="A678" s="27">
        <f t="shared" ca="1" si="11"/>
        <v>45378</v>
      </c>
      <c r="B678" s="30"/>
      <c r="C678" s="30"/>
      <c r="D678" s="30"/>
      <c r="E678" s="30"/>
      <c r="F678" s="30"/>
      <c r="G678" s="30"/>
      <c r="H678" s="30"/>
      <c r="I678" s="32"/>
      <c r="J678" s="30"/>
      <c r="K678" s="30"/>
      <c r="L678" s="30"/>
      <c r="M678" s="30"/>
      <c r="N678" s="30"/>
      <c r="O678" s="30"/>
      <c r="P678" s="32"/>
      <c r="Q678" s="32"/>
      <c r="R678" s="32"/>
      <c r="S678" s="32"/>
      <c r="T678" s="32"/>
      <c r="U678" s="32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 spans="1:76">
      <c r="A679" s="27">
        <f t="shared" ca="1" si="11"/>
        <v>45379</v>
      </c>
      <c r="B679" s="30"/>
      <c r="C679" s="30"/>
      <c r="D679" s="30"/>
      <c r="E679" s="30"/>
      <c r="F679" s="30"/>
      <c r="G679" s="30"/>
      <c r="H679" s="30"/>
      <c r="I679" s="32"/>
      <c r="J679" s="30"/>
      <c r="K679" s="30"/>
      <c r="L679" s="30"/>
      <c r="M679" s="30"/>
      <c r="N679" s="30"/>
      <c r="O679" s="30"/>
      <c r="P679" s="32"/>
      <c r="Q679" s="32"/>
      <c r="R679" s="32"/>
      <c r="S679" s="32"/>
      <c r="T679" s="32"/>
      <c r="U679" s="32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 spans="1:76">
      <c r="A680" s="27">
        <f t="shared" ca="1" si="11"/>
        <v>45380</v>
      </c>
      <c r="B680" s="30"/>
      <c r="C680" s="30"/>
      <c r="D680" s="30"/>
      <c r="E680" s="30"/>
      <c r="F680" s="30"/>
      <c r="G680" s="30"/>
      <c r="H680" s="30"/>
      <c r="I680" s="32"/>
      <c r="J680" s="30"/>
      <c r="K680" s="30"/>
      <c r="L680" s="30"/>
      <c r="M680" s="30"/>
      <c r="N680" s="30"/>
      <c r="O680" s="30"/>
      <c r="P680" s="32"/>
      <c r="Q680" s="32"/>
      <c r="R680" s="32"/>
      <c r="S680" s="32"/>
      <c r="T680" s="32"/>
      <c r="U680" s="32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 spans="1:76">
      <c r="A681" s="27">
        <f t="shared" ca="1" si="11"/>
        <v>45381</v>
      </c>
      <c r="B681" s="30"/>
      <c r="C681" s="30"/>
      <c r="D681" s="30"/>
      <c r="E681" s="30"/>
      <c r="F681" s="30"/>
      <c r="G681" s="30"/>
      <c r="H681" s="30"/>
      <c r="I681" s="32"/>
      <c r="J681" s="30"/>
      <c r="K681" s="30"/>
      <c r="L681" s="30"/>
      <c r="M681" s="30"/>
      <c r="N681" s="30"/>
      <c r="O681" s="30"/>
      <c r="P681" s="32"/>
      <c r="Q681" s="32"/>
      <c r="R681" s="32"/>
      <c r="S681" s="32"/>
      <c r="T681" s="32"/>
      <c r="U681" s="32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 spans="1:76">
      <c r="A682" s="27">
        <f t="shared" ca="1" si="11"/>
        <v>45382</v>
      </c>
      <c r="B682" s="30"/>
      <c r="C682" s="30"/>
      <c r="D682" s="30"/>
      <c r="E682" s="30"/>
      <c r="F682" s="30"/>
      <c r="G682" s="30"/>
      <c r="H682" s="30"/>
      <c r="I682" s="32"/>
      <c r="J682" s="30"/>
      <c r="K682" s="30"/>
      <c r="L682" s="30"/>
      <c r="M682" s="30"/>
      <c r="N682" s="30"/>
      <c r="O682" s="30"/>
      <c r="P682" s="32"/>
      <c r="Q682" s="32"/>
      <c r="R682" s="32"/>
      <c r="S682" s="32"/>
      <c r="T682" s="32"/>
      <c r="U682" s="32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 spans="1:76">
      <c r="A683" s="27">
        <f t="shared" ca="1" si="11"/>
        <v>45383</v>
      </c>
      <c r="B683" s="30"/>
      <c r="C683" s="30"/>
      <c r="D683" s="30"/>
      <c r="E683" s="30"/>
      <c r="F683" s="30"/>
      <c r="G683" s="30"/>
      <c r="H683" s="30"/>
      <c r="I683" s="32"/>
      <c r="J683" s="30"/>
      <c r="K683" s="30"/>
      <c r="L683" s="30"/>
      <c r="M683" s="30"/>
      <c r="N683" s="30"/>
      <c r="O683" s="30"/>
      <c r="P683" s="32"/>
      <c r="Q683" s="32"/>
      <c r="R683" s="32"/>
      <c r="S683" s="32"/>
      <c r="T683" s="32"/>
      <c r="U683" s="32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 spans="1:76">
      <c r="A684" s="27">
        <f t="shared" ca="1" si="11"/>
        <v>45384</v>
      </c>
      <c r="B684" s="30"/>
      <c r="C684" s="30"/>
      <c r="D684" s="30"/>
      <c r="E684" s="30"/>
      <c r="F684" s="30"/>
      <c r="G684" s="30"/>
      <c r="H684" s="30"/>
      <c r="I684" s="32"/>
      <c r="J684" s="30"/>
      <c r="K684" s="30"/>
      <c r="L684" s="30"/>
      <c r="M684" s="30"/>
      <c r="N684" s="30"/>
      <c r="O684" s="30"/>
      <c r="P684" s="32"/>
      <c r="Q684" s="32"/>
      <c r="R684" s="32"/>
      <c r="S684" s="32"/>
      <c r="T684" s="32"/>
      <c r="U684" s="32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 spans="1:76">
      <c r="A685" s="27">
        <f t="shared" ca="1" si="11"/>
        <v>45385</v>
      </c>
      <c r="B685" s="30"/>
      <c r="C685" s="30"/>
      <c r="D685" s="30"/>
      <c r="E685" s="30"/>
      <c r="F685" s="30"/>
      <c r="G685" s="30"/>
      <c r="H685" s="30"/>
      <c r="I685" s="32"/>
      <c r="J685" s="30"/>
      <c r="K685" s="30"/>
      <c r="L685" s="30"/>
      <c r="M685" s="30"/>
      <c r="N685" s="30"/>
      <c r="O685" s="30"/>
      <c r="P685" s="32"/>
      <c r="Q685" s="32"/>
      <c r="R685" s="32"/>
      <c r="S685" s="32"/>
      <c r="T685" s="32"/>
      <c r="U685" s="32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 spans="1:76">
      <c r="A686" s="27">
        <f t="shared" ca="1" si="11"/>
        <v>45386</v>
      </c>
      <c r="B686" s="30"/>
      <c r="C686" s="30"/>
      <c r="D686" s="30"/>
      <c r="E686" s="30"/>
      <c r="F686" s="30"/>
      <c r="G686" s="30"/>
      <c r="H686" s="30"/>
      <c r="I686" s="32"/>
      <c r="J686" s="30"/>
      <c r="K686" s="30"/>
      <c r="L686" s="30"/>
      <c r="M686" s="30"/>
      <c r="N686" s="30"/>
      <c r="O686" s="30"/>
      <c r="P686" s="32"/>
      <c r="Q686" s="32"/>
      <c r="R686" s="32"/>
      <c r="S686" s="32"/>
      <c r="T686" s="32"/>
      <c r="U686" s="32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 spans="1:76">
      <c r="A687" s="27">
        <f t="shared" ca="1" si="11"/>
        <v>45387</v>
      </c>
      <c r="B687" s="30"/>
      <c r="C687" s="30"/>
      <c r="D687" s="30"/>
      <c r="E687" s="30"/>
      <c r="F687" s="30"/>
      <c r="G687" s="30"/>
      <c r="H687" s="30"/>
      <c r="I687" s="32"/>
      <c r="J687" s="30"/>
      <c r="K687" s="30"/>
      <c r="L687" s="30"/>
      <c r="M687" s="30"/>
      <c r="N687" s="30"/>
      <c r="O687" s="30"/>
      <c r="P687" s="32"/>
      <c r="Q687" s="32"/>
      <c r="R687" s="32"/>
      <c r="S687" s="32"/>
      <c r="T687" s="32"/>
      <c r="U687" s="32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 spans="1:76">
      <c r="A688" s="27">
        <f t="shared" ca="1" si="11"/>
        <v>45388</v>
      </c>
      <c r="B688" s="30"/>
      <c r="C688" s="30"/>
      <c r="D688" s="30"/>
      <c r="E688" s="30"/>
      <c r="F688" s="30"/>
      <c r="G688" s="30"/>
      <c r="H688" s="30"/>
      <c r="I688" s="32"/>
      <c r="J688" s="30"/>
      <c r="K688" s="30"/>
      <c r="L688" s="30"/>
      <c r="M688" s="30"/>
      <c r="N688" s="30"/>
      <c r="O688" s="30"/>
      <c r="P688" s="32"/>
      <c r="Q688" s="32"/>
      <c r="R688" s="32"/>
      <c r="S688" s="32"/>
      <c r="T688" s="32"/>
      <c r="U688" s="32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 spans="1:76">
      <c r="A689" s="27">
        <f t="shared" ca="1" si="11"/>
        <v>45389</v>
      </c>
      <c r="B689" s="30"/>
      <c r="C689" s="30"/>
      <c r="D689" s="30"/>
      <c r="E689" s="30"/>
      <c r="F689" s="30"/>
      <c r="G689" s="30"/>
      <c r="H689" s="30"/>
      <c r="I689" s="32"/>
      <c r="J689" s="30"/>
      <c r="K689" s="30"/>
      <c r="L689" s="30"/>
      <c r="M689" s="30"/>
      <c r="N689" s="30"/>
      <c r="O689" s="30"/>
      <c r="P689" s="32"/>
      <c r="Q689" s="32"/>
      <c r="R689" s="32"/>
      <c r="S689" s="32"/>
      <c r="T689" s="32"/>
      <c r="U689" s="32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 spans="1:76">
      <c r="A690" s="27">
        <f t="shared" ca="1" si="11"/>
        <v>45390</v>
      </c>
      <c r="B690" s="30"/>
      <c r="C690" s="30"/>
      <c r="D690" s="30"/>
      <c r="E690" s="30"/>
      <c r="F690" s="30"/>
      <c r="G690" s="30"/>
      <c r="H690" s="30"/>
      <c r="I690" s="32"/>
      <c r="J690" s="30"/>
      <c r="K690" s="30"/>
      <c r="L690" s="30"/>
      <c r="M690" s="30"/>
      <c r="N690" s="30"/>
      <c r="O690" s="30"/>
      <c r="P690" s="32"/>
      <c r="Q690" s="32"/>
      <c r="R690" s="32"/>
      <c r="S690" s="32"/>
      <c r="T690" s="32"/>
      <c r="U690" s="32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 spans="1:76">
      <c r="A691" s="27">
        <f t="shared" ca="1" si="11"/>
        <v>45391</v>
      </c>
      <c r="B691" s="30"/>
      <c r="C691" s="30"/>
      <c r="D691" s="30"/>
      <c r="E691" s="30"/>
      <c r="F691" s="30"/>
      <c r="G691" s="30"/>
      <c r="H691" s="30"/>
      <c r="I691" s="32"/>
      <c r="J691" s="30"/>
      <c r="K691" s="30"/>
      <c r="L691" s="30"/>
      <c r="M691" s="30"/>
      <c r="N691" s="30"/>
      <c r="O691" s="30"/>
      <c r="P691" s="32"/>
      <c r="Q691" s="32"/>
      <c r="R691" s="32"/>
      <c r="S691" s="32"/>
      <c r="T691" s="32"/>
      <c r="U691" s="32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 spans="1:76">
      <c r="A692" s="27">
        <f t="shared" ca="1" si="11"/>
        <v>45392</v>
      </c>
      <c r="B692" s="30"/>
      <c r="C692" s="30"/>
      <c r="D692" s="30"/>
      <c r="E692" s="30"/>
      <c r="F692" s="30"/>
      <c r="G692" s="30"/>
      <c r="H692" s="30"/>
      <c r="I692" s="32"/>
      <c r="J692" s="30"/>
      <c r="K692" s="30"/>
      <c r="L692" s="30"/>
      <c r="M692" s="30"/>
      <c r="N692" s="30"/>
      <c r="O692" s="30"/>
      <c r="P692" s="32"/>
      <c r="Q692" s="32"/>
      <c r="R692" s="32"/>
      <c r="S692" s="32"/>
      <c r="T692" s="32"/>
      <c r="U692" s="32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 spans="1:76">
      <c r="A693" s="27">
        <f t="shared" ca="1" si="11"/>
        <v>45393</v>
      </c>
      <c r="B693" s="30"/>
      <c r="C693" s="30"/>
      <c r="D693" s="30"/>
      <c r="E693" s="30"/>
      <c r="F693" s="30"/>
      <c r="G693" s="30"/>
      <c r="H693" s="30"/>
      <c r="I693" s="32"/>
      <c r="J693" s="30"/>
      <c r="K693" s="30"/>
      <c r="L693" s="30"/>
      <c r="M693" s="30"/>
      <c r="N693" s="30"/>
      <c r="O693" s="30"/>
      <c r="P693" s="32"/>
      <c r="Q693" s="32"/>
      <c r="R693" s="32"/>
      <c r="S693" s="32"/>
      <c r="T693" s="32"/>
      <c r="U693" s="32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 spans="1:76">
      <c r="A694" s="27">
        <f t="shared" ca="1" si="11"/>
        <v>45394</v>
      </c>
      <c r="B694" s="30"/>
      <c r="C694" s="30"/>
      <c r="D694" s="30"/>
      <c r="E694" s="30"/>
      <c r="F694" s="30"/>
      <c r="G694" s="30"/>
      <c r="H694" s="30"/>
      <c r="I694" s="32"/>
      <c r="J694" s="30"/>
      <c r="K694" s="30"/>
      <c r="L694" s="30"/>
      <c r="M694" s="30"/>
      <c r="N694" s="30"/>
      <c r="O694" s="30"/>
      <c r="P694" s="32"/>
      <c r="Q694" s="32"/>
      <c r="R694" s="32"/>
      <c r="S694" s="32"/>
      <c r="T694" s="32"/>
      <c r="U694" s="32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 spans="1:76">
      <c r="A695" s="27">
        <f t="shared" ca="1" si="11"/>
        <v>45395</v>
      </c>
      <c r="B695" s="30"/>
      <c r="C695" s="30"/>
      <c r="D695" s="30"/>
      <c r="E695" s="30"/>
      <c r="F695" s="30"/>
      <c r="G695" s="30"/>
      <c r="H695" s="30"/>
      <c r="I695" s="32"/>
      <c r="J695" s="30"/>
      <c r="K695" s="30"/>
      <c r="L695" s="30"/>
      <c r="M695" s="30"/>
      <c r="N695" s="30"/>
      <c r="O695" s="30"/>
      <c r="P695" s="32"/>
      <c r="Q695" s="32"/>
      <c r="R695" s="32"/>
      <c r="S695" s="32"/>
      <c r="T695" s="32"/>
      <c r="U695" s="32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 spans="1:76">
      <c r="A696" s="27">
        <f t="shared" ca="1" si="11"/>
        <v>45396</v>
      </c>
      <c r="B696" s="30"/>
      <c r="C696" s="30"/>
      <c r="D696" s="30"/>
      <c r="E696" s="30"/>
      <c r="F696" s="30"/>
      <c r="G696" s="30"/>
      <c r="H696" s="30"/>
      <c r="I696" s="32"/>
      <c r="J696" s="30"/>
      <c r="K696" s="30"/>
      <c r="L696" s="30"/>
      <c r="M696" s="30"/>
      <c r="N696" s="30"/>
      <c r="O696" s="30"/>
      <c r="P696" s="32"/>
      <c r="Q696" s="32"/>
      <c r="R696" s="32"/>
      <c r="S696" s="32"/>
      <c r="T696" s="32"/>
      <c r="U696" s="32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 spans="1:76">
      <c r="A697" s="27">
        <f t="shared" ca="1" si="11"/>
        <v>45397</v>
      </c>
      <c r="B697" s="30"/>
      <c r="C697" s="30"/>
      <c r="D697" s="30"/>
      <c r="E697" s="30"/>
      <c r="F697" s="30"/>
      <c r="G697" s="30"/>
      <c r="H697" s="30"/>
      <c r="I697" s="32"/>
      <c r="J697" s="30"/>
      <c r="K697" s="30"/>
      <c r="L697" s="30"/>
      <c r="M697" s="30"/>
      <c r="N697" s="30"/>
      <c r="O697" s="30"/>
      <c r="P697" s="32"/>
      <c r="Q697" s="32"/>
      <c r="R697" s="32"/>
      <c r="S697" s="32"/>
      <c r="T697" s="32"/>
      <c r="U697" s="32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 spans="1:76">
      <c r="A698" s="27">
        <f t="shared" ca="1" si="11"/>
        <v>45398</v>
      </c>
      <c r="B698" s="30"/>
      <c r="C698" s="30"/>
      <c r="D698" s="30"/>
      <c r="E698" s="30"/>
      <c r="F698" s="30"/>
      <c r="G698" s="30"/>
      <c r="H698" s="30"/>
      <c r="I698" s="32"/>
      <c r="J698" s="30"/>
      <c r="K698" s="30"/>
      <c r="L698" s="30"/>
      <c r="M698" s="30"/>
      <c r="N698" s="30"/>
      <c r="O698" s="30"/>
      <c r="P698" s="32"/>
      <c r="Q698" s="32"/>
      <c r="R698" s="32"/>
      <c r="S698" s="32"/>
      <c r="T698" s="32"/>
      <c r="U698" s="32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 spans="1:76">
      <c r="A699" s="27">
        <f t="shared" ca="1" si="11"/>
        <v>45399</v>
      </c>
      <c r="B699" s="30"/>
      <c r="C699" s="30"/>
      <c r="D699" s="30"/>
      <c r="E699" s="30"/>
      <c r="F699" s="30"/>
      <c r="G699" s="30"/>
      <c r="H699" s="30"/>
      <c r="I699" s="32"/>
      <c r="J699" s="30"/>
      <c r="K699" s="30"/>
      <c r="L699" s="30"/>
      <c r="M699" s="30"/>
      <c r="N699" s="30"/>
      <c r="O699" s="30"/>
      <c r="P699" s="32"/>
      <c r="Q699" s="32"/>
      <c r="R699" s="32"/>
      <c r="S699" s="32"/>
      <c r="T699" s="32"/>
      <c r="U699" s="32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 spans="1:76">
      <c r="A700" s="27">
        <f t="shared" ca="1" si="11"/>
        <v>45400</v>
      </c>
      <c r="B700" s="30"/>
      <c r="C700" s="30"/>
      <c r="D700" s="30"/>
      <c r="E700" s="30"/>
      <c r="F700" s="30"/>
      <c r="G700" s="30"/>
      <c r="H700" s="30"/>
      <c r="I700" s="32"/>
      <c r="J700" s="30"/>
      <c r="K700" s="30"/>
      <c r="L700" s="30"/>
      <c r="M700" s="30"/>
      <c r="N700" s="30"/>
      <c r="O700" s="30"/>
      <c r="P700" s="32"/>
      <c r="Q700" s="32"/>
      <c r="R700" s="32"/>
      <c r="S700" s="32"/>
      <c r="T700" s="32"/>
      <c r="U700" s="32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 spans="1:76">
      <c r="A701" s="27">
        <f t="shared" ca="1" si="11"/>
        <v>45401</v>
      </c>
      <c r="B701" s="30"/>
      <c r="C701" s="30"/>
      <c r="D701" s="30"/>
      <c r="E701" s="30"/>
      <c r="F701" s="30"/>
      <c r="G701" s="30"/>
      <c r="H701" s="30"/>
      <c r="I701" s="32"/>
      <c r="J701" s="30"/>
      <c r="K701" s="30"/>
      <c r="L701" s="30"/>
      <c r="M701" s="30"/>
      <c r="N701" s="30"/>
      <c r="O701" s="30"/>
      <c r="P701" s="32"/>
      <c r="Q701" s="32"/>
      <c r="R701" s="32"/>
      <c r="S701" s="32"/>
      <c r="T701" s="32"/>
      <c r="U701" s="32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 spans="1:76">
      <c r="A702" s="27">
        <f t="shared" ca="1" si="11"/>
        <v>45402</v>
      </c>
      <c r="B702" s="30"/>
      <c r="C702" s="30"/>
      <c r="D702" s="30"/>
      <c r="E702" s="30"/>
      <c r="F702" s="30"/>
      <c r="G702" s="30"/>
      <c r="H702" s="30"/>
      <c r="I702" s="32"/>
      <c r="J702" s="30"/>
      <c r="K702" s="30"/>
      <c r="L702" s="30"/>
      <c r="M702" s="30"/>
      <c r="N702" s="30"/>
      <c r="O702" s="30"/>
      <c r="P702" s="32"/>
      <c r="Q702" s="32"/>
      <c r="R702" s="32"/>
      <c r="S702" s="32"/>
      <c r="T702" s="32"/>
      <c r="U702" s="32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 spans="1:76">
      <c r="A703" s="27">
        <f t="shared" ca="1" si="11"/>
        <v>45403</v>
      </c>
      <c r="B703" s="30"/>
      <c r="C703" s="30"/>
      <c r="D703" s="30"/>
      <c r="E703" s="30"/>
      <c r="F703" s="30"/>
      <c r="G703" s="30"/>
      <c r="H703" s="30"/>
      <c r="I703" s="32"/>
      <c r="J703" s="30"/>
      <c r="K703" s="30"/>
      <c r="L703" s="30"/>
      <c r="M703" s="30"/>
      <c r="N703" s="30"/>
      <c r="O703" s="30"/>
      <c r="P703" s="32"/>
      <c r="Q703" s="32"/>
      <c r="R703" s="32"/>
      <c r="S703" s="32"/>
      <c r="T703" s="32"/>
      <c r="U703" s="32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 spans="1:76">
      <c r="A704" s="27">
        <f t="shared" ca="1" si="11"/>
        <v>45404</v>
      </c>
      <c r="B704" s="30"/>
      <c r="C704" s="30"/>
      <c r="D704" s="30"/>
      <c r="E704" s="30"/>
      <c r="F704" s="30"/>
      <c r="G704" s="30"/>
      <c r="H704" s="30"/>
      <c r="I704" s="32"/>
      <c r="J704" s="30"/>
      <c r="K704" s="30"/>
      <c r="L704" s="30"/>
      <c r="M704" s="30"/>
      <c r="N704" s="30"/>
      <c r="O704" s="30"/>
      <c r="P704" s="32"/>
      <c r="Q704" s="32"/>
      <c r="R704" s="32"/>
      <c r="S704" s="32"/>
      <c r="T704" s="32"/>
      <c r="U704" s="32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 spans="1:76">
      <c r="A705" s="27">
        <f t="shared" ca="1" si="11"/>
        <v>45405</v>
      </c>
      <c r="B705" s="30"/>
      <c r="C705" s="30"/>
      <c r="D705" s="30"/>
      <c r="E705" s="30"/>
      <c r="F705" s="30"/>
      <c r="G705" s="30"/>
      <c r="H705" s="30"/>
      <c r="I705" s="32"/>
      <c r="J705" s="30"/>
      <c r="K705" s="30"/>
      <c r="L705" s="30"/>
      <c r="M705" s="30"/>
      <c r="N705" s="30"/>
      <c r="O705" s="30"/>
      <c r="P705" s="32"/>
      <c r="Q705" s="32"/>
      <c r="R705" s="32"/>
      <c r="S705" s="32"/>
      <c r="T705" s="32"/>
      <c r="U705" s="32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 spans="1:76">
      <c r="A706" s="27">
        <f t="shared" ca="1" si="11"/>
        <v>45406</v>
      </c>
      <c r="B706" s="30"/>
      <c r="C706" s="30"/>
      <c r="D706" s="30"/>
      <c r="E706" s="30"/>
      <c r="F706" s="30"/>
      <c r="G706" s="30"/>
      <c r="H706" s="30"/>
      <c r="I706" s="32"/>
      <c r="J706" s="30"/>
      <c r="K706" s="30"/>
      <c r="L706" s="30"/>
      <c r="M706" s="30"/>
      <c r="N706" s="30"/>
      <c r="O706" s="30"/>
      <c r="P706" s="32"/>
      <c r="Q706" s="32"/>
      <c r="R706" s="32"/>
      <c r="S706" s="32"/>
      <c r="T706" s="32"/>
      <c r="U706" s="32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 spans="1:76">
      <c r="A707" s="27">
        <f t="shared" ref="A707:A770" ca="1" si="12">A706+1</f>
        <v>45407</v>
      </c>
      <c r="B707" s="30"/>
      <c r="C707" s="30"/>
      <c r="D707" s="30"/>
      <c r="E707" s="30"/>
      <c r="F707" s="30"/>
      <c r="G707" s="30"/>
      <c r="H707" s="30"/>
      <c r="I707" s="32"/>
      <c r="J707" s="30"/>
      <c r="K707" s="30"/>
      <c r="L707" s="30"/>
      <c r="M707" s="30"/>
      <c r="N707" s="30"/>
      <c r="O707" s="30"/>
      <c r="P707" s="32"/>
      <c r="Q707" s="32"/>
      <c r="R707" s="32"/>
      <c r="S707" s="32"/>
      <c r="T707" s="32"/>
      <c r="U707" s="32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 spans="1:76">
      <c r="A708" s="27">
        <f t="shared" ca="1" si="12"/>
        <v>45408</v>
      </c>
      <c r="B708" s="30"/>
      <c r="C708" s="30"/>
      <c r="D708" s="30"/>
      <c r="E708" s="30"/>
      <c r="F708" s="30"/>
      <c r="G708" s="30"/>
      <c r="H708" s="30"/>
      <c r="I708" s="32"/>
      <c r="J708" s="30"/>
      <c r="K708" s="30"/>
      <c r="L708" s="30"/>
      <c r="M708" s="30"/>
      <c r="N708" s="30"/>
      <c r="O708" s="30"/>
      <c r="P708" s="32"/>
      <c r="Q708" s="32"/>
      <c r="R708" s="32"/>
      <c r="S708" s="32"/>
      <c r="T708" s="32"/>
      <c r="U708" s="32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 spans="1:76">
      <c r="A709" s="27">
        <f t="shared" ca="1" si="12"/>
        <v>45409</v>
      </c>
      <c r="B709" s="30"/>
      <c r="C709" s="30"/>
      <c r="D709" s="30"/>
      <c r="E709" s="30"/>
      <c r="F709" s="30"/>
      <c r="G709" s="30"/>
      <c r="H709" s="30"/>
      <c r="I709" s="32"/>
      <c r="J709" s="30"/>
      <c r="K709" s="30"/>
      <c r="L709" s="30"/>
      <c r="M709" s="30"/>
      <c r="N709" s="30"/>
      <c r="O709" s="30"/>
      <c r="P709" s="32"/>
      <c r="Q709" s="32"/>
      <c r="R709" s="32"/>
      <c r="S709" s="32"/>
      <c r="T709" s="32"/>
      <c r="U709" s="32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 spans="1:76">
      <c r="A710" s="27">
        <f t="shared" ca="1" si="12"/>
        <v>45410</v>
      </c>
      <c r="B710" s="30"/>
      <c r="C710" s="30"/>
      <c r="D710" s="30"/>
      <c r="E710" s="30"/>
      <c r="F710" s="30"/>
      <c r="G710" s="30"/>
      <c r="H710" s="30"/>
      <c r="I710" s="32"/>
      <c r="J710" s="30"/>
      <c r="K710" s="30"/>
      <c r="L710" s="30"/>
      <c r="M710" s="30"/>
      <c r="N710" s="30"/>
      <c r="O710" s="30"/>
      <c r="P710" s="32"/>
      <c r="Q710" s="32"/>
      <c r="R710" s="32"/>
      <c r="S710" s="32"/>
      <c r="T710" s="32"/>
      <c r="U710" s="32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 spans="1:76">
      <c r="A711" s="27">
        <f t="shared" ca="1" si="12"/>
        <v>45411</v>
      </c>
      <c r="B711" s="30"/>
      <c r="C711" s="30"/>
      <c r="D711" s="30"/>
      <c r="E711" s="30"/>
      <c r="F711" s="30"/>
      <c r="G711" s="30"/>
      <c r="H711" s="30"/>
      <c r="I711" s="32"/>
      <c r="J711" s="30"/>
      <c r="K711" s="30"/>
      <c r="L711" s="30"/>
      <c r="M711" s="30"/>
      <c r="N711" s="30"/>
      <c r="O711" s="30"/>
      <c r="P711" s="32"/>
      <c r="Q711" s="32"/>
      <c r="R711" s="32"/>
      <c r="S711" s="32"/>
      <c r="T711" s="32"/>
      <c r="U711" s="32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 spans="1:76">
      <c r="A712" s="27">
        <f t="shared" ca="1" si="12"/>
        <v>45412</v>
      </c>
      <c r="B712" s="30"/>
      <c r="C712" s="30"/>
      <c r="D712" s="30"/>
      <c r="E712" s="30"/>
      <c r="F712" s="30"/>
      <c r="G712" s="30"/>
      <c r="H712" s="30"/>
      <c r="I712" s="32"/>
      <c r="J712" s="30"/>
      <c r="K712" s="30"/>
      <c r="L712" s="30"/>
      <c r="M712" s="30"/>
      <c r="N712" s="30"/>
      <c r="O712" s="30"/>
      <c r="P712" s="32"/>
      <c r="Q712" s="32"/>
      <c r="R712" s="32"/>
      <c r="S712" s="32"/>
      <c r="T712" s="32"/>
      <c r="U712" s="32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 spans="1:76">
      <c r="A713" s="27">
        <f t="shared" ca="1" si="12"/>
        <v>45413</v>
      </c>
      <c r="B713" s="30"/>
      <c r="C713" s="30"/>
      <c r="D713" s="30"/>
      <c r="E713" s="30"/>
      <c r="F713" s="30"/>
      <c r="G713" s="30"/>
      <c r="H713" s="30"/>
      <c r="I713" s="32"/>
      <c r="J713" s="30"/>
      <c r="K713" s="30"/>
      <c r="L713" s="30"/>
      <c r="M713" s="30"/>
      <c r="N713" s="30"/>
      <c r="O713" s="30"/>
      <c r="P713" s="32"/>
      <c r="Q713" s="32"/>
      <c r="R713" s="32"/>
      <c r="S713" s="32"/>
      <c r="T713" s="32"/>
      <c r="U713" s="32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 spans="1:76">
      <c r="A714" s="27">
        <f t="shared" ca="1" si="12"/>
        <v>45414</v>
      </c>
      <c r="B714" s="30"/>
      <c r="C714" s="30"/>
      <c r="D714" s="30"/>
      <c r="E714" s="30"/>
      <c r="F714" s="30"/>
      <c r="G714" s="30"/>
      <c r="H714" s="30"/>
      <c r="I714" s="32"/>
      <c r="J714" s="30"/>
      <c r="K714" s="30"/>
      <c r="L714" s="30"/>
      <c r="M714" s="30"/>
      <c r="N714" s="30"/>
      <c r="O714" s="30"/>
      <c r="P714" s="32"/>
      <c r="Q714" s="32"/>
      <c r="R714" s="32"/>
      <c r="S714" s="32"/>
      <c r="T714" s="32"/>
      <c r="U714" s="32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 spans="1:76">
      <c r="A715" s="27">
        <f t="shared" ca="1" si="12"/>
        <v>45415</v>
      </c>
      <c r="B715" s="30"/>
      <c r="C715" s="30"/>
      <c r="D715" s="30"/>
      <c r="E715" s="30"/>
      <c r="F715" s="30"/>
      <c r="G715" s="30"/>
      <c r="H715" s="30"/>
      <c r="I715" s="32"/>
      <c r="J715" s="30"/>
      <c r="K715" s="30"/>
      <c r="L715" s="30"/>
      <c r="M715" s="30"/>
      <c r="N715" s="30"/>
      <c r="O715" s="30"/>
      <c r="P715" s="32"/>
      <c r="Q715" s="32"/>
      <c r="R715" s="32"/>
      <c r="S715" s="32"/>
      <c r="T715" s="32"/>
      <c r="U715" s="32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 spans="1:76">
      <c r="A716" s="27">
        <f t="shared" ca="1" si="12"/>
        <v>45416</v>
      </c>
      <c r="B716" s="30"/>
      <c r="C716" s="30"/>
      <c r="D716" s="30"/>
      <c r="E716" s="30"/>
      <c r="F716" s="30"/>
      <c r="G716" s="30"/>
      <c r="H716" s="30"/>
      <c r="I716" s="32"/>
      <c r="J716" s="30"/>
      <c r="K716" s="30"/>
      <c r="L716" s="30"/>
      <c r="M716" s="30"/>
      <c r="N716" s="30"/>
      <c r="O716" s="30"/>
      <c r="P716" s="32"/>
      <c r="Q716" s="32"/>
      <c r="R716" s="32"/>
      <c r="S716" s="32"/>
      <c r="T716" s="32"/>
      <c r="U716" s="32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 spans="1:76">
      <c r="A717" s="27">
        <f t="shared" ca="1" si="12"/>
        <v>45417</v>
      </c>
      <c r="B717" s="30"/>
      <c r="C717" s="30"/>
      <c r="D717" s="30"/>
      <c r="E717" s="30"/>
      <c r="F717" s="30"/>
      <c r="G717" s="30"/>
      <c r="H717" s="30"/>
      <c r="I717" s="32"/>
      <c r="J717" s="30"/>
      <c r="K717" s="30"/>
      <c r="L717" s="30"/>
      <c r="M717" s="30"/>
      <c r="N717" s="30"/>
      <c r="O717" s="30"/>
      <c r="P717" s="32"/>
      <c r="Q717" s="32"/>
      <c r="R717" s="32"/>
      <c r="S717" s="32"/>
      <c r="T717" s="32"/>
      <c r="U717" s="32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 spans="1:76">
      <c r="A718" s="27">
        <f t="shared" ca="1" si="12"/>
        <v>45418</v>
      </c>
      <c r="B718" s="30"/>
      <c r="C718" s="30"/>
      <c r="D718" s="30"/>
      <c r="E718" s="30"/>
      <c r="F718" s="30"/>
      <c r="G718" s="30"/>
      <c r="H718" s="30"/>
      <c r="I718" s="32"/>
      <c r="J718" s="30"/>
      <c r="K718" s="30"/>
      <c r="L718" s="30"/>
      <c r="M718" s="30"/>
      <c r="N718" s="30"/>
      <c r="O718" s="30"/>
      <c r="P718" s="32"/>
      <c r="Q718" s="32"/>
      <c r="R718" s="32"/>
      <c r="S718" s="32"/>
      <c r="T718" s="32"/>
      <c r="U718" s="32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 spans="1:76">
      <c r="A719" s="27">
        <f t="shared" ca="1" si="12"/>
        <v>45419</v>
      </c>
      <c r="B719" s="30"/>
      <c r="C719" s="30"/>
      <c r="D719" s="30"/>
      <c r="E719" s="30"/>
      <c r="F719" s="30"/>
      <c r="G719" s="30"/>
      <c r="H719" s="30"/>
      <c r="I719" s="32"/>
      <c r="J719" s="30"/>
      <c r="K719" s="30"/>
      <c r="L719" s="30"/>
      <c r="M719" s="30"/>
      <c r="N719" s="30"/>
      <c r="O719" s="30"/>
      <c r="P719" s="32"/>
      <c r="Q719" s="32"/>
      <c r="R719" s="32"/>
      <c r="S719" s="32"/>
      <c r="T719" s="32"/>
      <c r="U719" s="32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 spans="1:76">
      <c r="A720" s="27">
        <f t="shared" ca="1" si="12"/>
        <v>45420</v>
      </c>
      <c r="B720" s="30"/>
      <c r="C720" s="30"/>
      <c r="D720" s="30"/>
      <c r="E720" s="30"/>
      <c r="F720" s="30"/>
      <c r="G720" s="30"/>
      <c r="H720" s="30"/>
      <c r="I720" s="32"/>
      <c r="J720" s="30"/>
      <c r="K720" s="30"/>
      <c r="L720" s="30"/>
      <c r="M720" s="30"/>
      <c r="N720" s="30"/>
      <c r="O720" s="30"/>
      <c r="P720" s="32"/>
      <c r="Q720" s="32"/>
      <c r="R720" s="32"/>
      <c r="S720" s="32"/>
      <c r="T720" s="32"/>
      <c r="U720" s="32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 spans="1:76">
      <c r="A721" s="27">
        <f t="shared" ca="1" si="12"/>
        <v>45421</v>
      </c>
      <c r="B721" s="30"/>
      <c r="C721" s="30"/>
      <c r="D721" s="30"/>
      <c r="E721" s="30"/>
      <c r="F721" s="30"/>
      <c r="G721" s="30"/>
      <c r="H721" s="30"/>
      <c r="I721" s="32"/>
      <c r="J721" s="30"/>
      <c r="K721" s="30"/>
      <c r="L721" s="30"/>
      <c r="M721" s="30"/>
      <c r="N721" s="30"/>
      <c r="O721" s="30"/>
      <c r="P721" s="32"/>
      <c r="Q721" s="32"/>
      <c r="R721" s="32"/>
      <c r="S721" s="32"/>
      <c r="T721" s="32"/>
      <c r="U721" s="32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 spans="1:76">
      <c r="A722" s="27">
        <f t="shared" ca="1" si="12"/>
        <v>45422</v>
      </c>
      <c r="B722" s="30"/>
      <c r="C722" s="30"/>
      <c r="D722" s="30"/>
      <c r="E722" s="30"/>
      <c r="F722" s="30"/>
      <c r="G722" s="30"/>
      <c r="H722" s="30"/>
      <c r="I722" s="32"/>
      <c r="J722" s="30"/>
      <c r="K722" s="30"/>
      <c r="L722" s="30"/>
      <c r="M722" s="30"/>
      <c r="N722" s="30"/>
      <c r="O722" s="30"/>
      <c r="P722" s="32"/>
      <c r="Q722" s="32"/>
      <c r="R722" s="32"/>
      <c r="S722" s="32"/>
      <c r="T722" s="32"/>
      <c r="U722" s="32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 spans="1:76">
      <c r="A723" s="27">
        <f t="shared" ca="1" si="12"/>
        <v>45423</v>
      </c>
      <c r="B723" s="30"/>
      <c r="C723" s="30"/>
      <c r="D723" s="30"/>
      <c r="E723" s="30"/>
      <c r="F723" s="30"/>
      <c r="G723" s="30"/>
      <c r="H723" s="30"/>
      <c r="I723" s="32"/>
      <c r="J723" s="30"/>
      <c r="K723" s="30"/>
      <c r="L723" s="30"/>
      <c r="M723" s="30"/>
      <c r="N723" s="30"/>
      <c r="O723" s="30"/>
      <c r="P723" s="32"/>
      <c r="Q723" s="32"/>
      <c r="R723" s="32"/>
      <c r="S723" s="32"/>
      <c r="T723" s="32"/>
      <c r="U723" s="32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 spans="1:76">
      <c r="A724" s="27">
        <f t="shared" ca="1" si="12"/>
        <v>45424</v>
      </c>
      <c r="B724" s="30"/>
      <c r="C724" s="30"/>
      <c r="D724" s="30"/>
      <c r="E724" s="30"/>
      <c r="F724" s="30"/>
      <c r="G724" s="30"/>
      <c r="H724" s="30"/>
      <c r="I724" s="32"/>
      <c r="J724" s="30"/>
      <c r="K724" s="30"/>
      <c r="L724" s="30"/>
      <c r="M724" s="30"/>
      <c r="N724" s="30"/>
      <c r="O724" s="30"/>
      <c r="P724" s="32"/>
      <c r="Q724" s="32"/>
      <c r="R724" s="32"/>
      <c r="S724" s="32"/>
      <c r="T724" s="32"/>
      <c r="U724" s="32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 spans="1:76">
      <c r="A725" s="27">
        <f t="shared" ca="1" si="12"/>
        <v>45425</v>
      </c>
      <c r="B725" s="30"/>
      <c r="C725" s="30"/>
      <c r="D725" s="30"/>
      <c r="E725" s="30"/>
      <c r="F725" s="30"/>
      <c r="G725" s="30"/>
      <c r="H725" s="30"/>
      <c r="I725" s="32"/>
      <c r="J725" s="30"/>
      <c r="K725" s="30"/>
      <c r="L725" s="30"/>
      <c r="M725" s="30"/>
      <c r="N725" s="30"/>
      <c r="O725" s="30"/>
      <c r="P725" s="32"/>
      <c r="Q725" s="32"/>
      <c r="R725" s="32"/>
      <c r="S725" s="32"/>
      <c r="T725" s="32"/>
      <c r="U725" s="32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 spans="1:76">
      <c r="A726" s="27">
        <f t="shared" ca="1" si="12"/>
        <v>45426</v>
      </c>
      <c r="B726" s="30"/>
      <c r="C726" s="30"/>
      <c r="D726" s="30"/>
      <c r="E726" s="30"/>
      <c r="F726" s="30"/>
      <c r="G726" s="30"/>
      <c r="H726" s="30"/>
      <c r="I726" s="32"/>
      <c r="J726" s="30"/>
      <c r="K726" s="30"/>
      <c r="L726" s="30"/>
      <c r="M726" s="30"/>
      <c r="N726" s="30"/>
      <c r="O726" s="30"/>
      <c r="P726" s="32"/>
      <c r="Q726" s="32"/>
      <c r="R726" s="32"/>
      <c r="S726" s="32"/>
      <c r="T726" s="32"/>
      <c r="U726" s="32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 spans="1:76">
      <c r="A727" s="27">
        <f t="shared" ca="1" si="12"/>
        <v>45427</v>
      </c>
      <c r="B727" s="30"/>
      <c r="C727" s="30"/>
      <c r="D727" s="30"/>
      <c r="E727" s="30"/>
      <c r="F727" s="30"/>
      <c r="G727" s="30"/>
      <c r="H727" s="30"/>
      <c r="I727" s="32"/>
      <c r="J727" s="30"/>
      <c r="K727" s="30"/>
      <c r="L727" s="30"/>
      <c r="M727" s="30"/>
      <c r="N727" s="30"/>
      <c r="O727" s="30"/>
      <c r="P727" s="32"/>
      <c r="Q727" s="32"/>
      <c r="R727" s="32"/>
      <c r="S727" s="32"/>
      <c r="T727" s="32"/>
      <c r="U727" s="32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 spans="1:76">
      <c r="A728" s="27">
        <f t="shared" ca="1" si="12"/>
        <v>45428</v>
      </c>
      <c r="B728" s="30"/>
      <c r="C728" s="30"/>
      <c r="D728" s="30"/>
      <c r="E728" s="30"/>
      <c r="F728" s="30"/>
      <c r="G728" s="30"/>
      <c r="H728" s="30"/>
      <c r="I728" s="32"/>
      <c r="J728" s="30"/>
      <c r="K728" s="30"/>
      <c r="L728" s="30"/>
      <c r="M728" s="30"/>
      <c r="N728" s="30"/>
      <c r="O728" s="30"/>
      <c r="P728" s="32"/>
      <c r="Q728" s="32"/>
      <c r="R728" s="32"/>
      <c r="S728" s="32"/>
      <c r="T728" s="32"/>
      <c r="U728" s="32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 spans="1:76">
      <c r="A729" s="27">
        <f t="shared" ca="1" si="12"/>
        <v>45429</v>
      </c>
      <c r="B729" s="30"/>
      <c r="C729" s="30"/>
      <c r="D729" s="30"/>
      <c r="E729" s="30"/>
      <c r="F729" s="30"/>
      <c r="G729" s="30"/>
      <c r="H729" s="30"/>
      <c r="I729" s="32"/>
      <c r="J729" s="30"/>
      <c r="K729" s="30"/>
      <c r="L729" s="30"/>
      <c r="M729" s="30"/>
      <c r="N729" s="30"/>
      <c r="O729" s="30"/>
      <c r="P729" s="32"/>
      <c r="Q729" s="32"/>
      <c r="R729" s="32"/>
      <c r="S729" s="32"/>
      <c r="T729" s="32"/>
      <c r="U729" s="32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 spans="1:76">
      <c r="A730" s="27">
        <f t="shared" ca="1" si="12"/>
        <v>45430</v>
      </c>
      <c r="B730" s="30"/>
      <c r="C730" s="30"/>
      <c r="D730" s="30"/>
      <c r="E730" s="30"/>
      <c r="F730" s="30"/>
      <c r="G730" s="30"/>
      <c r="H730" s="30"/>
      <c r="I730" s="32"/>
      <c r="J730" s="30"/>
      <c r="K730" s="30"/>
      <c r="L730" s="30"/>
      <c r="M730" s="30"/>
      <c r="N730" s="30"/>
      <c r="O730" s="30"/>
      <c r="P730" s="32"/>
      <c r="Q730" s="32"/>
      <c r="R730" s="32"/>
      <c r="S730" s="32"/>
      <c r="T730" s="32"/>
      <c r="U730" s="32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 spans="1:76">
      <c r="A731" s="27">
        <f t="shared" ca="1" si="12"/>
        <v>45431</v>
      </c>
      <c r="B731" s="30"/>
      <c r="C731" s="30"/>
      <c r="D731" s="30"/>
      <c r="E731" s="30"/>
      <c r="F731" s="30"/>
      <c r="G731" s="30"/>
      <c r="H731" s="30"/>
      <c r="I731" s="32"/>
      <c r="J731" s="30"/>
      <c r="K731" s="30"/>
      <c r="L731" s="30"/>
      <c r="M731" s="30"/>
      <c r="N731" s="30"/>
      <c r="O731" s="30"/>
      <c r="P731" s="32"/>
      <c r="Q731" s="32"/>
      <c r="R731" s="32"/>
      <c r="S731" s="32"/>
      <c r="T731" s="32"/>
      <c r="U731" s="32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 spans="1:76">
      <c r="A732" s="27">
        <f t="shared" ca="1" si="12"/>
        <v>45432</v>
      </c>
      <c r="B732" s="30"/>
      <c r="C732" s="30"/>
      <c r="D732" s="30"/>
      <c r="E732" s="30"/>
      <c r="F732" s="30"/>
      <c r="G732" s="30"/>
      <c r="H732" s="30"/>
      <c r="I732" s="32"/>
      <c r="J732" s="30"/>
      <c r="K732" s="30"/>
      <c r="L732" s="30"/>
      <c r="M732" s="30"/>
      <c r="N732" s="30"/>
      <c r="O732" s="30"/>
      <c r="P732" s="32"/>
      <c r="Q732" s="32"/>
      <c r="R732" s="32"/>
      <c r="S732" s="32"/>
      <c r="T732" s="32"/>
      <c r="U732" s="32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 spans="1:76">
      <c r="A733" s="27">
        <f t="shared" ca="1" si="12"/>
        <v>45433</v>
      </c>
      <c r="B733" s="30"/>
      <c r="C733" s="30"/>
      <c r="D733" s="30"/>
      <c r="E733" s="30"/>
      <c r="F733" s="30"/>
      <c r="G733" s="30"/>
      <c r="H733" s="30"/>
      <c r="I733" s="32"/>
      <c r="J733" s="30"/>
      <c r="K733" s="30"/>
      <c r="L733" s="30"/>
      <c r="M733" s="30"/>
      <c r="N733" s="30"/>
      <c r="O733" s="30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0"/>
      <c r="AA733" s="30"/>
      <c r="AB733" s="30"/>
      <c r="AC733" s="30"/>
      <c r="AD733" s="30"/>
      <c r="AE733" s="30"/>
      <c r="AF733" s="30"/>
      <c r="AG733" s="30"/>
      <c r="AH733" s="32"/>
      <c r="AI733" s="30"/>
      <c r="AJ733" s="30"/>
      <c r="AK733" s="30"/>
      <c r="AL733" s="30"/>
      <c r="AM733" s="30"/>
      <c r="AN733" s="30"/>
      <c r="AO733" s="32"/>
      <c r="AP733" s="30"/>
      <c r="AQ733" s="30"/>
      <c r="AR733" s="30"/>
      <c r="AS733" s="30"/>
      <c r="AT733" s="32"/>
      <c r="AU733" s="32"/>
      <c r="AV733" s="32"/>
      <c r="AW733" s="32"/>
      <c r="AX733" s="32"/>
      <c r="AY733" s="32"/>
      <c r="AZ733" s="32"/>
      <c r="BA733" s="32"/>
      <c r="BB733" s="32"/>
      <c r="BC733" s="30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</row>
    <row r="734" spans="1:76">
      <c r="A734" s="27">
        <f t="shared" ca="1" si="12"/>
        <v>45434</v>
      </c>
      <c r="B734" s="30"/>
      <c r="C734" s="30"/>
      <c r="D734" s="30"/>
      <c r="E734" s="30"/>
      <c r="F734" s="30"/>
      <c r="G734" s="30"/>
      <c r="H734" s="30"/>
      <c r="I734" s="32"/>
      <c r="J734" s="30"/>
      <c r="K734" s="30"/>
      <c r="L734" s="30"/>
      <c r="M734" s="30"/>
      <c r="N734" s="30"/>
      <c r="O734" s="30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0"/>
      <c r="AA734" s="30"/>
      <c r="AB734" s="30"/>
      <c r="AC734" s="30"/>
      <c r="AD734" s="30"/>
      <c r="AE734" s="30"/>
      <c r="AF734" s="30"/>
      <c r="AG734" s="30"/>
      <c r="AH734" s="32"/>
      <c r="AI734" s="30"/>
      <c r="AJ734" s="30"/>
      <c r="AK734" s="30"/>
      <c r="AL734" s="30"/>
      <c r="AM734" s="30"/>
      <c r="AN734" s="30"/>
      <c r="AO734" s="32"/>
      <c r="AP734" s="30"/>
      <c r="AQ734" s="30"/>
      <c r="AR734" s="30"/>
      <c r="AS734" s="30"/>
      <c r="AT734" s="32"/>
      <c r="AU734" s="32"/>
      <c r="AV734" s="32"/>
      <c r="AW734" s="32"/>
      <c r="AX734" s="32"/>
      <c r="AY734" s="32"/>
      <c r="AZ734" s="32"/>
      <c r="BA734" s="32"/>
      <c r="BB734" s="32"/>
      <c r="BC734" s="30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</row>
    <row r="735" spans="1:76">
      <c r="A735" s="27">
        <f t="shared" ca="1" si="12"/>
        <v>45435</v>
      </c>
      <c r="B735" s="30"/>
      <c r="C735" s="30"/>
      <c r="D735" s="30"/>
      <c r="E735" s="30"/>
      <c r="F735" s="30"/>
      <c r="G735" s="30"/>
      <c r="H735" s="30"/>
      <c r="I735" s="32"/>
      <c r="J735" s="30"/>
      <c r="K735" s="30"/>
      <c r="L735" s="30"/>
      <c r="M735" s="30"/>
      <c r="N735" s="30"/>
      <c r="O735" s="30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0"/>
      <c r="AA735" s="30"/>
      <c r="AB735" s="30"/>
      <c r="AC735" s="30"/>
      <c r="AD735" s="30"/>
      <c r="AE735" s="30"/>
      <c r="AF735" s="30"/>
      <c r="AG735" s="30"/>
      <c r="AH735" s="32"/>
      <c r="AI735" s="30"/>
      <c r="AJ735" s="30"/>
      <c r="AK735" s="30"/>
      <c r="AL735" s="30"/>
      <c r="AM735" s="30"/>
      <c r="AN735" s="30"/>
      <c r="AO735" s="32"/>
      <c r="AP735" s="30"/>
      <c r="AQ735" s="30"/>
      <c r="AR735" s="30"/>
      <c r="AS735" s="30"/>
      <c r="AT735" s="32"/>
      <c r="AU735" s="32"/>
      <c r="AV735" s="32"/>
      <c r="AW735" s="32"/>
      <c r="AX735" s="32"/>
      <c r="AY735" s="32"/>
      <c r="AZ735" s="32"/>
      <c r="BA735" s="32"/>
      <c r="BB735" s="32"/>
      <c r="BC735" s="30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</row>
    <row r="736" spans="1:76">
      <c r="A736" s="27">
        <f t="shared" ca="1" si="12"/>
        <v>45436</v>
      </c>
      <c r="B736" s="30"/>
      <c r="C736" s="30"/>
      <c r="D736" s="30"/>
      <c r="E736" s="30"/>
      <c r="F736" s="30"/>
      <c r="G736" s="30"/>
      <c r="H736" s="30"/>
      <c r="I736" s="32"/>
      <c r="J736" s="30"/>
      <c r="K736" s="30"/>
      <c r="L736" s="30"/>
      <c r="M736" s="30"/>
      <c r="N736" s="30"/>
      <c r="O736" s="30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0"/>
      <c r="AA736" s="30"/>
      <c r="AB736" s="30"/>
      <c r="AC736" s="30"/>
      <c r="AD736" s="30"/>
      <c r="AE736" s="30"/>
      <c r="AF736" s="30"/>
      <c r="AG736" s="30"/>
      <c r="AH736" s="32"/>
      <c r="AI736" s="30"/>
      <c r="AJ736" s="30"/>
      <c r="AK736" s="30"/>
      <c r="AL736" s="30"/>
      <c r="AM736" s="30"/>
      <c r="AN736" s="30"/>
      <c r="AO736" s="32"/>
      <c r="AP736" s="30"/>
      <c r="AQ736" s="30"/>
      <c r="AR736" s="30"/>
      <c r="AS736" s="30"/>
      <c r="AT736" s="32"/>
      <c r="AU736" s="32"/>
      <c r="AV736" s="32"/>
      <c r="AW736" s="32"/>
      <c r="AX736" s="32"/>
      <c r="AY736" s="32"/>
      <c r="AZ736" s="32"/>
      <c r="BA736" s="32"/>
      <c r="BB736" s="32"/>
      <c r="BC736" s="30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</row>
    <row r="737" spans="1:76">
      <c r="A737" s="27">
        <f t="shared" ca="1" si="12"/>
        <v>45437</v>
      </c>
      <c r="B737" s="30"/>
      <c r="C737" s="30"/>
      <c r="D737" s="30"/>
      <c r="E737" s="30"/>
      <c r="F737" s="30"/>
      <c r="G737" s="30"/>
      <c r="H737" s="30"/>
      <c r="I737" s="32"/>
      <c r="J737" s="30"/>
      <c r="K737" s="30"/>
      <c r="L737" s="30"/>
      <c r="M737" s="30"/>
      <c r="N737" s="30"/>
      <c r="O737" s="30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0"/>
      <c r="AA737" s="30"/>
      <c r="AB737" s="30"/>
      <c r="AC737" s="30"/>
      <c r="AD737" s="30"/>
      <c r="AE737" s="30"/>
      <c r="AF737" s="30"/>
      <c r="AG737" s="30"/>
      <c r="AH737" s="32"/>
      <c r="AI737" s="30"/>
      <c r="AJ737" s="30"/>
      <c r="AK737" s="30"/>
      <c r="AL737" s="30"/>
      <c r="AM737" s="30"/>
      <c r="AN737" s="30"/>
      <c r="AO737" s="32"/>
      <c r="AP737" s="30"/>
      <c r="AQ737" s="30"/>
      <c r="AR737" s="30"/>
      <c r="AS737" s="30"/>
      <c r="AT737" s="32"/>
      <c r="AU737" s="32"/>
      <c r="AV737" s="32"/>
      <c r="AW737" s="32"/>
      <c r="AX737" s="32"/>
      <c r="AY737" s="32"/>
      <c r="AZ737" s="32"/>
      <c r="BA737" s="32"/>
      <c r="BB737" s="32"/>
      <c r="BC737" s="30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</row>
    <row r="738" spans="1:76">
      <c r="A738" s="27">
        <f t="shared" ca="1" si="12"/>
        <v>45438</v>
      </c>
      <c r="B738" s="30"/>
      <c r="C738" s="30"/>
      <c r="D738" s="30"/>
      <c r="E738" s="30"/>
      <c r="F738" s="30"/>
      <c r="G738" s="30"/>
      <c r="H738" s="30"/>
      <c r="I738" s="32"/>
      <c r="J738" s="30"/>
      <c r="K738" s="30"/>
      <c r="L738" s="30"/>
      <c r="M738" s="30"/>
      <c r="N738" s="30"/>
      <c r="O738" s="30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0"/>
      <c r="AA738" s="30"/>
      <c r="AB738" s="30"/>
      <c r="AC738" s="30"/>
      <c r="AD738" s="30"/>
      <c r="AE738" s="30"/>
      <c r="AF738" s="30"/>
      <c r="AG738" s="30"/>
      <c r="AH738" s="32"/>
      <c r="AI738" s="30"/>
      <c r="AJ738" s="30"/>
      <c r="AK738" s="30"/>
      <c r="AL738" s="30"/>
      <c r="AM738" s="30"/>
      <c r="AN738" s="30"/>
      <c r="AO738" s="32"/>
      <c r="AP738" s="30"/>
      <c r="AQ738" s="30"/>
      <c r="AR738" s="30"/>
      <c r="AS738" s="30"/>
      <c r="AT738" s="32"/>
      <c r="AU738" s="32"/>
      <c r="AV738" s="32"/>
      <c r="AW738" s="32"/>
      <c r="AX738" s="32"/>
      <c r="AY738" s="32"/>
      <c r="AZ738" s="32"/>
      <c r="BA738" s="32"/>
      <c r="BB738" s="32"/>
      <c r="BC738" s="30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</row>
    <row r="739" spans="1:76">
      <c r="A739" s="27">
        <f t="shared" ca="1" si="12"/>
        <v>45439</v>
      </c>
      <c r="B739" s="30"/>
      <c r="C739" s="30"/>
      <c r="D739" s="30"/>
      <c r="E739" s="30"/>
      <c r="F739" s="30"/>
      <c r="G739" s="30"/>
      <c r="H739" s="30"/>
      <c r="I739" s="32"/>
      <c r="J739" s="30"/>
      <c r="K739" s="30"/>
      <c r="L739" s="30"/>
      <c r="M739" s="30"/>
      <c r="N739" s="30"/>
      <c r="O739" s="30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0"/>
      <c r="AA739" s="30"/>
      <c r="AB739" s="30"/>
      <c r="AC739" s="30"/>
      <c r="AD739" s="30"/>
      <c r="AE739" s="30"/>
      <c r="AF739" s="30"/>
      <c r="AG739" s="30"/>
      <c r="AH739" s="32"/>
      <c r="AI739" s="30"/>
      <c r="AJ739" s="30"/>
      <c r="AK739" s="30"/>
      <c r="AL739" s="30"/>
      <c r="AM739" s="30"/>
      <c r="AN739" s="30"/>
      <c r="AO739" s="32"/>
      <c r="AP739" s="30"/>
      <c r="AQ739" s="30"/>
      <c r="AR739" s="30"/>
      <c r="AS739" s="30"/>
      <c r="AT739" s="32"/>
      <c r="AU739" s="32"/>
      <c r="AV739" s="32"/>
      <c r="AW739" s="32"/>
      <c r="AX739" s="32"/>
      <c r="AY739" s="32"/>
      <c r="AZ739" s="32"/>
      <c r="BA739" s="32"/>
      <c r="BB739" s="32"/>
      <c r="BC739" s="30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</row>
    <row r="740" spans="1:76">
      <c r="A740" s="27">
        <f t="shared" ca="1" si="12"/>
        <v>45440</v>
      </c>
      <c r="B740" s="30"/>
      <c r="C740" s="30"/>
      <c r="D740" s="30"/>
      <c r="E740" s="30"/>
      <c r="F740" s="30"/>
      <c r="G740" s="30"/>
      <c r="H740" s="30"/>
      <c r="I740" s="32"/>
      <c r="J740" s="30"/>
      <c r="K740" s="30"/>
      <c r="L740" s="30"/>
      <c r="M740" s="30"/>
      <c r="N740" s="30"/>
      <c r="O740" s="30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0"/>
      <c r="AA740" s="30"/>
      <c r="AB740" s="30"/>
      <c r="AC740" s="30"/>
      <c r="AD740" s="30"/>
      <c r="AE740" s="30"/>
      <c r="AF740" s="30"/>
      <c r="AG740" s="30"/>
      <c r="AH740" s="32"/>
      <c r="AI740" s="30"/>
      <c r="AJ740" s="30"/>
      <c r="AK740" s="30"/>
      <c r="AL740" s="30"/>
      <c r="AM740" s="30"/>
      <c r="AN740" s="30"/>
      <c r="AO740" s="32"/>
      <c r="AP740" s="30"/>
      <c r="AQ740" s="30"/>
      <c r="AR740" s="30"/>
      <c r="AS740" s="30"/>
      <c r="AT740" s="32"/>
      <c r="AU740" s="32"/>
      <c r="AV740" s="32"/>
      <c r="AW740" s="32"/>
      <c r="AX740" s="32"/>
      <c r="AY740" s="32"/>
      <c r="AZ740" s="32"/>
      <c r="BA740" s="32"/>
      <c r="BB740" s="32"/>
      <c r="BC740" s="30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</row>
    <row r="741" spans="1:76">
      <c r="A741" s="27">
        <f t="shared" ca="1" si="12"/>
        <v>45441</v>
      </c>
      <c r="B741" s="30"/>
      <c r="C741" s="30"/>
      <c r="D741" s="30"/>
      <c r="E741" s="30"/>
      <c r="F741" s="30"/>
      <c r="G741" s="30"/>
      <c r="H741" s="30"/>
      <c r="I741" s="32"/>
      <c r="J741" s="30"/>
      <c r="K741" s="30"/>
      <c r="L741" s="30"/>
      <c r="M741" s="30"/>
      <c r="N741" s="30"/>
      <c r="O741" s="30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0"/>
      <c r="AA741" s="30"/>
      <c r="AB741" s="30"/>
      <c r="AC741" s="30"/>
      <c r="AD741" s="30"/>
      <c r="AE741" s="30"/>
      <c r="AF741" s="30"/>
      <c r="AG741" s="30"/>
      <c r="AH741" s="32"/>
      <c r="AI741" s="30"/>
      <c r="AJ741" s="30"/>
      <c r="AK741" s="30"/>
      <c r="AL741" s="30"/>
      <c r="AM741" s="30"/>
      <c r="AN741" s="30"/>
      <c r="AO741" s="32"/>
      <c r="AP741" s="30"/>
      <c r="AQ741" s="30"/>
      <c r="AR741" s="30"/>
      <c r="AS741" s="30"/>
      <c r="AT741" s="32"/>
      <c r="AU741" s="32"/>
      <c r="AV741" s="32"/>
      <c r="AW741" s="32"/>
      <c r="AX741" s="32"/>
      <c r="AY741" s="32"/>
      <c r="AZ741" s="32"/>
      <c r="BA741" s="32"/>
      <c r="BB741" s="32"/>
      <c r="BC741" s="30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</row>
    <row r="742" spans="1:76">
      <c r="A742" s="27">
        <f t="shared" ca="1" si="12"/>
        <v>45442</v>
      </c>
      <c r="B742" s="30"/>
      <c r="C742" s="30"/>
      <c r="D742" s="30"/>
      <c r="E742" s="30"/>
      <c r="F742" s="30"/>
      <c r="G742" s="30"/>
      <c r="H742" s="30"/>
      <c r="I742" s="32"/>
      <c r="J742" s="30"/>
      <c r="K742" s="30"/>
      <c r="L742" s="30"/>
      <c r="M742" s="30"/>
      <c r="N742" s="30"/>
      <c r="O742" s="30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0"/>
      <c r="AA742" s="30"/>
      <c r="AB742" s="30"/>
      <c r="AC742" s="30"/>
      <c r="AD742" s="30"/>
      <c r="AE742" s="30"/>
      <c r="AF742" s="30"/>
      <c r="AG742" s="30"/>
      <c r="AH742" s="32"/>
      <c r="AI742" s="30"/>
      <c r="AJ742" s="30"/>
      <c r="AK742" s="30"/>
      <c r="AL742" s="30"/>
      <c r="AM742" s="30"/>
      <c r="AN742" s="30"/>
      <c r="AO742" s="32"/>
      <c r="AP742" s="30"/>
      <c r="AQ742" s="30"/>
      <c r="AR742" s="30"/>
      <c r="AS742" s="30"/>
      <c r="AT742" s="32"/>
      <c r="AU742" s="32"/>
      <c r="AV742" s="32"/>
      <c r="AW742" s="32"/>
      <c r="AX742" s="32"/>
      <c r="AY742" s="32"/>
      <c r="AZ742" s="32"/>
      <c r="BA742" s="32"/>
      <c r="BB742" s="32"/>
      <c r="BC742" s="30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</row>
    <row r="743" spans="1:76">
      <c r="A743" s="27">
        <f t="shared" ca="1" si="12"/>
        <v>45443</v>
      </c>
      <c r="B743" s="30"/>
      <c r="C743" s="30"/>
      <c r="D743" s="30"/>
      <c r="E743" s="30"/>
      <c r="F743" s="30"/>
      <c r="G743" s="30"/>
      <c r="H743" s="30"/>
      <c r="I743" s="32"/>
      <c r="J743" s="30"/>
      <c r="K743" s="30"/>
      <c r="L743" s="30"/>
      <c r="M743" s="30"/>
      <c r="N743" s="30"/>
      <c r="O743" s="30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0"/>
      <c r="AA743" s="30"/>
      <c r="AB743" s="30"/>
      <c r="AC743" s="30"/>
      <c r="AD743" s="30"/>
      <c r="AE743" s="30"/>
      <c r="AF743" s="30"/>
      <c r="AG743" s="30"/>
      <c r="AH743" s="32"/>
      <c r="AI743" s="30"/>
      <c r="AJ743" s="30"/>
      <c r="AK743" s="30"/>
      <c r="AL743" s="30"/>
      <c r="AM743" s="30"/>
      <c r="AN743" s="30"/>
      <c r="AO743" s="32"/>
      <c r="AP743" s="30"/>
      <c r="AQ743" s="30"/>
      <c r="AR743" s="30"/>
      <c r="AS743" s="30"/>
      <c r="AT743" s="32"/>
      <c r="AU743" s="32"/>
      <c r="AV743" s="32"/>
      <c r="AW743" s="32"/>
      <c r="AX743" s="32"/>
      <c r="AY743" s="32"/>
      <c r="AZ743" s="32"/>
      <c r="BA743" s="32"/>
      <c r="BB743" s="32"/>
      <c r="BC743" s="30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</row>
    <row r="744" spans="1:76">
      <c r="A744" s="27">
        <f t="shared" ca="1" si="12"/>
        <v>45444</v>
      </c>
      <c r="B744" s="30"/>
      <c r="C744" s="30"/>
      <c r="D744" s="30"/>
      <c r="E744" s="30"/>
      <c r="F744" s="30"/>
      <c r="G744" s="30"/>
      <c r="H744" s="30"/>
      <c r="I744" s="32"/>
      <c r="J744" s="30"/>
      <c r="K744" s="30"/>
      <c r="L744" s="30"/>
      <c r="M744" s="30"/>
      <c r="N744" s="30"/>
      <c r="O744" s="30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0"/>
      <c r="AA744" s="30"/>
      <c r="AB744" s="30"/>
      <c r="AC744" s="30"/>
      <c r="AD744" s="30"/>
      <c r="AE744" s="30"/>
      <c r="AF744" s="30"/>
      <c r="AG744" s="30"/>
      <c r="AH744" s="32"/>
      <c r="AI744" s="30"/>
      <c r="AJ744" s="30"/>
      <c r="AK744" s="30"/>
      <c r="AL744" s="30"/>
      <c r="AM744" s="30"/>
      <c r="AN744" s="30"/>
      <c r="AO744" s="32"/>
      <c r="AP744" s="30"/>
      <c r="AQ744" s="30"/>
      <c r="AR744" s="30"/>
      <c r="AS744" s="30"/>
      <c r="AT744" s="32"/>
      <c r="AU744" s="32"/>
      <c r="AV744" s="32"/>
      <c r="AW744" s="32"/>
      <c r="AX744" s="32"/>
      <c r="AY744" s="32"/>
      <c r="AZ744" s="32"/>
      <c r="BA744" s="32"/>
      <c r="BB744" s="32"/>
      <c r="BC744" s="30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</row>
    <row r="745" spans="1:76">
      <c r="A745" s="27">
        <f t="shared" ca="1" si="12"/>
        <v>45445</v>
      </c>
      <c r="B745" s="30"/>
      <c r="C745" s="30"/>
      <c r="D745" s="30"/>
      <c r="E745" s="30"/>
      <c r="F745" s="30"/>
      <c r="G745" s="30"/>
      <c r="H745" s="30"/>
      <c r="I745" s="32"/>
      <c r="J745" s="30"/>
      <c r="K745" s="30"/>
      <c r="L745" s="30"/>
      <c r="M745" s="30"/>
      <c r="N745" s="30"/>
      <c r="O745" s="30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0"/>
      <c r="AA745" s="30"/>
      <c r="AB745" s="30"/>
      <c r="AC745" s="30"/>
      <c r="AD745" s="30"/>
      <c r="AE745" s="30"/>
      <c r="AF745" s="30"/>
      <c r="AG745" s="30"/>
      <c r="AH745" s="32"/>
      <c r="AI745" s="30"/>
      <c r="AJ745" s="30"/>
      <c r="AK745" s="30"/>
      <c r="AL745" s="30"/>
      <c r="AM745" s="30"/>
      <c r="AN745" s="30"/>
      <c r="AO745" s="32"/>
      <c r="AP745" s="30"/>
      <c r="AQ745" s="30"/>
      <c r="AR745" s="30"/>
      <c r="AS745" s="30"/>
      <c r="AT745" s="32"/>
      <c r="AU745" s="32"/>
      <c r="AV745" s="32"/>
      <c r="AW745" s="32"/>
      <c r="AX745" s="32"/>
      <c r="AY745" s="32"/>
      <c r="AZ745" s="32"/>
      <c r="BA745" s="32"/>
      <c r="BB745" s="32"/>
      <c r="BC745" s="30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</row>
    <row r="746" spans="1:76">
      <c r="A746" s="27">
        <f t="shared" ca="1" si="12"/>
        <v>45446</v>
      </c>
      <c r="B746" s="30"/>
      <c r="C746" s="30"/>
      <c r="D746" s="30"/>
      <c r="E746" s="30"/>
      <c r="F746" s="30"/>
      <c r="G746" s="30"/>
      <c r="H746" s="30"/>
      <c r="I746" s="32"/>
      <c r="J746" s="30"/>
      <c r="K746" s="30"/>
      <c r="L746" s="30"/>
      <c r="M746" s="30"/>
      <c r="N746" s="30"/>
      <c r="O746" s="30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0"/>
      <c r="AA746" s="30"/>
      <c r="AB746" s="30"/>
      <c r="AC746" s="30"/>
      <c r="AD746" s="30"/>
      <c r="AE746" s="30"/>
      <c r="AF746" s="30"/>
      <c r="AG746" s="30"/>
      <c r="AH746" s="32"/>
      <c r="AI746" s="30"/>
      <c r="AJ746" s="30"/>
      <c r="AK746" s="30"/>
      <c r="AL746" s="30"/>
      <c r="AM746" s="30"/>
      <c r="AN746" s="30"/>
      <c r="AO746" s="32"/>
      <c r="AP746" s="30"/>
      <c r="AQ746" s="30"/>
      <c r="AR746" s="30"/>
      <c r="AS746" s="30"/>
      <c r="AT746" s="32"/>
      <c r="AU746" s="32"/>
      <c r="AV746" s="32"/>
      <c r="AW746" s="32"/>
      <c r="AX746" s="32"/>
      <c r="AY746" s="32"/>
      <c r="AZ746" s="32"/>
      <c r="BA746" s="32"/>
      <c r="BB746" s="32"/>
      <c r="BC746" s="30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</row>
    <row r="747" spans="1:76">
      <c r="A747" s="27">
        <f t="shared" ca="1" si="12"/>
        <v>45447</v>
      </c>
      <c r="B747" s="30"/>
      <c r="C747" s="30"/>
      <c r="D747" s="30"/>
      <c r="E747" s="30"/>
      <c r="F747" s="30"/>
      <c r="G747" s="30"/>
      <c r="H747" s="30"/>
      <c r="I747" s="32"/>
      <c r="J747" s="30"/>
      <c r="K747" s="30"/>
      <c r="L747" s="30"/>
      <c r="M747" s="30"/>
      <c r="N747" s="30"/>
      <c r="O747" s="30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0"/>
      <c r="AA747" s="30"/>
      <c r="AB747" s="30"/>
      <c r="AC747" s="30"/>
      <c r="AD747" s="30"/>
      <c r="AE747" s="30"/>
      <c r="AF747" s="30"/>
      <c r="AG747" s="30"/>
      <c r="AH747" s="32"/>
      <c r="AI747" s="30"/>
      <c r="AJ747" s="30"/>
      <c r="AK747" s="30"/>
      <c r="AL747" s="30"/>
      <c r="AM747" s="30"/>
      <c r="AN747" s="30"/>
      <c r="AO747" s="32"/>
      <c r="AP747" s="30"/>
      <c r="AQ747" s="30"/>
      <c r="AR747" s="30"/>
      <c r="AS747" s="30"/>
      <c r="AT747" s="32"/>
      <c r="AU747" s="32"/>
      <c r="AV747" s="32"/>
      <c r="AW747" s="32"/>
      <c r="AX747" s="32"/>
      <c r="AY747" s="32"/>
      <c r="AZ747" s="32"/>
      <c r="BA747" s="32"/>
      <c r="BB747" s="32"/>
      <c r="BC747" s="30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</row>
    <row r="748" spans="1:76">
      <c r="A748" s="27">
        <f t="shared" ca="1" si="12"/>
        <v>45448</v>
      </c>
      <c r="B748" s="30"/>
      <c r="C748" s="30"/>
      <c r="D748" s="30"/>
      <c r="E748" s="30"/>
      <c r="F748" s="30"/>
      <c r="G748" s="30"/>
      <c r="H748" s="30"/>
      <c r="I748" s="32"/>
      <c r="J748" s="30"/>
      <c r="K748" s="30"/>
      <c r="L748" s="30"/>
      <c r="M748" s="30"/>
      <c r="N748" s="30"/>
      <c r="O748" s="30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0"/>
      <c r="AA748" s="30"/>
      <c r="AB748" s="30"/>
      <c r="AC748" s="30"/>
      <c r="AD748" s="30"/>
      <c r="AE748" s="30"/>
      <c r="AF748" s="30"/>
      <c r="AG748" s="30"/>
      <c r="AH748" s="32"/>
      <c r="AI748" s="30"/>
      <c r="AJ748" s="30"/>
      <c r="AK748" s="30"/>
      <c r="AL748" s="30"/>
      <c r="AM748" s="30"/>
      <c r="AN748" s="30"/>
      <c r="AO748" s="32"/>
      <c r="AP748" s="30"/>
      <c r="AQ748" s="30"/>
      <c r="AR748" s="30"/>
      <c r="AS748" s="30"/>
      <c r="AT748" s="32"/>
      <c r="AU748" s="32"/>
      <c r="AV748" s="32"/>
      <c r="AW748" s="32"/>
      <c r="AX748" s="32"/>
      <c r="AY748" s="32"/>
      <c r="AZ748" s="32"/>
      <c r="BA748" s="32"/>
      <c r="BB748" s="32"/>
      <c r="BC748" s="30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</row>
    <row r="749" spans="1:76">
      <c r="A749" s="27">
        <f t="shared" ca="1" si="12"/>
        <v>45449</v>
      </c>
      <c r="B749" s="30"/>
      <c r="C749" s="30"/>
      <c r="D749" s="30"/>
      <c r="E749" s="30"/>
      <c r="F749" s="30"/>
      <c r="G749" s="30"/>
      <c r="H749" s="30"/>
      <c r="I749" s="32"/>
      <c r="J749" s="30"/>
      <c r="K749" s="30"/>
      <c r="L749" s="30"/>
      <c r="M749" s="30"/>
      <c r="N749" s="30"/>
      <c r="O749" s="30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0"/>
      <c r="AA749" s="30"/>
      <c r="AB749" s="30"/>
      <c r="AC749" s="30"/>
      <c r="AD749" s="30"/>
      <c r="AE749" s="30"/>
      <c r="AF749" s="30"/>
      <c r="AG749" s="30"/>
      <c r="AH749" s="32"/>
      <c r="AI749" s="30"/>
      <c r="AJ749" s="30"/>
      <c r="AK749" s="30"/>
      <c r="AL749" s="30"/>
      <c r="AM749" s="30"/>
      <c r="AN749" s="30"/>
      <c r="AO749" s="32"/>
      <c r="AP749" s="30"/>
      <c r="AQ749" s="30"/>
      <c r="AR749" s="30"/>
      <c r="AS749" s="30"/>
      <c r="AT749" s="32"/>
      <c r="AU749" s="32"/>
      <c r="AV749" s="32"/>
      <c r="AW749" s="32"/>
      <c r="AX749" s="32"/>
      <c r="AY749" s="32"/>
      <c r="AZ749" s="32"/>
      <c r="BA749" s="32"/>
      <c r="BB749" s="32"/>
      <c r="BC749" s="30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</row>
    <row r="750" spans="1:76">
      <c r="A750" s="27">
        <f t="shared" ca="1" si="12"/>
        <v>45450</v>
      </c>
      <c r="B750" s="30"/>
      <c r="C750" s="30"/>
      <c r="D750" s="30"/>
      <c r="E750" s="30"/>
      <c r="F750" s="30"/>
      <c r="G750" s="30"/>
      <c r="H750" s="30"/>
      <c r="I750" s="32"/>
      <c r="J750" s="30"/>
      <c r="K750" s="30"/>
      <c r="L750" s="30"/>
      <c r="M750" s="30"/>
      <c r="N750" s="30"/>
      <c r="O750" s="30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0"/>
      <c r="AA750" s="30"/>
      <c r="AB750" s="30"/>
      <c r="AC750" s="30"/>
      <c r="AD750" s="30"/>
      <c r="AE750" s="30"/>
      <c r="AF750" s="30"/>
      <c r="AG750" s="30"/>
      <c r="AH750" s="32"/>
      <c r="AI750" s="30"/>
      <c r="AJ750" s="30"/>
      <c r="AK750" s="30"/>
      <c r="AL750" s="30"/>
      <c r="AM750" s="30"/>
      <c r="AN750" s="30"/>
      <c r="AO750" s="32"/>
      <c r="AP750" s="30"/>
      <c r="AQ750" s="30"/>
      <c r="AR750" s="30"/>
      <c r="AS750" s="30"/>
      <c r="AT750" s="32"/>
      <c r="AU750" s="32"/>
      <c r="AV750" s="32"/>
      <c r="AW750" s="32"/>
      <c r="AX750" s="32"/>
      <c r="AY750" s="32"/>
      <c r="AZ750" s="32"/>
      <c r="BA750" s="32"/>
      <c r="BB750" s="32"/>
      <c r="BC750" s="30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</row>
    <row r="751" spans="1:76">
      <c r="A751" s="27">
        <f t="shared" ca="1" si="12"/>
        <v>45451</v>
      </c>
      <c r="B751" s="30"/>
      <c r="C751" s="30"/>
      <c r="D751" s="30"/>
      <c r="E751" s="30"/>
      <c r="F751" s="30"/>
      <c r="G751" s="30"/>
      <c r="H751" s="30"/>
      <c r="I751" s="32"/>
      <c r="J751" s="30"/>
      <c r="K751" s="30"/>
      <c r="L751" s="30"/>
      <c r="M751" s="30"/>
      <c r="N751" s="30"/>
      <c r="O751" s="30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0"/>
      <c r="AA751" s="30"/>
      <c r="AB751" s="30"/>
      <c r="AC751" s="30"/>
      <c r="AD751" s="30"/>
      <c r="AE751" s="30"/>
      <c r="AF751" s="30"/>
      <c r="AG751" s="30"/>
      <c r="AH751" s="32"/>
      <c r="AI751" s="30"/>
      <c r="AJ751" s="30"/>
      <c r="AK751" s="30"/>
      <c r="AL751" s="30"/>
      <c r="AM751" s="30"/>
      <c r="AN751" s="30"/>
      <c r="AO751" s="32"/>
      <c r="AP751" s="30"/>
      <c r="AQ751" s="30"/>
      <c r="AR751" s="30"/>
      <c r="AS751" s="30"/>
      <c r="AT751" s="32"/>
      <c r="AU751" s="32"/>
      <c r="AV751" s="32"/>
      <c r="AW751" s="32"/>
      <c r="AX751" s="32"/>
      <c r="AY751" s="32"/>
      <c r="AZ751" s="32"/>
      <c r="BA751" s="32"/>
      <c r="BB751" s="32"/>
      <c r="BC751" s="30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</row>
    <row r="752" spans="1:76">
      <c r="A752" s="27">
        <f t="shared" ca="1" si="12"/>
        <v>45452</v>
      </c>
      <c r="B752" s="30"/>
      <c r="C752" s="30"/>
      <c r="D752" s="30"/>
      <c r="E752" s="30"/>
      <c r="F752" s="30"/>
      <c r="G752" s="30"/>
      <c r="H752" s="30"/>
      <c r="I752" s="32"/>
      <c r="J752" s="30"/>
      <c r="K752" s="30"/>
      <c r="L752" s="30"/>
      <c r="M752" s="30"/>
      <c r="N752" s="30"/>
      <c r="O752" s="30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0"/>
      <c r="AA752" s="30"/>
      <c r="AB752" s="30"/>
      <c r="AC752" s="30"/>
      <c r="AD752" s="30"/>
      <c r="AE752" s="30"/>
      <c r="AF752" s="30"/>
      <c r="AG752" s="30"/>
      <c r="AH752" s="32"/>
      <c r="AI752" s="30"/>
      <c r="AJ752" s="30"/>
      <c r="AK752" s="30"/>
      <c r="AL752" s="30"/>
      <c r="AM752" s="30"/>
      <c r="AN752" s="30"/>
      <c r="AO752" s="32"/>
      <c r="AP752" s="30"/>
      <c r="AQ752" s="30"/>
      <c r="AR752" s="30"/>
      <c r="AS752" s="30"/>
      <c r="AT752" s="32"/>
      <c r="AU752" s="32"/>
      <c r="AV752" s="32"/>
      <c r="AW752" s="32"/>
      <c r="AX752" s="32"/>
      <c r="AY752" s="32"/>
      <c r="AZ752" s="32"/>
      <c r="BA752" s="32"/>
      <c r="BB752" s="32"/>
      <c r="BC752" s="30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</row>
    <row r="753" spans="1:76">
      <c r="A753" s="27">
        <f t="shared" ca="1" si="12"/>
        <v>45453</v>
      </c>
      <c r="B753" s="30"/>
      <c r="C753" s="30"/>
      <c r="D753" s="30"/>
      <c r="E753" s="30"/>
      <c r="F753" s="30"/>
      <c r="G753" s="30"/>
      <c r="H753" s="30"/>
      <c r="I753" s="32"/>
      <c r="J753" s="30"/>
      <c r="K753" s="30"/>
      <c r="L753" s="30"/>
      <c r="M753" s="30"/>
      <c r="N753" s="30"/>
      <c r="O753" s="30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0"/>
      <c r="AA753" s="30"/>
      <c r="AB753" s="30"/>
      <c r="AC753" s="30"/>
      <c r="AD753" s="30"/>
      <c r="AE753" s="30"/>
      <c r="AF753" s="30"/>
      <c r="AG753" s="30"/>
      <c r="AH753" s="32"/>
      <c r="AI753" s="30"/>
      <c r="AJ753" s="30"/>
      <c r="AK753" s="30"/>
      <c r="AL753" s="30"/>
      <c r="AM753" s="30"/>
      <c r="AN753" s="30"/>
      <c r="AO753" s="32"/>
      <c r="AP753" s="30"/>
      <c r="AQ753" s="30"/>
      <c r="AR753" s="30"/>
      <c r="AS753" s="30"/>
      <c r="AT753" s="32"/>
      <c r="AU753" s="32"/>
      <c r="AV753" s="32"/>
      <c r="AW753" s="32"/>
      <c r="AX753" s="32"/>
      <c r="AY753" s="32"/>
      <c r="AZ753" s="32"/>
      <c r="BA753" s="32"/>
      <c r="BB753" s="32"/>
      <c r="BC753" s="30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</row>
    <row r="754" spans="1:76">
      <c r="A754" s="27">
        <f t="shared" ca="1" si="12"/>
        <v>45454</v>
      </c>
      <c r="B754" s="30"/>
      <c r="C754" s="30"/>
      <c r="D754" s="30"/>
      <c r="E754" s="30"/>
      <c r="F754" s="30"/>
      <c r="G754" s="30"/>
      <c r="H754" s="30"/>
      <c r="I754" s="32"/>
      <c r="J754" s="30"/>
      <c r="K754" s="30"/>
      <c r="L754" s="30"/>
      <c r="M754" s="30"/>
      <c r="N754" s="30"/>
      <c r="O754" s="30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0"/>
      <c r="AA754" s="30"/>
      <c r="AB754" s="30"/>
      <c r="AC754" s="30"/>
      <c r="AD754" s="30"/>
      <c r="AE754" s="30"/>
      <c r="AF754" s="30"/>
      <c r="AG754" s="30"/>
      <c r="AH754" s="32"/>
      <c r="AI754" s="30"/>
      <c r="AJ754" s="30"/>
      <c r="AK754" s="30"/>
      <c r="AL754" s="30"/>
      <c r="AM754" s="30"/>
      <c r="AN754" s="30"/>
      <c r="AO754" s="32"/>
      <c r="AP754" s="30"/>
      <c r="AQ754" s="30"/>
      <c r="AR754" s="30"/>
      <c r="AS754" s="30"/>
      <c r="AT754" s="32"/>
      <c r="AU754" s="32"/>
      <c r="AV754" s="32"/>
      <c r="AW754" s="32"/>
      <c r="AX754" s="32"/>
      <c r="AY754" s="32"/>
      <c r="AZ754" s="32"/>
      <c r="BA754" s="32"/>
      <c r="BB754" s="32"/>
      <c r="BC754" s="30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</row>
    <row r="755" spans="1:76">
      <c r="A755" s="27">
        <f t="shared" ca="1" si="12"/>
        <v>45455</v>
      </c>
      <c r="B755" s="30"/>
      <c r="C755" s="30"/>
      <c r="D755" s="30"/>
      <c r="E755" s="30"/>
      <c r="F755" s="30"/>
      <c r="G755" s="30"/>
      <c r="H755" s="30"/>
      <c r="I755" s="32"/>
      <c r="J755" s="30"/>
      <c r="K755" s="30"/>
      <c r="L755" s="30"/>
      <c r="M755" s="30"/>
      <c r="N755" s="30"/>
      <c r="O755" s="30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0"/>
      <c r="AA755" s="30"/>
      <c r="AB755" s="30"/>
      <c r="AC755" s="30"/>
      <c r="AD755" s="30"/>
      <c r="AE755" s="30"/>
      <c r="AF755" s="30"/>
      <c r="AG755" s="30"/>
      <c r="AH755" s="32"/>
      <c r="AI755" s="30"/>
      <c r="AJ755" s="30"/>
      <c r="AK755" s="30"/>
      <c r="AL755" s="30"/>
      <c r="AM755" s="30"/>
      <c r="AN755" s="30"/>
      <c r="AO755" s="32"/>
      <c r="AP755" s="30"/>
      <c r="AQ755" s="30"/>
      <c r="AR755" s="30"/>
      <c r="AS755" s="30"/>
      <c r="AT755" s="32"/>
      <c r="AU755" s="32"/>
      <c r="AV755" s="32"/>
      <c r="AW755" s="32"/>
      <c r="AX755" s="32"/>
      <c r="AY755" s="32"/>
      <c r="AZ755" s="32"/>
      <c r="BA755" s="32"/>
      <c r="BB755" s="32"/>
      <c r="BC755" s="30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</row>
    <row r="756" spans="1:76">
      <c r="A756" s="27">
        <f t="shared" ca="1" si="12"/>
        <v>45456</v>
      </c>
      <c r="B756" s="30"/>
      <c r="C756" s="30"/>
      <c r="D756" s="30"/>
      <c r="E756" s="30"/>
      <c r="F756" s="30"/>
      <c r="G756" s="30"/>
      <c r="H756" s="30"/>
      <c r="I756" s="32"/>
      <c r="J756" s="30"/>
      <c r="K756" s="30"/>
      <c r="L756" s="30"/>
      <c r="M756" s="30"/>
      <c r="N756" s="30"/>
      <c r="O756" s="30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0"/>
      <c r="AA756" s="30"/>
      <c r="AB756" s="30"/>
      <c r="AC756" s="30"/>
      <c r="AD756" s="30"/>
      <c r="AE756" s="30"/>
      <c r="AF756" s="30"/>
      <c r="AG756" s="30"/>
      <c r="AH756" s="32"/>
      <c r="AI756" s="30"/>
      <c r="AJ756" s="30"/>
      <c r="AK756" s="30"/>
      <c r="AL756" s="30"/>
      <c r="AM756" s="30"/>
      <c r="AN756" s="30"/>
      <c r="AO756" s="32"/>
      <c r="AP756" s="30"/>
      <c r="AQ756" s="30"/>
      <c r="AR756" s="30"/>
      <c r="AS756" s="30"/>
      <c r="AT756" s="32"/>
      <c r="AU756" s="32"/>
      <c r="AV756" s="32"/>
      <c r="AW756" s="32"/>
      <c r="AX756" s="32"/>
      <c r="AY756" s="32"/>
      <c r="AZ756" s="32"/>
      <c r="BA756" s="32"/>
      <c r="BB756" s="32"/>
      <c r="BC756" s="30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</row>
    <row r="757" spans="1:76">
      <c r="A757" s="27">
        <f t="shared" ca="1" si="12"/>
        <v>45457</v>
      </c>
      <c r="B757" s="30"/>
      <c r="C757" s="30"/>
      <c r="D757" s="30"/>
      <c r="E757" s="30"/>
      <c r="F757" s="30"/>
      <c r="G757" s="30"/>
      <c r="H757" s="30"/>
      <c r="I757" s="32"/>
      <c r="J757" s="30"/>
      <c r="K757" s="30"/>
      <c r="L757" s="30"/>
      <c r="M757" s="30"/>
      <c r="N757" s="30"/>
      <c r="O757" s="30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0"/>
      <c r="AA757" s="30"/>
      <c r="AB757" s="30"/>
      <c r="AC757" s="30"/>
      <c r="AD757" s="30"/>
      <c r="AE757" s="30"/>
      <c r="AF757" s="30"/>
      <c r="AG757" s="30"/>
      <c r="AH757" s="32"/>
      <c r="AI757" s="30"/>
      <c r="AJ757" s="30"/>
      <c r="AK757" s="30"/>
      <c r="AL757" s="30"/>
      <c r="AM757" s="30"/>
      <c r="AN757" s="30"/>
      <c r="AO757" s="32"/>
      <c r="AP757" s="30"/>
      <c r="AQ757" s="30"/>
      <c r="AR757" s="30"/>
      <c r="AS757" s="30"/>
      <c r="AT757" s="32"/>
      <c r="AU757" s="32"/>
      <c r="AV757" s="32"/>
      <c r="AW757" s="32"/>
      <c r="AX757" s="32"/>
      <c r="AY757" s="32"/>
      <c r="AZ757" s="32"/>
      <c r="BA757" s="32"/>
      <c r="BB757" s="32"/>
      <c r="BC757" s="30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</row>
    <row r="758" spans="1:76">
      <c r="A758" s="27">
        <f t="shared" ca="1" si="12"/>
        <v>45458</v>
      </c>
      <c r="B758" s="30"/>
      <c r="C758" s="30"/>
      <c r="D758" s="30"/>
      <c r="E758" s="30"/>
      <c r="F758" s="30"/>
      <c r="G758" s="30"/>
      <c r="H758" s="30"/>
      <c r="I758" s="32"/>
      <c r="J758" s="30"/>
      <c r="K758" s="30"/>
      <c r="L758" s="30"/>
      <c r="M758" s="30"/>
      <c r="N758" s="30"/>
      <c r="O758" s="30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0"/>
      <c r="AA758" s="30"/>
      <c r="AB758" s="30"/>
      <c r="AC758" s="30"/>
      <c r="AD758" s="30"/>
      <c r="AE758" s="30"/>
      <c r="AF758" s="30"/>
      <c r="AG758" s="30"/>
      <c r="AH758" s="32"/>
      <c r="AI758" s="30"/>
      <c r="AJ758" s="30"/>
      <c r="AK758" s="30"/>
      <c r="AL758" s="30"/>
      <c r="AM758" s="30"/>
      <c r="AN758" s="30"/>
      <c r="AO758" s="32"/>
      <c r="AP758" s="30"/>
      <c r="AQ758" s="30"/>
      <c r="AR758" s="30"/>
      <c r="AS758" s="30"/>
      <c r="AT758" s="32"/>
      <c r="AU758" s="32"/>
      <c r="AV758" s="32"/>
      <c r="AW758" s="32"/>
      <c r="AX758" s="32"/>
      <c r="AY758" s="32"/>
      <c r="AZ758" s="32"/>
      <c r="BA758" s="32"/>
      <c r="BB758" s="32"/>
      <c r="BC758" s="30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</row>
    <row r="759" spans="1:76">
      <c r="A759" s="27">
        <f t="shared" ca="1" si="12"/>
        <v>45459</v>
      </c>
      <c r="B759" s="30"/>
      <c r="C759" s="30"/>
      <c r="D759" s="30"/>
      <c r="E759" s="30"/>
      <c r="F759" s="30"/>
      <c r="G759" s="30"/>
      <c r="H759" s="30"/>
      <c r="I759" s="32"/>
      <c r="J759" s="30"/>
      <c r="K759" s="30"/>
      <c r="L759" s="30"/>
      <c r="M759" s="30"/>
      <c r="N759" s="30"/>
      <c r="O759" s="30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0"/>
      <c r="AA759" s="30"/>
      <c r="AB759" s="30"/>
      <c r="AC759" s="30"/>
      <c r="AD759" s="30"/>
      <c r="AE759" s="30"/>
      <c r="AF759" s="30"/>
      <c r="AG759" s="30"/>
      <c r="AH759" s="32"/>
      <c r="AI759" s="30"/>
      <c r="AJ759" s="30"/>
      <c r="AK759" s="30"/>
      <c r="AL759" s="30"/>
      <c r="AM759" s="30"/>
      <c r="AN759" s="30"/>
      <c r="AO759" s="32"/>
      <c r="AP759" s="30"/>
      <c r="AQ759" s="30"/>
      <c r="AR759" s="30"/>
      <c r="AS759" s="30"/>
      <c r="AT759" s="32"/>
      <c r="AU759" s="32"/>
      <c r="AV759" s="32"/>
      <c r="AW759" s="32"/>
      <c r="AX759" s="32"/>
      <c r="AY759" s="32"/>
      <c r="AZ759" s="32"/>
      <c r="BA759" s="32"/>
      <c r="BB759" s="32"/>
      <c r="BC759" s="30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</row>
    <row r="760" spans="1:76">
      <c r="A760" s="27">
        <f t="shared" ca="1" si="12"/>
        <v>45460</v>
      </c>
      <c r="B760" s="30"/>
      <c r="C760" s="30"/>
      <c r="D760" s="30"/>
      <c r="E760" s="30"/>
      <c r="F760" s="30"/>
      <c r="G760" s="30"/>
      <c r="H760" s="30"/>
      <c r="I760" s="32"/>
      <c r="J760" s="30"/>
      <c r="K760" s="30"/>
      <c r="L760" s="30"/>
      <c r="M760" s="30"/>
      <c r="N760" s="30"/>
      <c r="O760" s="30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0"/>
      <c r="AA760" s="30"/>
      <c r="AB760" s="30"/>
      <c r="AC760" s="30"/>
      <c r="AD760" s="30"/>
      <c r="AE760" s="30"/>
      <c r="AF760" s="30"/>
      <c r="AG760" s="30"/>
      <c r="AH760" s="32"/>
      <c r="AI760" s="30"/>
      <c r="AJ760" s="30"/>
      <c r="AK760" s="30"/>
      <c r="AL760" s="30"/>
      <c r="AM760" s="30"/>
      <c r="AN760" s="30"/>
      <c r="AO760" s="32"/>
      <c r="AP760" s="30"/>
      <c r="AQ760" s="30"/>
      <c r="AR760" s="30"/>
      <c r="AS760" s="30"/>
      <c r="AT760" s="32"/>
      <c r="AU760" s="32"/>
      <c r="AV760" s="32"/>
      <c r="AW760" s="32"/>
      <c r="AX760" s="32"/>
      <c r="AY760" s="32"/>
      <c r="AZ760" s="32"/>
      <c r="BA760" s="32"/>
      <c r="BB760" s="32"/>
      <c r="BC760" s="30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</row>
    <row r="761" spans="1:76">
      <c r="A761" s="27">
        <f t="shared" ca="1" si="12"/>
        <v>45461</v>
      </c>
      <c r="B761" s="30"/>
      <c r="C761" s="30"/>
      <c r="D761" s="30"/>
      <c r="E761" s="30"/>
      <c r="F761" s="30"/>
      <c r="G761" s="30"/>
      <c r="H761" s="30"/>
      <c r="I761" s="32"/>
      <c r="J761" s="30"/>
      <c r="K761" s="30"/>
      <c r="L761" s="30"/>
      <c r="M761" s="30"/>
      <c r="N761" s="30"/>
      <c r="O761" s="30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0"/>
      <c r="AA761" s="30"/>
      <c r="AB761" s="30"/>
      <c r="AC761" s="30"/>
      <c r="AD761" s="30"/>
      <c r="AE761" s="30"/>
      <c r="AF761" s="30"/>
      <c r="AG761" s="30"/>
      <c r="AH761" s="32"/>
      <c r="AI761" s="30"/>
      <c r="AJ761" s="30"/>
      <c r="AK761" s="30"/>
      <c r="AL761" s="30"/>
      <c r="AM761" s="30"/>
      <c r="AN761" s="30"/>
      <c r="AO761" s="32"/>
      <c r="AP761" s="30"/>
      <c r="AQ761" s="30"/>
      <c r="AR761" s="30"/>
      <c r="AS761" s="30"/>
      <c r="AT761" s="32"/>
      <c r="AU761" s="32"/>
      <c r="AV761" s="32"/>
      <c r="AW761" s="32"/>
      <c r="AX761" s="32"/>
      <c r="AY761" s="32"/>
      <c r="AZ761" s="32"/>
      <c r="BA761" s="32"/>
      <c r="BB761" s="32"/>
      <c r="BC761" s="30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</row>
    <row r="762" spans="1:76">
      <c r="A762" s="27">
        <f t="shared" ca="1" si="12"/>
        <v>45462</v>
      </c>
      <c r="B762" s="30"/>
      <c r="C762" s="30"/>
      <c r="D762" s="30"/>
      <c r="E762" s="30"/>
      <c r="F762" s="30"/>
      <c r="G762" s="30"/>
      <c r="H762" s="30"/>
      <c r="I762" s="32"/>
      <c r="J762" s="30"/>
      <c r="K762" s="30"/>
      <c r="L762" s="30"/>
      <c r="M762" s="30"/>
      <c r="N762" s="30"/>
      <c r="O762" s="30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0"/>
      <c r="AA762" s="30"/>
      <c r="AB762" s="30"/>
      <c r="AC762" s="30"/>
      <c r="AD762" s="30"/>
      <c r="AE762" s="30"/>
      <c r="AF762" s="30"/>
      <c r="AG762" s="30"/>
      <c r="AH762" s="32"/>
      <c r="AI762" s="30"/>
      <c r="AJ762" s="30"/>
      <c r="AK762" s="30"/>
      <c r="AL762" s="30"/>
      <c r="AM762" s="30"/>
      <c r="AN762" s="30"/>
      <c r="AO762" s="32"/>
      <c r="AP762" s="30"/>
      <c r="AQ762" s="30"/>
      <c r="AR762" s="30"/>
      <c r="AS762" s="30"/>
      <c r="AT762" s="32"/>
      <c r="AU762" s="32"/>
      <c r="AV762" s="32"/>
      <c r="AW762" s="32"/>
      <c r="AX762" s="32"/>
      <c r="AY762" s="32"/>
      <c r="AZ762" s="32"/>
      <c r="BA762" s="32"/>
      <c r="BB762" s="32"/>
      <c r="BC762" s="30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</row>
    <row r="763" spans="1:76">
      <c r="A763" s="27">
        <f t="shared" ca="1" si="12"/>
        <v>45463</v>
      </c>
      <c r="B763" s="30"/>
      <c r="C763" s="30"/>
      <c r="D763" s="30"/>
      <c r="E763" s="30"/>
      <c r="F763" s="30"/>
      <c r="G763" s="30"/>
      <c r="H763" s="30"/>
      <c r="I763" s="32"/>
      <c r="J763" s="30"/>
      <c r="K763" s="30"/>
      <c r="L763" s="30"/>
      <c r="M763" s="30"/>
      <c r="N763" s="30"/>
      <c r="O763" s="30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0"/>
      <c r="AA763" s="30"/>
      <c r="AB763" s="30"/>
      <c r="AC763" s="30"/>
      <c r="AD763" s="30"/>
      <c r="AE763" s="30"/>
      <c r="AF763" s="30"/>
      <c r="AG763" s="30"/>
      <c r="AH763" s="32"/>
      <c r="AI763" s="30"/>
      <c r="AJ763" s="30"/>
      <c r="AK763" s="30"/>
      <c r="AL763" s="30"/>
      <c r="AM763" s="30"/>
      <c r="AN763" s="30"/>
      <c r="AO763" s="32"/>
      <c r="AP763" s="30"/>
      <c r="AQ763" s="30"/>
      <c r="AR763" s="30"/>
      <c r="AS763" s="30"/>
      <c r="AT763" s="32"/>
      <c r="AU763" s="32"/>
      <c r="AV763" s="32"/>
      <c r="AW763" s="32"/>
      <c r="AX763" s="32"/>
      <c r="AY763" s="32"/>
      <c r="AZ763" s="32"/>
      <c r="BA763" s="32"/>
      <c r="BB763" s="32"/>
      <c r="BC763" s="30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</row>
    <row r="764" spans="1:76">
      <c r="A764" s="27">
        <f t="shared" ca="1" si="12"/>
        <v>45464</v>
      </c>
      <c r="B764" s="30"/>
      <c r="C764" s="30"/>
      <c r="D764" s="30"/>
      <c r="E764" s="30"/>
      <c r="F764" s="30"/>
      <c r="G764" s="30"/>
      <c r="H764" s="30"/>
      <c r="I764" s="32"/>
      <c r="J764" s="30"/>
      <c r="K764" s="30"/>
      <c r="L764" s="30"/>
      <c r="M764" s="30"/>
      <c r="N764" s="30"/>
      <c r="O764" s="30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0"/>
      <c r="AA764" s="30"/>
      <c r="AB764" s="30"/>
      <c r="AC764" s="30"/>
      <c r="AD764" s="30"/>
      <c r="AE764" s="30"/>
      <c r="AF764" s="30"/>
      <c r="AG764" s="30"/>
      <c r="AH764" s="32"/>
      <c r="AI764" s="30"/>
      <c r="AJ764" s="30"/>
      <c r="AK764" s="30"/>
      <c r="AL764" s="30"/>
      <c r="AM764" s="30"/>
      <c r="AN764" s="30"/>
      <c r="AO764" s="32"/>
      <c r="AP764" s="30"/>
      <c r="AQ764" s="30"/>
      <c r="AR764" s="30"/>
      <c r="AS764" s="30"/>
      <c r="AT764" s="32"/>
      <c r="AU764" s="32"/>
      <c r="AV764" s="32"/>
      <c r="AW764" s="32"/>
      <c r="AX764" s="32"/>
      <c r="AY764" s="32"/>
      <c r="AZ764" s="32"/>
      <c r="BA764" s="32"/>
      <c r="BB764" s="32"/>
      <c r="BC764" s="30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</row>
    <row r="765" spans="1:76">
      <c r="A765" s="27">
        <f t="shared" ca="1" si="12"/>
        <v>45465</v>
      </c>
      <c r="B765" s="30"/>
      <c r="C765" s="30"/>
      <c r="D765" s="30"/>
      <c r="E765" s="30"/>
      <c r="F765" s="30"/>
      <c r="G765" s="30"/>
      <c r="H765" s="30"/>
      <c r="I765" s="32"/>
      <c r="J765" s="30"/>
      <c r="K765" s="30"/>
      <c r="L765" s="30"/>
      <c r="M765" s="30"/>
      <c r="N765" s="30"/>
      <c r="O765" s="30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0"/>
      <c r="AA765" s="30"/>
      <c r="AB765" s="30"/>
      <c r="AC765" s="30"/>
      <c r="AD765" s="30"/>
      <c r="AE765" s="30"/>
      <c r="AF765" s="30"/>
      <c r="AG765" s="30"/>
      <c r="AH765" s="32"/>
      <c r="AI765" s="30"/>
      <c r="AJ765" s="30"/>
      <c r="AK765" s="30"/>
      <c r="AL765" s="30"/>
      <c r="AM765" s="30"/>
      <c r="AN765" s="30"/>
      <c r="AO765" s="32"/>
      <c r="AP765" s="30"/>
      <c r="AQ765" s="30"/>
      <c r="AR765" s="30"/>
      <c r="AS765" s="30"/>
      <c r="AT765" s="32"/>
      <c r="AU765" s="32"/>
      <c r="AV765" s="32"/>
      <c r="AW765" s="32"/>
      <c r="AX765" s="32"/>
      <c r="AY765" s="32"/>
      <c r="AZ765" s="32"/>
      <c r="BA765" s="32"/>
      <c r="BB765" s="32"/>
      <c r="BC765" s="30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</row>
    <row r="766" spans="1:76">
      <c r="A766" s="27">
        <f t="shared" ca="1" si="12"/>
        <v>45466</v>
      </c>
      <c r="B766" s="30"/>
      <c r="C766" s="30"/>
      <c r="D766" s="30"/>
      <c r="E766" s="30"/>
      <c r="F766" s="30"/>
      <c r="G766" s="30"/>
      <c r="H766" s="30"/>
      <c r="I766" s="32"/>
      <c r="J766" s="30"/>
      <c r="K766" s="30"/>
      <c r="L766" s="30"/>
      <c r="M766" s="30"/>
      <c r="N766" s="30"/>
      <c r="O766" s="30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0"/>
      <c r="AA766" s="30"/>
      <c r="AB766" s="30"/>
      <c r="AC766" s="30"/>
      <c r="AD766" s="30"/>
      <c r="AE766" s="30"/>
      <c r="AF766" s="30"/>
      <c r="AG766" s="30"/>
      <c r="AH766" s="32"/>
      <c r="AI766" s="30"/>
      <c r="AJ766" s="30"/>
      <c r="AK766" s="30"/>
      <c r="AL766" s="30"/>
      <c r="AM766" s="30"/>
      <c r="AN766" s="30"/>
      <c r="AO766" s="32"/>
      <c r="AP766" s="30"/>
      <c r="AQ766" s="30"/>
      <c r="AR766" s="30"/>
      <c r="AS766" s="30"/>
      <c r="AT766" s="32"/>
      <c r="AU766" s="32"/>
      <c r="AV766" s="32"/>
      <c r="AW766" s="32"/>
      <c r="AX766" s="32"/>
      <c r="AY766" s="32"/>
      <c r="AZ766" s="32"/>
      <c r="BA766" s="32"/>
      <c r="BB766" s="32"/>
      <c r="BC766" s="30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</row>
    <row r="767" spans="1:76">
      <c r="A767" s="27">
        <f t="shared" ca="1" si="12"/>
        <v>45467</v>
      </c>
      <c r="B767" s="30"/>
      <c r="C767" s="30"/>
      <c r="D767" s="30"/>
      <c r="E767" s="30"/>
      <c r="F767" s="30"/>
      <c r="G767" s="30"/>
      <c r="H767" s="30"/>
      <c r="I767" s="32"/>
      <c r="J767" s="30"/>
      <c r="K767" s="30"/>
      <c r="L767" s="30"/>
      <c r="M767" s="30"/>
      <c r="N767" s="30"/>
      <c r="O767" s="30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0"/>
      <c r="AA767" s="30"/>
      <c r="AB767" s="30"/>
      <c r="AC767" s="30"/>
      <c r="AD767" s="30"/>
      <c r="AE767" s="30"/>
      <c r="AF767" s="30"/>
      <c r="AG767" s="30"/>
      <c r="AH767" s="32"/>
      <c r="AI767" s="30"/>
      <c r="AJ767" s="30"/>
      <c r="AK767" s="30"/>
      <c r="AL767" s="30"/>
      <c r="AM767" s="30"/>
      <c r="AN767" s="30"/>
      <c r="AO767" s="32"/>
      <c r="AP767" s="30"/>
      <c r="AQ767" s="30"/>
      <c r="AR767" s="30"/>
      <c r="AS767" s="30"/>
      <c r="AT767" s="32"/>
      <c r="AU767" s="32"/>
      <c r="AV767" s="32"/>
      <c r="AW767" s="32"/>
      <c r="AX767" s="32"/>
      <c r="AY767" s="32"/>
      <c r="AZ767" s="32"/>
      <c r="BA767" s="32"/>
      <c r="BB767" s="32"/>
      <c r="BC767" s="30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</row>
    <row r="768" spans="1:76">
      <c r="A768" s="27">
        <f t="shared" ca="1" si="12"/>
        <v>45468</v>
      </c>
      <c r="B768" s="30"/>
      <c r="C768" s="30"/>
      <c r="D768" s="30"/>
      <c r="E768" s="30"/>
      <c r="F768" s="30"/>
      <c r="G768" s="30"/>
      <c r="H768" s="30"/>
      <c r="I768" s="32"/>
      <c r="J768" s="30"/>
      <c r="K768" s="30"/>
      <c r="L768" s="30"/>
      <c r="M768" s="30"/>
      <c r="N768" s="30"/>
      <c r="O768" s="30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0"/>
      <c r="AA768" s="30"/>
      <c r="AB768" s="30"/>
      <c r="AC768" s="30"/>
      <c r="AD768" s="30"/>
      <c r="AE768" s="30"/>
      <c r="AF768" s="30"/>
      <c r="AG768" s="30"/>
      <c r="AH768" s="32"/>
      <c r="AI768" s="30"/>
      <c r="AJ768" s="30"/>
      <c r="AK768" s="30"/>
      <c r="AL768" s="30"/>
      <c r="AM768" s="30"/>
      <c r="AN768" s="30"/>
      <c r="AO768" s="32"/>
      <c r="AP768" s="30"/>
      <c r="AQ768" s="30"/>
      <c r="AR768" s="30"/>
      <c r="AS768" s="30"/>
      <c r="AT768" s="32"/>
      <c r="AU768" s="32"/>
      <c r="AV768" s="32"/>
      <c r="AW768" s="32"/>
      <c r="AX768" s="32"/>
      <c r="AY768" s="32"/>
      <c r="AZ768" s="32"/>
      <c r="BA768" s="32"/>
      <c r="BB768" s="32"/>
      <c r="BC768" s="30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</row>
    <row r="769" spans="1:76">
      <c r="A769" s="27">
        <f t="shared" ca="1" si="12"/>
        <v>45469</v>
      </c>
      <c r="B769" s="30"/>
      <c r="C769" s="30"/>
      <c r="D769" s="30"/>
      <c r="E769" s="30"/>
      <c r="F769" s="30"/>
      <c r="G769" s="30"/>
      <c r="H769" s="30"/>
      <c r="I769" s="32"/>
      <c r="J769" s="30"/>
      <c r="K769" s="30"/>
      <c r="L769" s="30"/>
      <c r="M769" s="30"/>
      <c r="N769" s="30"/>
      <c r="O769" s="30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0"/>
      <c r="AA769" s="30"/>
      <c r="AB769" s="30"/>
      <c r="AC769" s="30"/>
      <c r="AD769" s="30"/>
      <c r="AE769" s="30"/>
      <c r="AF769" s="30"/>
      <c r="AG769" s="30"/>
      <c r="AH769" s="32"/>
      <c r="AI769" s="30"/>
      <c r="AJ769" s="30"/>
      <c r="AK769" s="30"/>
      <c r="AL769" s="30"/>
      <c r="AM769" s="30"/>
      <c r="AN769" s="30"/>
      <c r="AO769" s="32"/>
      <c r="AP769" s="30"/>
      <c r="AQ769" s="30"/>
      <c r="AR769" s="30"/>
      <c r="AS769" s="30"/>
      <c r="AT769" s="32"/>
      <c r="AU769" s="32"/>
      <c r="AV769" s="32"/>
      <c r="AW769" s="32"/>
      <c r="AX769" s="32"/>
      <c r="AY769" s="32"/>
      <c r="AZ769" s="32"/>
      <c r="BA769" s="32"/>
      <c r="BB769" s="32"/>
      <c r="BC769" s="30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</row>
    <row r="770" spans="1:76">
      <c r="A770" s="27">
        <f t="shared" ca="1" si="12"/>
        <v>45470</v>
      </c>
      <c r="B770" s="30"/>
      <c r="C770" s="30"/>
      <c r="D770" s="30"/>
      <c r="E770" s="30"/>
      <c r="F770" s="30"/>
      <c r="G770" s="30"/>
      <c r="H770" s="30"/>
      <c r="I770" s="32"/>
      <c r="J770" s="30"/>
      <c r="K770" s="30"/>
      <c r="L770" s="30"/>
      <c r="M770" s="30"/>
      <c r="N770" s="30"/>
      <c r="O770" s="30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0"/>
      <c r="AA770" s="30"/>
      <c r="AB770" s="30"/>
      <c r="AC770" s="30"/>
      <c r="AD770" s="30"/>
      <c r="AE770" s="30"/>
      <c r="AF770" s="30"/>
      <c r="AG770" s="30"/>
      <c r="AH770" s="32"/>
      <c r="AI770" s="30"/>
      <c r="AJ770" s="30"/>
      <c r="AK770" s="30"/>
      <c r="AL770" s="30"/>
      <c r="AM770" s="30"/>
      <c r="AN770" s="30"/>
      <c r="AO770" s="32"/>
      <c r="AP770" s="30"/>
      <c r="AQ770" s="30"/>
      <c r="AR770" s="30"/>
      <c r="AS770" s="30"/>
      <c r="AT770" s="32"/>
      <c r="AU770" s="32"/>
      <c r="AV770" s="32"/>
      <c r="AW770" s="32"/>
      <c r="AX770" s="32"/>
      <c r="AY770" s="32"/>
      <c r="AZ770" s="32"/>
      <c r="BA770" s="32"/>
      <c r="BB770" s="32"/>
      <c r="BC770" s="30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</row>
    <row r="771" spans="1:76">
      <c r="A771" s="27">
        <f t="shared" ref="A771:A812" ca="1" si="13">A770+1</f>
        <v>45471</v>
      </c>
      <c r="B771" s="30"/>
      <c r="C771" s="30"/>
      <c r="D771" s="30"/>
      <c r="E771" s="30"/>
      <c r="F771" s="30"/>
      <c r="G771" s="30"/>
      <c r="H771" s="30"/>
      <c r="I771" s="32"/>
      <c r="J771" s="30"/>
      <c r="K771" s="30"/>
      <c r="L771" s="30"/>
      <c r="M771" s="30"/>
      <c r="N771" s="30"/>
      <c r="O771" s="30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0"/>
      <c r="AA771" s="30"/>
      <c r="AB771" s="30"/>
      <c r="AC771" s="30"/>
      <c r="AD771" s="30"/>
      <c r="AE771" s="30"/>
      <c r="AF771" s="30"/>
      <c r="AG771" s="30"/>
      <c r="AH771" s="32"/>
      <c r="AI771" s="30"/>
      <c r="AJ771" s="30"/>
      <c r="AK771" s="30"/>
      <c r="AL771" s="30"/>
      <c r="AM771" s="30"/>
      <c r="AN771" s="30"/>
      <c r="AO771" s="32"/>
      <c r="AP771" s="30"/>
      <c r="AQ771" s="30"/>
      <c r="AR771" s="30"/>
      <c r="AS771" s="30"/>
      <c r="AT771" s="32"/>
      <c r="AU771" s="32"/>
      <c r="AV771" s="32"/>
      <c r="AW771" s="32"/>
      <c r="AX771" s="32"/>
      <c r="AY771" s="32"/>
      <c r="AZ771" s="32"/>
      <c r="BA771" s="32"/>
      <c r="BB771" s="32"/>
      <c r="BC771" s="30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</row>
    <row r="772" spans="1:76">
      <c r="A772" s="27">
        <f t="shared" ca="1" si="13"/>
        <v>45472</v>
      </c>
      <c r="B772" s="30"/>
      <c r="C772" s="30"/>
      <c r="D772" s="30"/>
      <c r="E772" s="30"/>
      <c r="F772" s="30"/>
      <c r="G772" s="30"/>
      <c r="H772" s="30"/>
      <c r="I772" s="32"/>
      <c r="J772" s="30"/>
      <c r="K772" s="30"/>
      <c r="L772" s="30"/>
      <c r="M772" s="30"/>
      <c r="N772" s="30"/>
      <c r="O772" s="30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0"/>
      <c r="AA772" s="30"/>
      <c r="AB772" s="30"/>
      <c r="AC772" s="30"/>
      <c r="AD772" s="30"/>
      <c r="AE772" s="30"/>
      <c r="AF772" s="30"/>
      <c r="AG772" s="30"/>
      <c r="AH772" s="32"/>
      <c r="AI772" s="30"/>
      <c r="AJ772" s="30"/>
      <c r="AK772" s="30"/>
      <c r="AL772" s="30"/>
      <c r="AM772" s="30"/>
      <c r="AN772" s="30"/>
      <c r="AO772" s="32"/>
      <c r="AP772" s="30"/>
      <c r="AQ772" s="30"/>
      <c r="AR772" s="30"/>
      <c r="AS772" s="30"/>
      <c r="AT772" s="32"/>
      <c r="AU772" s="32"/>
      <c r="AV772" s="32"/>
      <c r="AW772" s="32"/>
      <c r="AX772" s="32"/>
      <c r="AY772" s="32"/>
      <c r="AZ772" s="32"/>
      <c r="BA772" s="32"/>
      <c r="BB772" s="32"/>
      <c r="BC772" s="30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</row>
    <row r="773" spans="1:76">
      <c r="A773" s="27">
        <f t="shared" ca="1" si="13"/>
        <v>45473</v>
      </c>
      <c r="B773" s="30"/>
      <c r="C773" s="30"/>
      <c r="D773" s="30"/>
      <c r="E773" s="30"/>
      <c r="F773" s="30"/>
      <c r="G773" s="30"/>
      <c r="H773" s="30"/>
      <c r="I773" s="32"/>
      <c r="J773" s="30"/>
      <c r="K773" s="30"/>
      <c r="L773" s="30"/>
      <c r="M773" s="30"/>
      <c r="N773" s="30"/>
      <c r="O773" s="30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0"/>
      <c r="AA773" s="30"/>
      <c r="AB773" s="30"/>
      <c r="AC773" s="30"/>
      <c r="AD773" s="30"/>
      <c r="AE773" s="30"/>
      <c r="AF773" s="30"/>
      <c r="AG773" s="30"/>
      <c r="AH773" s="32"/>
      <c r="AI773" s="30"/>
      <c r="AJ773" s="30"/>
      <c r="AK773" s="30"/>
      <c r="AL773" s="30"/>
      <c r="AM773" s="30"/>
      <c r="AN773" s="30"/>
      <c r="AO773" s="32"/>
      <c r="AP773" s="30"/>
      <c r="AQ773" s="30"/>
      <c r="AR773" s="30"/>
      <c r="AS773" s="30"/>
      <c r="AT773" s="32"/>
      <c r="AU773" s="32"/>
      <c r="AV773" s="32"/>
      <c r="AW773" s="32"/>
      <c r="AX773" s="32"/>
      <c r="AY773" s="32"/>
      <c r="AZ773" s="32"/>
      <c r="BA773" s="32"/>
      <c r="BB773" s="32"/>
      <c r="BC773" s="30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</row>
    <row r="774" spans="1:76">
      <c r="A774" s="27">
        <f t="shared" ca="1" si="13"/>
        <v>45474</v>
      </c>
      <c r="B774" s="30"/>
      <c r="C774" s="30"/>
      <c r="D774" s="30"/>
      <c r="E774" s="30"/>
      <c r="F774" s="30"/>
      <c r="G774" s="30"/>
      <c r="H774" s="30"/>
      <c r="I774" s="32"/>
      <c r="J774" s="30"/>
      <c r="K774" s="30"/>
      <c r="L774" s="30"/>
      <c r="M774" s="30"/>
      <c r="N774" s="30"/>
      <c r="O774" s="30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0"/>
      <c r="AA774" s="30"/>
      <c r="AB774" s="30"/>
      <c r="AC774" s="30"/>
      <c r="AD774" s="30"/>
      <c r="AE774" s="30"/>
      <c r="AF774" s="30"/>
      <c r="AG774" s="30"/>
      <c r="AH774" s="32"/>
      <c r="AI774" s="30"/>
      <c r="AJ774" s="30"/>
      <c r="AK774" s="30"/>
      <c r="AL774" s="30"/>
      <c r="AM774" s="30"/>
      <c r="AN774" s="30"/>
      <c r="AO774" s="32"/>
      <c r="AP774" s="30"/>
      <c r="AQ774" s="30"/>
      <c r="AR774" s="30"/>
      <c r="AS774" s="30"/>
      <c r="AT774" s="32"/>
      <c r="AU774" s="32"/>
      <c r="AV774" s="32"/>
      <c r="AW774" s="32"/>
      <c r="AX774" s="32"/>
      <c r="AY774" s="32"/>
      <c r="AZ774" s="32"/>
      <c r="BA774" s="32"/>
      <c r="BB774" s="32"/>
      <c r="BC774" s="30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</row>
    <row r="775" spans="1:76">
      <c r="A775" s="27">
        <f t="shared" ca="1" si="13"/>
        <v>45475</v>
      </c>
      <c r="B775" s="30"/>
      <c r="C775" s="30"/>
      <c r="D775" s="30"/>
      <c r="E775" s="30"/>
      <c r="F775" s="30"/>
      <c r="G775" s="30"/>
      <c r="H775" s="30"/>
      <c r="I775" s="32"/>
      <c r="J775" s="30"/>
      <c r="K775" s="30"/>
      <c r="L775" s="30"/>
      <c r="M775" s="30"/>
      <c r="N775" s="30"/>
      <c r="O775" s="30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0"/>
      <c r="AA775" s="30"/>
      <c r="AB775" s="30"/>
      <c r="AC775" s="30"/>
      <c r="AD775" s="30"/>
      <c r="AE775" s="30"/>
      <c r="AF775" s="30"/>
      <c r="AG775" s="30"/>
      <c r="AH775" s="32"/>
      <c r="AI775" s="30"/>
      <c r="AJ775" s="30"/>
      <c r="AK775" s="30"/>
      <c r="AL775" s="30"/>
      <c r="AM775" s="30"/>
      <c r="AN775" s="30"/>
      <c r="AO775" s="32"/>
      <c r="AP775" s="30"/>
      <c r="AQ775" s="30"/>
      <c r="AR775" s="30"/>
      <c r="AS775" s="30"/>
      <c r="AT775" s="32"/>
      <c r="AU775" s="32"/>
      <c r="AV775" s="32"/>
      <c r="AW775" s="32"/>
      <c r="AX775" s="32"/>
      <c r="AY775" s="32"/>
      <c r="AZ775" s="32"/>
      <c r="BA775" s="32"/>
      <c r="BB775" s="32"/>
      <c r="BC775" s="30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</row>
    <row r="776" spans="1:76">
      <c r="A776" s="27">
        <f t="shared" ca="1" si="13"/>
        <v>45476</v>
      </c>
      <c r="B776" s="30"/>
      <c r="C776" s="30"/>
      <c r="D776" s="30"/>
      <c r="E776" s="30"/>
      <c r="F776" s="30"/>
      <c r="G776" s="30"/>
      <c r="H776" s="30"/>
      <c r="I776" s="32"/>
      <c r="J776" s="30"/>
      <c r="K776" s="30"/>
      <c r="L776" s="30"/>
      <c r="M776" s="30"/>
      <c r="N776" s="30"/>
      <c r="O776" s="30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0"/>
      <c r="AA776" s="30"/>
      <c r="AB776" s="30"/>
      <c r="AC776" s="30"/>
      <c r="AD776" s="30"/>
      <c r="AE776" s="30"/>
      <c r="AF776" s="30"/>
      <c r="AG776" s="30"/>
      <c r="AH776" s="32"/>
      <c r="AI776" s="30"/>
      <c r="AJ776" s="30"/>
      <c r="AK776" s="30"/>
      <c r="AL776" s="30"/>
      <c r="AM776" s="30"/>
      <c r="AN776" s="30"/>
      <c r="AO776" s="32"/>
      <c r="AP776" s="30"/>
      <c r="AQ776" s="30"/>
      <c r="AR776" s="30"/>
      <c r="AS776" s="30"/>
      <c r="AT776" s="32"/>
      <c r="AU776" s="32"/>
      <c r="AV776" s="32"/>
      <c r="AW776" s="32"/>
      <c r="AX776" s="32"/>
      <c r="AY776" s="32"/>
      <c r="AZ776" s="32"/>
      <c r="BA776" s="32"/>
      <c r="BB776" s="32"/>
      <c r="BC776" s="30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</row>
    <row r="777" spans="1:76">
      <c r="A777" s="27">
        <f t="shared" ca="1" si="13"/>
        <v>45477</v>
      </c>
      <c r="B777" s="30"/>
      <c r="C777" s="30"/>
      <c r="D777" s="30"/>
      <c r="E777" s="30"/>
      <c r="F777" s="30"/>
      <c r="G777" s="30"/>
      <c r="H777" s="30"/>
      <c r="I777" s="32"/>
      <c r="J777" s="30"/>
      <c r="K777" s="30"/>
      <c r="L777" s="30"/>
      <c r="M777" s="30"/>
      <c r="N777" s="30"/>
      <c r="O777" s="30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0"/>
      <c r="AA777" s="30"/>
      <c r="AB777" s="30"/>
      <c r="AC777" s="30"/>
      <c r="AD777" s="30"/>
      <c r="AE777" s="30"/>
      <c r="AF777" s="30"/>
      <c r="AG777" s="30"/>
      <c r="AH777" s="32"/>
      <c r="AI777" s="30"/>
      <c r="AJ777" s="30"/>
      <c r="AK777" s="30"/>
      <c r="AL777" s="30"/>
      <c r="AM777" s="30"/>
      <c r="AN777" s="30"/>
      <c r="AO777" s="32"/>
      <c r="AP777" s="30"/>
      <c r="AQ777" s="30"/>
      <c r="AR777" s="30"/>
      <c r="AS777" s="30"/>
      <c r="AT777" s="32"/>
      <c r="AU777" s="32"/>
      <c r="AV777" s="32"/>
      <c r="AW777" s="32"/>
      <c r="AX777" s="32"/>
      <c r="AY777" s="32"/>
      <c r="AZ777" s="32"/>
      <c r="BA777" s="32"/>
      <c r="BB777" s="32"/>
      <c r="BC777" s="30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</row>
    <row r="778" spans="1:76">
      <c r="A778" s="27">
        <f t="shared" ca="1" si="13"/>
        <v>45478</v>
      </c>
      <c r="B778" s="30"/>
      <c r="C778" s="30"/>
      <c r="D778" s="30"/>
      <c r="E778" s="30"/>
      <c r="F778" s="30"/>
      <c r="G778" s="30"/>
      <c r="H778" s="30"/>
      <c r="I778" s="32"/>
      <c r="J778" s="30"/>
      <c r="K778" s="30"/>
      <c r="L778" s="30"/>
      <c r="M778" s="30"/>
      <c r="N778" s="30"/>
      <c r="O778" s="30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0"/>
      <c r="AA778" s="30"/>
      <c r="AB778" s="30"/>
      <c r="AC778" s="30"/>
      <c r="AD778" s="30"/>
      <c r="AE778" s="30"/>
      <c r="AF778" s="30"/>
      <c r="AG778" s="30"/>
      <c r="AH778" s="32"/>
      <c r="AI778" s="30"/>
      <c r="AJ778" s="30"/>
      <c r="AK778" s="30"/>
      <c r="AL778" s="30"/>
      <c r="AM778" s="30"/>
      <c r="AN778" s="30"/>
      <c r="AO778" s="32"/>
      <c r="AP778" s="30"/>
      <c r="AQ778" s="30"/>
      <c r="AR778" s="30"/>
      <c r="AS778" s="30"/>
      <c r="AT778" s="32"/>
      <c r="AU778" s="32"/>
      <c r="AV778" s="32"/>
      <c r="AW778" s="32"/>
      <c r="AX778" s="32"/>
      <c r="AY778" s="32"/>
      <c r="AZ778" s="32"/>
      <c r="BA778" s="32"/>
      <c r="BB778" s="32"/>
      <c r="BC778" s="30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</row>
    <row r="779" spans="1:76">
      <c r="A779" s="27">
        <f t="shared" ca="1" si="13"/>
        <v>45479</v>
      </c>
      <c r="B779" s="30"/>
      <c r="C779" s="30"/>
      <c r="D779" s="30"/>
      <c r="E779" s="30"/>
      <c r="F779" s="30"/>
      <c r="G779" s="30"/>
      <c r="H779" s="30"/>
      <c r="I779" s="32"/>
      <c r="J779" s="30"/>
      <c r="K779" s="30"/>
      <c r="L779" s="30"/>
      <c r="M779" s="30"/>
      <c r="N779" s="30"/>
      <c r="O779" s="30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0"/>
      <c r="AA779" s="30"/>
      <c r="AB779" s="30"/>
      <c r="AC779" s="30"/>
      <c r="AD779" s="30"/>
      <c r="AE779" s="30"/>
      <c r="AF779" s="30"/>
      <c r="AG779" s="30"/>
      <c r="AH779" s="32"/>
      <c r="AI779" s="30"/>
      <c r="AJ779" s="30"/>
      <c r="AK779" s="30"/>
      <c r="AL779" s="30"/>
      <c r="AM779" s="30"/>
      <c r="AN779" s="30"/>
      <c r="AO779" s="32"/>
      <c r="AP779" s="30"/>
      <c r="AQ779" s="30"/>
      <c r="AR779" s="30"/>
      <c r="AS779" s="30"/>
      <c r="AT779" s="32"/>
      <c r="AU779" s="32"/>
      <c r="AV779" s="32"/>
      <c r="AW779" s="32"/>
      <c r="AX779" s="32"/>
      <c r="AY779" s="32"/>
      <c r="AZ779" s="32"/>
      <c r="BA779" s="32"/>
      <c r="BB779" s="32"/>
      <c r="BC779" s="30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</row>
    <row r="780" spans="1:76">
      <c r="A780" s="27">
        <f t="shared" ca="1" si="13"/>
        <v>45480</v>
      </c>
      <c r="B780" s="30"/>
      <c r="C780" s="30"/>
      <c r="D780" s="30"/>
      <c r="E780" s="30"/>
      <c r="F780" s="30"/>
      <c r="G780" s="30"/>
      <c r="H780" s="30"/>
      <c r="I780" s="32"/>
      <c r="J780" s="30"/>
      <c r="K780" s="30"/>
      <c r="L780" s="30"/>
      <c r="M780" s="30"/>
      <c r="N780" s="30"/>
      <c r="O780" s="30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0"/>
      <c r="AA780" s="30"/>
      <c r="AB780" s="30"/>
      <c r="AC780" s="30"/>
      <c r="AD780" s="30"/>
      <c r="AE780" s="30"/>
      <c r="AF780" s="30"/>
      <c r="AG780" s="30"/>
      <c r="AH780" s="32"/>
      <c r="AI780" s="30"/>
      <c r="AJ780" s="30"/>
      <c r="AK780" s="30"/>
      <c r="AL780" s="30"/>
      <c r="AM780" s="30"/>
      <c r="AN780" s="30"/>
      <c r="AO780" s="32"/>
      <c r="AP780" s="30"/>
      <c r="AQ780" s="30"/>
      <c r="AR780" s="30"/>
      <c r="AS780" s="30"/>
      <c r="AT780" s="32"/>
      <c r="AU780" s="32"/>
      <c r="AV780" s="32"/>
      <c r="AW780" s="32"/>
      <c r="AX780" s="32"/>
      <c r="AY780" s="32"/>
      <c r="AZ780" s="32"/>
      <c r="BA780" s="32"/>
      <c r="BB780" s="32"/>
      <c r="BC780" s="30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</row>
    <row r="781" spans="1:76">
      <c r="A781" s="27">
        <f t="shared" ca="1" si="13"/>
        <v>45481</v>
      </c>
      <c r="B781" s="30"/>
      <c r="C781" s="30"/>
      <c r="D781" s="30"/>
      <c r="E781" s="30"/>
      <c r="F781" s="30"/>
      <c r="G781" s="30"/>
      <c r="H781" s="30"/>
      <c r="I781" s="32"/>
      <c r="J781" s="30"/>
      <c r="K781" s="30"/>
      <c r="L781" s="30"/>
      <c r="M781" s="30"/>
      <c r="N781" s="30"/>
      <c r="O781" s="30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0"/>
      <c r="AA781" s="30"/>
      <c r="AB781" s="30"/>
      <c r="AC781" s="30"/>
      <c r="AD781" s="30"/>
      <c r="AE781" s="30"/>
      <c r="AF781" s="30"/>
      <c r="AG781" s="30"/>
      <c r="AH781" s="32"/>
      <c r="AI781" s="30"/>
      <c r="AJ781" s="30"/>
      <c r="AK781" s="30"/>
      <c r="AL781" s="30"/>
      <c r="AM781" s="30"/>
      <c r="AN781" s="30"/>
      <c r="AO781" s="32"/>
      <c r="AP781" s="30"/>
      <c r="AQ781" s="30"/>
      <c r="AR781" s="30"/>
      <c r="AS781" s="30"/>
      <c r="AT781" s="32"/>
      <c r="AU781" s="32"/>
      <c r="AV781" s="32"/>
      <c r="AW781" s="32"/>
      <c r="AX781" s="32"/>
      <c r="AY781" s="32"/>
      <c r="AZ781" s="32"/>
      <c r="BA781" s="32"/>
      <c r="BB781" s="32"/>
      <c r="BC781" s="30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</row>
    <row r="782" spans="1:76">
      <c r="A782" s="27">
        <f t="shared" ca="1" si="13"/>
        <v>45482</v>
      </c>
      <c r="B782" s="30"/>
      <c r="C782" s="30"/>
      <c r="D782" s="30"/>
      <c r="E782" s="30"/>
      <c r="F782" s="30"/>
      <c r="G782" s="30"/>
      <c r="H782" s="30"/>
      <c r="I782" s="32"/>
      <c r="J782" s="30"/>
      <c r="K782" s="30"/>
      <c r="L782" s="30"/>
      <c r="M782" s="30"/>
      <c r="N782" s="30"/>
      <c r="O782" s="30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0"/>
      <c r="AA782" s="30"/>
      <c r="AB782" s="30"/>
      <c r="AC782" s="30"/>
      <c r="AD782" s="30"/>
      <c r="AE782" s="30"/>
      <c r="AF782" s="30"/>
      <c r="AG782" s="30"/>
      <c r="AH782" s="32"/>
      <c r="AI782" s="30"/>
      <c r="AJ782" s="30"/>
      <c r="AK782" s="30"/>
      <c r="AL782" s="30"/>
      <c r="AM782" s="30"/>
      <c r="AN782" s="30"/>
      <c r="AO782" s="32"/>
      <c r="AP782" s="30"/>
      <c r="AQ782" s="30"/>
      <c r="AR782" s="30"/>
      <c r="AS782" s="30"/>
      <c r="AT782" s="32"/>
      <c r="AU782" s="32"/>
      <c r="AV782" s="32"/>
      <c r="AW782" s="32"/>
      <c r="AX782" s="32"/>
      <c r="AY782" s="32"/>
      <c r="AZ782" s="32"/>
      <c r="BA782" s="32"/>
      <c r="BB782" s="32"/>
      <c r="BC782" s="30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</row>
    <row r="783" spans="1:76">
      <c r="A783" s="27">
        <f t="shared" ca="1" si="13"/>
        <v>45483</v>
      </c>
      <c r="B783" s="30"/>
      <c r="C783" s="30"/>
      <c r="D783" s="30"/>
      <c r="E783" s="30"/>
      <c r="F783" s="30"/>
      <c r="G783" s="30"/>
      <c r="H783" s="30"/>
      <c r="I783" s="32"/>
      <c r="J783" s="30"/>
      <c r="K783" s="30"/>
      <c r="L783" s="30"/>
      <c r="M783" s="30"/>
      <c r="N783" s="30"/>
      <c r="O783" s="30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0"/>
      <c r="AA783" s="30"/>
      <c r="AB783" s="30"/>
      <c r="AC783" s="30"/>
      <c r="AD783" s="30"/>
      <c r="AE783" s="30"/>
      <c r="AF783" s="30"/>
      <c r="AG783" s="30"/>
      <c r="AH783" s="32"/>
      <c r="AI783" s="30"/>
      <c r="AJ783" s="30"/>
      <c r="AK783" s="30"/>
      <c r="AL783" s="30"/>
      <c r="AM783" s="30"/>
      <c r="AN783" s="30"/>
      <c r="AO783" s="32"/>
      <c r="AP783" s="30"/>
      <c r="AQ783" s="30"/>
      <c r="AR783" s="30"/>
      <c r="AS783" s="30"/>
      <c r="AT783" s="32"/>
      <c r="AU783" s="32"/>
      <c r="AV783" s="32"/>
      <c r="AW783" s="32"/>
      <c r="AX783" s="32"/>
      <c r="AY783" s="32"/>
      <c r="AZ783" s="32"/>
      <c r="BA783" s="32"/>
      <c r="BB783" s="32"/>
      <c r="BC783" s="30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</row>
    <row r="784" spans="1:76">
      <c r="A784" s="27">
        <f t="shared" ca="1" si="13"/>
        <v>45484</v>
      </c>
      <c r="B784" s="30"/>
      <c r="C784" s="30"/>
      <c r="D784" s="30"/>
      <c r="E784" s="30"/>
      <c r="F784" s="30"/>
      <c r="G784" s="30"/>
      <c r="H784" s="30"/>
      <c r="I784" s="32"/>
      <c r="J784" s="30"/>
      <c r="K784" s="30"/>
      <c r="L784" s="30"/>
      <c r="M784" s="30"/>
      <c r="N784" s="30"/>
      <c r="O784" s="30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0"/>
      <c r="AA784" s="30"/>
      <c r="AB784" s="30"/>
      <c r="AC784" s="30"/>
      <c r="AD784" s="30"/>
      <c r="AE784" s="30"/>
      <c r="AF784" s="30"/>
      <c r="AG784" s="30"/>
      <c r="AH784" s="32"/>
      <c r="AI784" s="30"/>
      <c r="AJ784" s="30"/>
      <c r="AK784" s="30"/>
      <c r="AL784" s="30"/>
      <c r="AM784" s="30"/>
      <c r="AN784" s="30"/>
      <c r="AO784" s="32"/>
      <c r="AP784" s="30"/>
      <c r="AQ784" s="30"/>
      <c r="AR784" s="30"/>
      <c r="AS784" s="30"/>
      <c r="AT784" s="32"/>
      <c r="AU784" s="32"/>
      <c r="AV784" s="32"/>
      <c r="AW784" s="32"/>
      <c r="AX784" s="32"/>
      <c r="AY784" s="32"/>
      <c r="AZ784" s="32"/>
      <c r="BA784" s="32"/>
      <c r="BB784" s="32"/>
      <c r="BC784" s="30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</row>
    <row r="785" spans="1:76">
      <c r="A785" s="27">
        <f t="shared" ca="1" si="13"/>
        <v>45485</v>
      </c>
      <c r="B785" s="30"/>
      <c r="C785" s="30"/>
      <c r="D785" s="30"/>
      <c r="E785" s="30"/>
      <c r="F785" s="30"/>
      <c r="G785" s="30"/>
      <c r="H785" s="30"/>
      <c r="I785" s="32"/>
      <c r="J785" s="30"/>
      <c r="K785" s="30"/>
      <c r="L785" s="30"/>
      <c r="M785" s="30"/>
      <c r="N785" s="30"/>
      <c r="O785" s="30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0"/>
      <c r="AA785" s="30"/>
      <c r="AB785" s="30"/>
      <c r="AC785" s="30"/>
      <c r="AD785" s="30"/>
      <c r="AE785" s="30"/>
      <c r="AF785" s="30"/>
      <c r="AG785" s="30"/>
      <c r="AH785" s="32"/>
      <c r="AI785" s="30"/>
      <c r="AJ785" s="30"/>
      <c r="AK785" s="30"/>
      <c r="AL785" s="30"/>
      <c r="AM785" s="30"/>
      <c r="AN785" s="30"/>
      <c r="AO785" s="32"/>
      <c r="AP785" s="30"/>
      <c r="AQ785" s="30"/>
      <c r="AR785" s="30"/>
      <c r="AS785" s="30"/>
      <c r="AT785" s="32"/>
      <c r="AU785" s="32"/>
      <c r="AV785" s="32"/>
      <c r="AW785" s="32"/>
      <c r="AX785" s="32"/>
      <c r="AY785" s="32"/>
      <c r="AZ785" s="32"/>
      <c r="BA785" s="32"/>
      <c r="BB785" s="32"/>
      <c r="BC785" s="30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</row>
    <row r="786" spans="1:76">
      <c r="A786" s="27">
        <f t="shared" ca="1" si="13"/>
        <v>45486</v>
      </c>
      <c r="B786" s="30"/>
      <c r="C786" s="30"/>
      <c r="D786" s="30"/>
      <c r="E786" s="30"/>
      <c r="F786" s="30"/>
      <c r="G786" s="30"/>
      <c r="H786" s="30"/>
      <c r="I786" s="32"/>
      <c r="J786" s="30"/>
      <c r="K786" s="30"/>
      <c r="L786" s="30"/>
      <c r="M786" s="30"/>
      <c r="N786" s="30"/>
      <c r="O786" s="30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0"/>
      <c r="AA786" s="30"/>
      <c r="AB786" s="30"/>
      <c r="AC786" s="30"/>
      <c r="AD786" s="30"/>
      <c r="AE786" s="30"/>
      <c r="AF786" s="30"/>
      <c r="AG786" s="30"/>
      <c r="AH786" s="32"/>
      <c r="AI786" s="30"/>
      <c r="AJ786" s="30"/>
      <c r="AK786" s="30"/>
      <c r="AL786" s="30"/>
      <c r="AM786" s="30"/>
      <c r="AN786" s="30"/>
      <c r="AO786" s="32"/>
      <c r="AP786" s="30"/>
      <c r="AQ786" s="30"/>
      <c r="AR786" s="30"/>
      <c r="AS786" s="30"/>
      <c r="AT786" s="32"/>
      <c r="AU786" s="32"/>
      <c r="AV786" s="32"/>
      <c r="AW786" s="32"/>
      <c r="AX786" s="32"/>
      <c r="AY786" s="32"/>
      <c r="AZ786" s="32"/>
      <c r="BA786" s="32"/>
      <c r="BB786" s="32"/>
      <c r="BC786" s="30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</row>
    <row r="787" spans="1:76">
      <c r="A787" s="27">
        <f t="shared" ca="1" si="13"/>
        <v>45487</v>
      </c>
      <c r="B787" s="30"/>
      <c r="C787" s="30"/>
      <c r="D787" s="30"/>
      <c r="E787" s="30"/>
      <c r="F787" s="30"/>
      <c r="G787" s="30"/>
      <c r="H787" s="30"/>
      <c r="I787" s="32"/>
      <c r="J787" s="30"/>
      <c r="K787" s="30"/>
      <c r="L787" s="30"/>
      <c r="M787" s="30"/>
      <c r="N787" s="30"/>
      <c r="O787" s="30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0"/>
      <c r="AA787" s="30"/>
      <c r="AB787" s="30"/>
      <c r="AC787" s="30"/>
      <c r="AD787" s="30"/>
      <c r="AE787" s="30"/>
      <c r="AF787" s="30"/>
      <c r="AG787" s="30"/>
      <c r="AH787" s="32"/>
      <c r="AI787" s="30"/>
      <c r="AJ787" s="30"/>
      <c r="AK787" s="30"/>
      <c r="AL787" s="30"/>
      <c r="AM787" s="30"/>
      <c r="AN787" s="30"/>
      <c r="AO787" s="32"/>
      <c r="AP787" s="30"/>
      <c r="AQ787" s="30"/>
      <c r="AR787" s="30"/>
      <c r="AS787" s="30"/>
      <c r="AT787" s="32"/>
      <c r="AU787" s="32"/>
      <c r="AV787" s="32"/>
      <c r="AW787" s="32"/>
      <c r="AX787" s="32"/>
      <c r="AY787" s="32"/>
      <c r="AZ787" s="32"/>
      <c r="BA787" s="32"/>
      <c r="BB787" s="32"/>
      <c r="BC787" s="30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</row>
    <row r="788" spans="1:76">
      <c r="A788" s="27">
        <f t="shared" ca="1" si="13"/>
        <v>45488</v>
      </c>
      <c r="B788" s="30"/>
      <c r="C788" s="30"/>
      <c r="D788" s="30"/>
      <c r="E788" s="30"/>
      <c r="F788" s="30"/>
      <c r="G788" s="30"/>
      <c r="H788" s="30"/>
      <c r="I788" s="32"/>
      <c r="J788" s="30"/>
      <c r="K788" s="30"/>
      <c r="L788" s="30"/>
      <c r="M788" s="30"/>
      <c r="N788" s="30"/>
      <c r="O788" s="30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0"/>
      <c r="AA788" s="30"/>
      <c r="AB788" s="30"/>
      <c r="AC788" s="30"/>
      <c r="AD788" s="30"/>
      <c r="AE788" s="30"/>
      <c r="AF788" s="30"/>
      <c r="AG788" s="30"/>
      <c r="AH788" s="32"/>
      <c r="AI788" s="30"/>
      <c r="AJ788" s="30"/>
      <c r="AK788" s="30"/>
      <c r="AL788" s="30"/>
      <c r="AM788" s="30"/>
      <c r="AN788" s="30"/>
      <c r="AO788" s="32"/>
      <c r="AP788" s="30"/>
      <c r="AQ788" s="30"/>
      <c r="AR788" s="30"/>
      <c r="AS788" s="30"/>
      <c r="AT788" s="32"/>
      <c r="AU788" s="32"/>
      <c r="AV788" s="32"/>
      <c r="AW788" s="32"/>
      <c r="AX788" s="32"/>
      <c r="AY788" s="32"/>
      <c r="AZ788" s="32"/>
      <c r="BA788" s="32"/>
      <c r="BB788" s="32"/>
      <c r="BC788" s="30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</row>
    <row r="789" spans="1:76">
      <c r="A789" s="27">
        <f t="shared" ca="1" si="13"/>
        <v>45489</v>
      </c>
      <c r="B789" s="30"/>
      <c r="C789" s="30"/>
      <c r="D789" s="30"/>
      <c r="E789" s="30"/>
      <c r="F789" s="30"/>
      <c r="G789" s="30"/>
      <c r="H789" s="30"/>
      <c r="I789" s="32"/>
      <c r="J789" s="30"/>
      <c r="K789" s="30"/>
      <c r="L789" s="30"/>
      <c r="M789" s="30"/>
      <c r="N789" s="30"/>
      <c r="O789" s="30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0"/>
      <c r="AA789" s="30"/>
      <c r="AB789" s="30"/>
      <c r="AC789" s="30"/>
      <c r="AD789" s="30"/>
      <c r="AE789" s="30"/>
      <c r="AF789" s="30"/>
      <c r="AG789" s="30"/>
      <c r="AH789" s="32"/>
      <c r="AI789" s="30"/>
      <c r="AJ789" s="30"/>
      <c r="AK789" s="30"/>
      <c r="AL789" s="30"/>
      <c r="AM789" s="30"/>
      <c r="AN789" s="30"/>
      <c r="AO789" s="32"/>
      <c r="AP789" s="30"/>
      <c r="AQ789" s="30"/>
      <c r="AR789" s="30"/>
      <c r="AS789" s="30"/>
      <c r="AT789" s="32"/>
      <c r="AU789" s="32"/>
      <c r="AV789" s="32"/>
      <c r="AW789" s="32"/>
      <c r="AX789" s="32"/>
      <c r="AY789" s="32"/>
      <c r="AZ789" s="32"/>
      <c r="BA789" s="32"/>
      <c r="BB789" s="32"/>
      <c r="BC789" s="30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</row>
    <row r="790" spans="1:76">
      <c r="A790" s="27">
        <f t="shared" ca="1" si="13"/>
        <v>45490</v>
      </c>
      <c r="B790" s="30"/>
      <c r="C790" s="30"/>
      <c r="D790" s="30"/>
      <c r="E790" s="30"/>
      <c r="F790" s="30"/>
      <c r="G790" s="30"/>
      <c r="H790" s="30"/>
      <c r="I790" s="32"/>
      <c r="J790" s="30"/>
      <c r="K790" s="30"/>
      <c r="L790" s="30"/>
      <c r="M790" s="30"/>
      <c r="N790" s="30"/>
      <c r="O790" s="30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0"/>
      <c r="AA790" s="30"/>
      <c r="AB790" s="30"/>
      <c r="AC790" s="30"/>
      <c r="AD790" s="30"/>
      <c r="AE790" s="30"/>
      <c r="AF790" s="30"/>
      <c r="AG790" s="30"/>
      <c r="AH790" s="32"/>
      <c r="AI790" s="30"/>
      <c r="AJ790" s="30"/>
      <c r="AK790" s="30"/>
      <c r="AL790" s="30"/>
      <c r="AM790" s="30"/>
      <c r="AN790" s="30"/>
      <c r="AO790" s="32"/>
      <c r="AP790" s="30"/>
      <c r="AQ790" s="30"/>
      <c r="AR790" s="30"/>
      <c r="AS790" s="30"/>
      <c r="AT790" s="32"/>
      <c r="AU790" s="32"/>
      <c r="AV790" s="32"/>
      <c r="AW790" s="32"/>
      <c r="AX790" s="32"/>
      <c r="AY790" s="32"/>
      <c r="AZ790" s="32"/>
      <c r="BA790" s="32"/>
      <c r="BB790" s="32"/>
      <c r="BC790" s="30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</row>
    <row r="791" spans="1:76">
      <c r="A791" s="27">
        <f t="shared" ca="1" si="13"/>
        <v>45491</v>
      </c>
      <c r="B791" s="30"/>
      <c r="C791" s="30"/>
      <c r="D791" s="30"/>
      <c r="E791" s="30"/>
      <c r="F791" s="30"/>
      <c r="G791" s="30"/>
      <c r="H791" s="30"/>
      <c r="I791" s="32"/>
      <c r="J791" s="30"/>
      <c r="K791" s="30"/>
      <c r="L791" s="30"/>
      <c r="M791" s="30"/>
      <c r="N791" s="30"/>
      <c r="O791" s="30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0"/>
      <c r="AA791" s="30"/>
      <c r="AB791" s="30"/>
      <c r="AC791" s="30"/>
      <c r="AD791" s="30"/>
      <c r="AE791" s="30"/>
      <c r="AF791" s="30"/>
      <c r="AG791" s="30"/>
      <c r="AH791" s="32"/>
      <c r="AI791" s="30"/>
      <c r="AJ791" s="30"/>
      <c r="AK791" s="30"/>
      <c r="AL791" s="30"/>
      <c r="AM791" s="30"/>
      <c r="AN791" s="30"/>
      <c r="AO791" s="32"/>
      <c r="AP791" s="30"/>
      <c r="AQ791" s="30"/>
      <c r="AR791" s="30"/>
      <c r="AS791" s="30"/>
      <c r="AT791" s="32"/>
      <c r="AU791" s="32"/>
      <c r="AV791" s="32"/>
      <c r="AW791" s="32"/>
      <c r="AX791" s="32"/>
      <c r="AY791" s="32"/>
      <c r="AZ791" s="32"/>
      <c r="BA791" s="32"/>
      <c r="BB791" s="32"/>
      <c r="BC791" s="30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</row>
    <row r="792" spans="1:76">
      <c r="A792" s="27">
        <f t="shared" ca="1" si="13"/>
        <v>45492</v>
      </c>
      <c r="B792" s="30"/>
      <c r="C792" s="30"/>
      <c r="D792" s="30"/>
      <c r="E792" s="30"/>
      <c r="F792" s="30"/>
      <c r="G792" s="30"/>
      <c r="H792" s="30"/>
      <c r="I792" s="32"/>
      <c r="J792" s="30"/>
      <c r="K792" s="30"/>
      <c r="L792" s="30"/>
      <c r="M792" s="30"/>
      <c r="N792" s="30"/>
      <c r="O792" s="30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0"/>
      <c r="AA792" s="30"/>
      <c r="AB792" s="30"/>
      <c r="AC792" s="30"/>
      <c r="AD792" s="30"/>
      <c r="AE792" s="30"/>
      <c r="AF792" s="30"/>
      <c r="AG792" s="30"/>
      <c r="AH792" s="32"/>
      <c r="AI792" s="30"/>
      <c r="AJ792" s="30"/>
      <c r="AK792" s="30"/>
      <c r="AL792" s="30"/>
      <c r="AM792" s="30"/>
      <c r="AN792" s="30"/>
      <c r="AO792" s="32"/>
      <c r="AP792" s="30"/>
      <c r="AQ792" s="30"/>
      <c r="AR792" s="30"/>
      <c r="AS792" s="30"/>
      <c r="AT792" s="32"/>
      <c r="AU792" s="32"/>
      <c r="AV792" s="32"/>
      <c r="AW792" s="32"/>
      <c r="AX792" s="32"/>
      <c r="AY792" s="32"/>
      <c r="AZ792" s="32"/>
      <c r="BA792" s="32"/>
      <c r="BB792" s="32"/>
      <c r="BC792" s="30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</row>
    <row r="793" spans="1:76">
      <c r="A793" s="27">
        <f t="shared" ca="1" si="13"/>
        <v>45493</v>
      </c>
      <c r="B793" s="30"/>
      <c r="C793" s="30"/>
      <c r="D793" s="30"/>
      <c r="E793" s="30"/>
      <c r="F793" s="30"/>
      <c r="G793" s="30"/>
      <c r="H793" s="30"/>
      <c r="I793" s="32"/>
      <c r="J793" s="30"/>
      <c r="K793" s="30"/>
      <c r="L793" s="30"/>
      <c r="M793" s="30"/>
      <c r="N793" s="30"/>
      <c r="O793" s="30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0"/>
      <c r="AA793" s="30"/>
      <c r="AB793" s="30"/>
      <c r="AC793" s="30"/>
      <c r="AD793" s="30"/>
      <c r="AE793" s="30"/>
      <c r="AF793" s="30"/>
      <c r="AG793" s="30"/>
      <c r="AH793" s="32"/>
      <c r="AI793" s="30"/>
      <c r="AJ793" s="30"/>
      <c r="AK793" s="30"/>
      <c r="AL793" s="30"/>
      <c r="AM793" s="30"/>
      <c r="AN793" s="30"/>
      <c r="AO793" s="32"/>
      <c r="AP793" s="30"/>
      <c r="AQ793" s="30"/>
      <c r="AR793" s="30"/>
      <c r="AS793" s="30"/>
      <c r="AT793" s="32"/>
      <c r="AU793" s="32"/>
      <c r="AV793" s="32"/>
      <c r="AW793" s="32"/>
      <c r="AX793" s="32"/>
      <c r="AY793" s="32"/>
      <c r="AZ793" s="32"/>
      <c r="BA793" s="32"/>
      <c r="BB793" s="32"/>
      <c r="BC793" s="30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</row>
    <row r="794" spans="1:76">
      <c r="A794" s="27">
        <f t="shared" ca="1" si="13"/>
        <v>45494</v>
      </c>
      <c r="B794" s="30"/>
      <c r="C794" s="30"/>
      <c r="D794" s="30"/>
      <c r="E794" s="30"/>
      <c r="F794" s="30"/>
      <c r="G794" s="30"/>
      <c r="H794" s="30"/>
      <c r="I794" s="32"/>
      <c r="J794" s="30"/>
      <c r="K794" s="30"/>
      <c r="L794" s="30"/>
      <c r="M794" s="30"/>
      <c r="N794" s="30"/>
      <c r="O794" s="30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0"/>
      <c r="AA794" s="30"/>
      <c r="AB794" s="30"/>
      <c r="AC794" s="30"/>
      <c r="AD794" s="30"/>
      <c r="AE794" s="30"/>
      <c r="AF794" s="30"/>
      <c r="AG794" s="30"/>
      <c r="AH794" s="32"/>
      <c r="AI794" s="30"/>
      <c r="AJ794" s="30"/>
      <c r="AK794" s="30"/>
      <c r="AL794" s="30"/>
      <c r="AM794" s="30"/>
      <c r="AN794" s="30"/>
      <c r="AO794" s="32"/>
      <c r="AP794" s="30"/>
      <c r="AQ794" s="30"/>
      <c r="AR794" s="30"/>
      <c r="AS794" s="30"/>
      <c r="AT794" s="32"/>
      <c r="AU794" s="32"/>
      <c r="AV794" s="32"/>
      <c r="AW794" s="32"/>
      <c r="AX794" s="32"/>
      <c r="AY794" s="32"/>
      <c r="AZ794" s="32"/>
      <c r="BA794" s="32"/>
      <c r="BB794" s="32"/>
      <c r="BC794" s="30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</row>
    <row r="795" spans="1:76">
      <c r="A795" s="27">
        <f t="shared" ca="1" si="13"/>
        <v>45495</v>
      </c>
      <c r="B795" s="30"/>
      <c r="C795" s="30"/>
      <c r="D795" s="30"/>
      <c r="E795" s="30"/>
      <c r="F795" s="30"/>
      <c r="G795" s="30"/>
      <c r="H795" s="30"/>
      <c r="I795" s="32"/>
      <c r="J795" s="30"/>
      <c r="K795" s="30"/>
      <c r="L795" s="30"/>
      <c r="M795" s="30"/>
      <c r="N795" s="30"/>
      <c r="O795" s="30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0"/>
      <c r="AA795" s="30"/>
      <c r="AB795" s="30"/>
      <c r="AC795" s="30"/>
      <c r="AD795" s="30"/>
      <c r="AE795" s="30"/>
      <c r="AF795" s="30"/>
      <c r="AG795" s="30"/>
      <c r="AH795" s="32"/>
      <c r="AI795" s="30"/>
      <c r="AJ795" s="30"/>
      <c r="AK795" s="30"/>
      <c r="AL795" s="30"/>
      <c r="AM795" s="30"/>
      <c r="AN795" s="30"/>
      <c r="AO795" s="32"/>
      <c r="AP795" s="30"/>
      <c r="AQ795" s="30"/>
      <c r="AR795" s="30"/>
      <c r="AS795" s="30"/>
      <c r="AT795" s="32"/>
      <c r="AU795" s="32"/>
      <c r="AV795" s="32"/>
      <c r="AW795" s="32"/>
      <c r="AX795" s="32"/>
      <c r="AY795" s="32"/>
      <c r="AZ795" s="32"/>
      <c r="BA795" s="32"/>
      <c r="BB795" s="32"/>
      <c r="BC795" s="30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</row>
    <row r="796" spans="1:76">
      <c r="A796" s="27">
        <f t="shared" ca="1" si="13"/>
        <v>45496</v>
      </c>
      <c r="B796" s="30"/>
      <c r="C796" s="30"/>
      <c r="D796" s="30"/>
      <c r="E796" s="30"/>
      <c r="F796" s="30"/>
      <c r="G796" s="30"/>
      <c r="H796" s="30"/>
      <c r="I796" s="32"/>
      <c r="J796" s="30"/>
      <c r="K796" s="30"/>
      <c r="L796" s="30"/>
      <c r="M796" s="30"/>
      <c r="N796" s="30"/>
      <c r="O796" s="30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0"/>
      <c r="AA796" s="30"/>
      <c r="AB796" s="30"/>
      <c r="AC796" s="30"/>
      <c r="AD796" s="30"/>
      <c r="AE796" s="30"/>
      <c r="AF796" s="30"/>
      <c r="AG796" s="30"/>
      <c r="AH796" s="32"/>
      <c r="AI796" s="30"/>
      <c r="AJ796" s="30"/>
      <c r="AK796" s="30"/>
      <c r="AL796" s="30"/>
      <c r="AM796" s="30"/>
      <c r="AN796" s="30"/>
      <c r="AO796" s="32"/>
      <c r="AP796" s="30"/>
      <c r="AQ796" s="30"/>
      <c r="AR796" s="30"/>
      <c r="AS796" s="30"/>
      <c r="AT796" s="32"/>
      <c r="AU796" s="32"/>
      <c r="AV796" s="32"/>
      <c r="AW796" s="32"/>
      <c r="AX796" s="32"/>
      <c r="AY796" s="32"/>
      <c r="AZ796" s="32"/>
      <c r="BA796" s="32"/>
      <c r="BB796" s="32"/>
      <c r="BC796" s="30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</row>
    <row r="797" spans="1:76">
      <c r="A797" s="27">
        <f t="shared" ca="1" si="13"/>
        <v>45497</v>
      </c>
      <c r="B797" s="30"/>
      <c r="C797" s="30"/>
      <c r="D797" s="30"/>
      <c r="E797" s="30"/>
      <c r="F797" s="30"/>
      <c r="G797" s="30"/>
      <c r="H797" s="30"/>
      <c r="I797" s="32"/>
      <c r="J797" s="30"/>
      <c r="K797" s="30"/>
      <c r="L797" s="30"/>
      <c r="M797" s="30"/>
      <c r="N797" s="30"/>
      <c r="O797" s="30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0"/>
      <c r="AA797" s="30"/>
      <c r="AB797" s="30"/>
      <c r="AC797" s="30"/>
      <c r="AD797" s="30"/>
      <c r="AE797" s="30"/>
      <c r="AF797" s="30"/>
      <c r="AG797" s="30"/>
      <c r="AH797" s="32"/>
      <c r="AI797" s="30"/>
      <c r="AJ797" s="30"/>
      <c r="AK797" s="30"/>
      <c r="AL797" s="30"/>
      <c r="AM797" s="30"/>
      <c r="AN797" s="30"/>
      <c r="AO797" s="32"/>
      <c r="AP797" s="30"/>
      <c r="AQ797" s="30"/>
      <c r="AR797" s="30"/>
      <c r="AS797" s="30"/>
      <c r="AT797" s="32"/>
      <c r="AU797" s="32"/>
      <c r="AV797" s="32"/>
      <c r="AW797" s="32"/>
      <c r="AX797" s="32"/>
      <c r="AY797" s="32"/>
      <c r="AZ797" s="32"/>
      <c r="BA797" s="32"/>
      <c r="BB797" s="32"/>
      <c r="BC797" s="30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</row>
    <row r="798" spans="1:76">
      <c r="A798" s="27">
        <f t="shared" ca="1" si="13"/>
        <v>45498</v>
      </c>
      <c r="B798" s="30"/>
      <c r="C798" s="30"/>
      <c r="D798" s="30"/>
      <c r="E798" s="30"/>
      <c r="F798" s="30"/>
      <c r="G798" s="30"/>
      <c r="H798" s="30"/>
      <c r="I798" s="32"/>
      <c r="J798" s="30"/>
      <c r="K798" s="30"/>
      <c r="L798" s="30"/>
      <c r="M798" s="30"/>
      <c r="N798" s="30"/>
      <c r="O798" s="30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0"/>
      <c r="AA798" s="30"/>
      <c r="AB798" s="30"/>
      <c r="AC798" s="30"/>
      <c r="AD798" s="30"/>
      <c r="AE798" s="30"/>
      <c r="AF798" s="30"/>
      <c r="AG798" s="30"/>
      <c r="AH798" s="32"/>
      <c r="AI798" s="30"/>
      <c r="AJ798" s="30"/>
      <c r="AK798" s="30"/>
      <c r="AL798" s="30"/>
      <c r="AM798" s="30"/>
      <c r="AN798" s="30"/>
      <c r="AO798" s="32"/>
      <c r="AP798" s="30"/>
      <c r="AQ798" s="30"/>
      <c r="AR798" s="30"/>
      <c r="AS798" s="30"/>
      <c r="AT798" s="32"/>
      <c r="AU798" s="32"/>
      <c r="AV798" s="32"/>
      <c r="AW798" s="32"/>
      <c r="AX798" s="32"/>
      <c r="AY798" s="32"/>
      <c r="AZ798" s="32"/>
      <c r="BA798" s="32"/>
      <c r="BB798" s="32"/>
      <c r="BC798" s="30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</row>
    <row r="799" spans="1:76">
      <c r="A799" s="27">
        <f t="shared" ca="1" si="13"/>
        <v>45499</v>
      </c>
      <c r="B799" s="30"/>
      <c r="C799" s="30"/>
      <c r="D799" s="30"/>
      <c r="E799" s="30"/>
      <c r="F799" s="30"/>
      <c r="G799" s="30"/>
      <c r="H799" s="30"/>
      <c r="I799" s="32"/>
      <c r="J799" s="30"/>
      <c r="K799" s="30"/>
      <c r="L799" s="30"/>
      <c r="M799" s="30"/>
      <c r="N799" s="30"/>
      <c r="O799" s="30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0"/>
      <c r="AA799" s="30"/>
      <c r="AB799" s="30"/>
      <c r="AC799" s="30"/>
      <c r="AD799" s="30"/>
      <c r="AE799" s="30"/>
      <c r="AF799" s="30"/>
      <c r="AG799" s="30"/>
      <c r="AH799" s="32"/>
      <c r="AI799" s="30"/>
      <c r="AJ799" s="30"/>
      <c r="AK799" s="30"/>
      <c r="AL799" s="30"/>
      <c r="AM799" s="30"/>
      <c r="AN799" s="30"/>
      <c r="AO799" s="32"/>
      <c r="AP799" s="30"/>
      <c r="AQ799" s="30"/>
      <c r="AR799" s="30"/>
      <c r="AS799" s="30"/>
      <c r="AT799" s="32"/>
      <c r="AU799" s="32"/>
      <c r="AV799" s="32"/>
      <c r="AW799" s="32"/>
      <c r="AX799" s="32"/>
      <c r="AY799" s="32"/>
      <c r="AZ799" s="32"/>
      <c r="BA799" s="32"/>
      <c r="BB799" s="32"/>
      <c r="BC799" s="30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</row>
    <row r="800" spans="1:76">
      <c r="A800" s="27">
        <f t="shared" ca="1" si="13"/>
        <v>45500</v>
      </c>
      <c r="B800" s="30"/>
      <c r="C800" s="30"/>
      <c r="D800" s="30"/>
      <c r="E800" s="30"/>
      <c r="F800" s="30"/>
      <c r="G800" s="30"/>
      <c r="H800" s="30"/>
      <c r="I800" s="32"/>
      <c r="J800" s="30"/>
      <c r="K800" s="30"/>
      <c r="L800" s="30"/>
      <c r="M800" s="30"/>
      <c r="N800" s="30"/>
      <c r="O800" s="30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0"/>
      <c r="AA800" s="30"/>
      <c r="AB800" s="30"/>
      <c r="AC800" s="30"/>
      <c r="AD800" s="30"/>
      <c r="AE800" s="30"/>
      <c r="AF800" s="30"/>
      <c r="AG800" s="30"/>
      <c r="AH800" s="32"/>
      <c r="AI800" s="30"/>
      <c r="AJ800" s="30"/>
      <c r="AK800" s="30"/>
      <c r="AL800" s="30"/>
      <c r="AM800" s="30"/>
      <c r="AN800" s="30"/>
      <c r="AO800" s="32"/>
      <c r="AP800" s="30"/>
      <c r="AQ800" s="30"/>
      <c r="AR800" s="30"/>
      <c r="AS800" s="30"/>
      <c r="AT800" s="32"/>
      <c r="AU800" s="32"/>
      <c r="AV800" s="32"/>
      <c r="AW800" s="32"/>
      <c r="AX800" s="32"/>
      <c r="AY800" s="32"/>
      <c r="AZ800" s="32"/>
      <c r="BA800" s="32"/>
      <c r="BB800" s="32"/>
      <c r="BC800" s="30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</row>
    <row r="801" spans="1:76">
      <c r="A801" s="27">
        <f t="shared" ca="1" si="13"/>
        <v>45501</v>
      </c>
      <c r="B801" s="30"/>
      <c r="C801" s="30"/>
      <c r="D801" s="30"/>
      <c r="E801" s="30"/>
      <c r="F801" s="30"/>
      <c r="G801" s="30"/>
      <c r="H801" s="30"/>
      <c r="I801" s="32"/>
      <c r="J801" s="30"/>
      <c r="K801" s="30"/>
      <c r="L801" s="30"/>
      <c r="M801" s="30"/>
      <c r="N801" s="30"/>
      <c r="O801" s="30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0"/>
      <c r="AA801" s="30"/>
      <c r="AB801" s="30"/>
      <c r="AC801" s="30"/>
      <c r="AD801" s="30"/>
      <c r="AE801" s="30"/>
      <c r="AF801" s="30"/>
      <c r="AG801" s="30"/>
      <c r="AH801" s="32"/>
      <c r="AI801" s="30"/>
      <c r="AJ801" s="30"/>
      <c r="AK801" s="30"/>
      <c r="AL801" s="30"/>
      <c r="AM801" s="30"/>
      <c r="AN801" s="30"/>
      <c r="AO801" s="32"/>
      <c r="AP801" s="30"/>
      <c r="AQ801" s="30"/>
      <c r="AR801" s="30"/>
      <c r="AS801" s="30"/>
      <c r="AT801" s="32"/>
      <c r="AU801" s="32"/>
      <c r="AV801" s="32"/>
      <c r="AW801" s="32"/>
      <c r="AX801" s="32"/>
      <c r="AY801" s="32"/>
      <c r="AZ801" s="32"/>
      <c r="BA801" s="32"/>
      <c r="BB801" s="32"/>
      <c r="BC801" s="30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</row>
    <row r="802" spans="1:76">
      <c r="A802" s="27">
        <f t="shared" ca="1" si="13"/>
        <v>45502</v>
      </c>
      <c r="B802" s="30"/>
      <c r="C802" s="30"/>
      <c r="D802" s="30"/>
      <c r="E802" s="30"/>
      <c r="F802" s="30"/>
      <c r="G802" s="30"/>
      <c r="H802" s="30"/>
      <c r="I802" s="32"/>
      <c r="J802" s="30"/>
      <c r="K802" s="30"/>
      <c r="L802" s="30"/>
      <c r="M802" s="30"/>
      <c r="N802" s="30"/>
      <c r="O802" s="30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0"/>
      <c r="AA802" s="30"/>
      <c r="AB802" s="30"/>
      <c r="AC802" s="30"/>
      <c r="AD802" s="30"/>
      <c r="AE802" s="30"/>
      <c r="AF802" s="30"/>
      <c r="AG802" s="30"/>
      <c r="AH802" s="32"/>
      <c r="AI802" s="30"/>
      <c r="AJ802" s="30"/>
      <c r="AK802" s="30"/>
      <c r="AL802" s="30"/>
      <c r="AM802" s="30"/>
      <c r="AN802" s="30"/>
      <c r="AO802" s="32"/>
      <c r="AP802" s="30"/>
      <c r="AQ802" s="30"/>
      <c r="AR802" s="30"/>
      <c r="AS802" s="30"/>
      <c r="AT802" s="32"/>
      <c r="AU802" s="32"/>
      <c r="AV802" s="32"/>
      <c r="AW802" s="32"/>
      <c r="AX802" s="32"/>
      <c r="AY802" s="32"/>
      <c r="AZ802" s="32"/>
      <c r="BA802" s="32"/>
      <c r="BB802" s="32"/>
      <c r="BC802" s="30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</row>
    <row r="803" spans="1:76">
      <c r="A803" s="27">
        <f t="shared" ca="1" si="13"/>
        <v>45503</v>
      </c>
      <c r="B803" s="30"/>
      <c r="C803" s="30"/>
      <c r="D803" s="30"/>
      <c r="E803" s="30"/>
      <c r="F803" s="30"/>
      <c r="G803" s="30"/>
      <c r="H803" s="30"/>
      <c r="I803" s="32"/>
      <c r="J803" s="30"/>
      <c r="K803" s="30"/>
      <c r="L803" s="30"/>
      <c r="M803" s="30"/>
      <c r="N803" s="30"/>
      <c r="O803" s="30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0"/>
      <c r="AA803" s="30"/>
      <c r="AB803" s="30"/>
      <c r="AC803" s="30"/>
      <c r="AD803" s="30"/>
      <c r="AE803" s="30"/>
      <c r="AF803" s="30"/>
      <c r="AG803" s="30"/>
      <c r="AH803" s="32"/>
      <c r="AI803" s="30"/>
      <c r="AJ803" s="30"/>
      <c r="AK803" s="30"/>
      <c r="AL803" s="30"/>
      <c r="AM803" s="30"/>
      <c r="AN803" s="30"/>
      <c r="AO803" s="32"/>
      <c r="AP803" s="30"/>
      <c r="AQ803" s="30"/>
      <c r="AR803" s="30"/>
      <c r="AS803" s="30"/>
      <c r="AT803" s="32"/>
      <c r="AU803" s="32"/>
      <c r="AV803" s="32"/>
      <c r="AW803" s="32"/>
      <c r="AX803" s="32"/>
      <c r="AY803" s="32"/>
      <c r="AZ803" s="32"/>
      <c r="BA803" s="32"/>
      <c r="BB803" s="32"/>
      <c r="BC803" s="30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</row>
    <row r="804" spans="1:76">
      <c r="A804" s="27">
        <f t="shared" ca="1" si="13"/>
        <v>45504</v>
      </c>
      <c r="B804" s="30"/>
      <c r="C804" s="30"/>
      <c r="D804" s="30"/>
      <c r="E804" s="30"/>
      <c r="F804" s="30"/>
      <c r="G804" s="30"/>
      <c r="H804" s="30"/>
      <c r="I804" s="32"/>
      <c r="J804" s="30"/>
      <c r="K804" s="30"/>
      <c r="L804" s="30"/>
      <c r="M804" s="30"/>
      <c r="N804" s="30"/>
      <c r="O804" s="30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0"/>
      <c r="AA804" s="30"/>
      <c r="AB804" s="30"/>
      <c r="AC804" s="30"/>
      <c r="AD804" s="30"/>
      <c r="AE804" s="30"/>
      <c r="AF804" s="30"/>
      <c r="AG804" s="30"/>
      <c r="AH804" s="32"/>
      <c r="AI804" s="30"/>
      <c r="AJ804" s="30"/>
      <c r="AK804" s="30"/>
      <c r="AL804" s="30"/>
      <c r="AM804" s="30"/>
      <c r="AN804" s="30"/>
      <c r="AO804" s="32"/>
      <c r="AP804" s="30"/>
      <c r="AQ804" s="30"/>
      <c r="AR804" s="30"/>
      <c r="AS804" s="30"/>
      <c r="AT804" s="32"/>
      <c r="AU804" s="32"/>
      <c r="AV804" s="32"/>
      <c r="AW804" s="32"/>
      <c r="AX804" s="32"/>
      <c r="AY804" s="32"/>
      <c r="AZ804" s="32"/>
      <c r="BA804" s="32"/>
      <c r="BB804" s="32"/>
      <c r="BC804" s="30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</row>
    <row r="805" spans="1:76">
      <c r="A805" s="27">
        <f t="shared" ca="1" si="13"/>
        <v>45505</v>
      </c>
      <c r="B805" s="30"/>
      <c r="C805" s="30"/>
      <c r="D805" s="30"/>
      <c r="E805" s="30"/>
      <c r="F805" s="30"/>
      <c r="G805" s="30"/>
      <c r="H805" s="30"/>
      <c r="I805" s="32"/>
      <c r="J805" s="30"/>
      <c r="K805" s="30"/>
      <c r="L805" s="30"/>
      <c r="M805" s="30"/>
      <c r="N805" s="30"/>
      <c r="O805" s="30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0"/>
      <c r="AA805" s="30"/>
      <c r="AB805" s="30"/>
      <c r="AC805" s="30"/>
      <c r="AD805" s="30"/>
      <c r="AE805" s="30"/>
      <c r="AF805" s="30"/>
      <c r="AG805" s="30"/>
      <c r="AH805" s="32"/>
      <c r="AI805" s="30"/>
      <c r="AJ805" s="30"/>
      <c r="AK805" s="30"/>
      <c r="AL805" s="30"/>
      <c r="AM805" s="30"/>
      <c r="AN805" s="30"/>
      <c r="AO805" s="32"/>
      <c r="AP805" s="30"/>
      <c r="AQ805" s="30"/>
      <c r="AR805" s="30"/>
      <c r="AS805" s="30"/>
      <c r="AT805" s="32"/>
      <c r="AU805" s="32"/>
      <c r="AV805" s="32"/>
      <c r="AW805" s="32"/>
      <c r="AX805" s="32"/>
      <c r="AY805" s="32"/>
      <c r="AZ805" s="32"/>
      <c r="BA805" s="32"/>
      <c r="BB805" s="32"/>
      <c r="BC805" s="30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</row>
    <row r="806" spans="1:76">
      <c r="A806" s="27">
        <f t="shared" ca="1" si="13"/>
        <v>45506</v>
      </c>
      <c r="B806" s="30"/>
      <c r="C806" s="30"/>
      <c r="D806" s="30"/>
      <c r="E806" s="30"/>
      <c r="F806" s="30"/>
      <c r="G806" s="30"/>
      <c r="H806" s="30"/>
      <c r="I806" s="32"/>
      <c r="J806" s="30"/>
      <c r="K806" s="30"/>
      <c r="L806" s="30"/>
      <c r="M806" s="30"/>
      <c r="N806" s="30"/>
      <c r="O806" s="30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0"/>
      <c r="AA806" s="30"/>
      <c r="AB806" s="30"/>
      <c r="AC806" s="30"/>
      <c r="AD806" s="30"/>
      <c r="AE806" s="30"/>
      <c r="AF806" s="30"/>
      <c r="AG806" s="30"/>
      <c r="AH806" s="32"/>
      <c r="AI806" s="30"/>
      <c r="AJ806" s="30"/>
      <c r="AK806" s="30"/>
      <c r="AL806" s="30"/>
      <c r="AM806" s="30"/>
      <c r="AN806" s="30"/>
      <c r="AO806" s="32"/>
      <c r="AP806" s="30"/>
      <c r="AQ806" s="30"/>
      <c r="AR806" s="30"/>
      <c r="AS806" s="30"/>
      <c r="AT806" s="32"/>
      <c r="AU806" s="32"/>
      <c r="AV806" s="32"/>
      <c r="AW806" s="32"/>
      <c r="AX806" s="32"/>
      <c r="AY806" s="32"/>
      <c r="AZ806" s="32"/>
      <c r="BA806" s="32"/>
      <c r="BB806" s="32"/>
      <c r="BC806" s="30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</row>
    <row r="807" spans="1:76">
      <c r="A807" s="27">
        <f t="shared" ca="1" si="13"/>
        <v>45507</v>
      </c>
      <c r="B807" s="30"/>
      <c r="C807" s="30"/>
      <c r="D807" s="30"/>
      <c r="E807" s="30"/>
      <c r="F807" s="30"/>
      <c r="G807" s="30"/>
      <c r="H807" s="30"/>
      <c r="I807" s="32"/>
      <c r="J807" s="30"/>
      <c r="K807" s="30"/>
      <c r="L807" s="30"/>
      <c r="M807" s="30"/>
      <c r="N807" s="30"/>
      <c r="O807" s="30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0"/>
      <c r="AA807" s="30"/>
      <c r="AB807" s="30"/>
      <c r="AC807" s="30"/>
      <c r="AD807" s="30"/>
      <c r="AE807" s="30"/>
      <c r="AF807" s="30"/>
      <c r="AG807" s="30"/>
      <c r="AH807" s="32"/>
      <c r="AI807" s="30"/>
      <c r="AJ807" s="30"/>
      <c r="AK807" s="30"/>
      <c r="AL807" s="30"/>
      <c r="AM807" s="30"/>
      <c r="AN807" s="30"/>
      <c r="AO807" s="32"/>
      <c r="AP807" s="30"/>
      <c r="AQ807" s="30"/>
      <c r="AR807" s="30"/>
      <c r="AS807" s="30"/>
      <c r="AT807" s="32"/>
      <c r="AU807" s="32"/>
      <c r="AV807" s="32"/>
      <c r="AW807" s="32"/>
      <c r="AX807" s="32"/>
      <c r="AY807" s="32"/>
      <c r="AZ807" s="32"/>
      <c r="BA807" s="32"/>
      <c r="BB807" s="32"/>
      <c r="BC807" s="30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</row>
    <row r="808" spans="1:76">
      <c r="A808" s="27">
        <f t="shared" ca="1" si="13"/>
        <v>45508</v>
      </c>
      <c r="B808" s="30"/>
      <c r="C808" s="30"/>
      <c r="D808" s="30"/>
      <c r="E808" s="30"/>
      <c r="F808" s="30"/>
      <c r="G808" s="30"/>
      <c r="H808" s="30"/>
      <c r="I808" s="32"/>
      <c r="J808" s="30"/>
      <c r="K808" s="30"/>
      <c r="L808" s="30"/>
      <c r="M808" s="30"/>
      <c r="N808" s="30"/>
      <c r="O808" s="30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0"/>
      <c r="AA808" s="30"/>
      <c r="AB808" s="30"/>
      <c r="AC808" s="30"/>
      <c r="AD808" s="30"/>
      <c r="AE808" s="30"/>
      <c r="AF808" s="30"/>
      <c r="AG808" s="30"/>
      <c r="AH808" s="32"/>
      <c r="AI808" s="30"/>
      <c r="AJ808" s="30"/>
      <c r="AK808" s="30"/>
      <c r="AL808" s="30"/>
      <c r="AM808" s="30"/>
      <c r="AN808" s="30"/>
      <c r="AO808" s="32"/>
      <c r="AP808" s="30"/>
      <c r="AQ808" s="30"/>
      <c r="AR808" s="30"/>
      <c r="AS808" s="30"/>
      <c r="AT808" s="32"/>
      <c r="AU808" s="32"/>
      <c r="AV808" s="32"/>
      <c r="AW808" s="32"/>
      <c r="AX808" s="32"/>
      <c r="AY808" s="32"/>
      <c r="AZ808" s="32"/>
      <c r="BA808" s="32"/>
      <c r="BB808" s="32"/>
      <c r="BC808" s="30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</row>
    <row r="809" spans="1:76">
      <c r="A809" s="27">
        <f t="shared" ca="1" si="13"/>
        <v>45509</v>
      </c>
      <c r="B809" s="30"/>
      <c r="C809" s="30"/>
      <c r="D809" s="30"/>
      <c r="E809" s="30"/>
      <c r="F809" s="30"/>
      <c r="G809" s="30"/>
      <c r="H809" s="30"/>
      <c r="I809" s="32"/>
      <c r="J809" s="30"/>
      <c r="K809" s="30"/>
      <c r="L809" s="30"/>
      <c r="M809" s="30"/>
      <c r="N809" s="30"/>
      <c r="O809" s="30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0"/>
      <c r="AA809" s="30"/>
      <c r="AB809" s="30"/>
      <c r="AC809" s="30"/>
      <c r="AD809" s="30"/>
      <c r="AE809" s="30"/>
      <c r="AF809" s="30"/>
      <c r="AG809" s="30"/>
      <c r="AH809" s="32"/>
      <c r="AI809" s="30"/>
      <c r="AJ809" s="30"/>
      <c r="AK809" s="30"/>
      <c r="AL809" s="30"/>
      <c r="AM809" s="30"/>
      <c r="AN809" s="30"/>
      <c r="AO809" s="32"/>
      <c r="AP809" s="30"/>
      <c r="AQ809" s="30"/>
      <c r="AR809" s="30"/>
      <c r="AS809" s="30"/>
      <c r="AT809" s="32"/>
      <c r="AU809" s="32"/>
      <c r="AV809" s="32"/>
      <c r="AW809" s="32"/>
      <c r="AX809" s="32"/>
      <c r="AY809" s="32"/>
      <c r="AZ809" s="32"/>
      <c r="BA809" s="32"/>
      <c r="BB809" s="32"/>
      <c r="BC809" s="30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</row>
    <row r="810" spans="1:76">
      <c r="A810" s="27">
        <f t="shared" ca="1" si="13"/>
        <v>45510</v>
      </c>
      <c r="B810" s="30"/>
      <c r="C810" s="30"/>
      <c r="D810" s="30"/>
      <c r="E810" s="30"/>
      <c r="F810" s="30"/>
      <c r="G810" s="30"/>
      <c r="H810" s="30"/>
      <c r="I810" s="32"/>
      <c r="J810" s="30"/>
      <c r="K810" s="30"/>
      <c r="L810" s="30"/>
      <c r="M810" s="30"/>
      <c r="N810" s="30"/>
      <c r="O810" s="30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0"/>
      <c r="AA810" s="30"/>
      <c r="AB810" s="30"/>
      <c r="AC810" s="30"/>
      <c r="AD810" s="30"/>
      <c r="AE810" s="30"/>
      <c r="AF810" s="30"/>
      <c r="AG810" s="30"/>
      <c r="AH810" s="32"/>
      <c r="AI810" s="30"/>
      <c r="AJ810" s="30"/>
      <c r="AK810" s="30"/>
      <c r="AL810" s="30"/>
      <c r="AM810" s="30"/>
      <c r="AN810" s="30"/>
      <c r="AO810" s="32"/>
      <c r="AP810" s="30"/>
      <c r="AQ810" s="30"/>
      <c r="AR810" s="30"/>
      <c r="AS810" s="30"/>
      <c r="AT810" s="32"/>
      <c r="AU810" s="32"/>
      <c r="AV810" s="32"/>
      <c r="AW810" s="32"/>
      <c r="AX810" s="32"/>
      <c r="AY810" s="32"/>
      <c r="AZ810" s="32"/>
      <c r="BA810" s="32"/>
      <c r="BB810" s="32"/>
      <c r="BC810" s="30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</row>
    <row r="811" spans="1:76">
      <c r="A811" s="27">
        <f t="shared" ca="1" si="13"/>
        <v>45511</v>
      </c>
      <c r="B811" s="30"/>
      <c r="C811" s="30"/>
      <c r="D811" s="30"/>
      <c r="E811" s="30"/>
      <c r="F811" s="30"/>
      <c r="G811" s="30"/>
      <c r="H811" s="30"/>
      <c r="I811" s="32"/>
      <c r="J811" s="30"/>
      <c r="K811" s="30"/>
      <c r="L811" s="30"/>
      <c r="M811" s="30"/>
      <c r="N811" s="30"/>
      <c r="O811" s="30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0"/>
      <c r="AA811" s="30"/>
      <c r="AB811" s="30"/>
      <c r="AC811" s="30"/>
      <c r="AD811" s="30"/>
      <c r="AE811" s="30"/>
      <c r="AF811" s="30"/>
      <c r="AG811" s="30"/>
      <c r="AH811" s="32"/>
      <c r="AI811" s="30"/>
      <c r="AJ811" s="30"/>
      <c r="AK811" s="30"/>
      <c r="AL811" s="30"/>
      <c r="AM811" s="30"/>
      <c r="AN811" s="30"/>
      <c r="AO811" s="32"/>
      <c r="AP811" s="30"/>
      <c r="AQ811" s="30"/>
      <c r="AR811" s="30"/>
      <c r="AS811" s="30"/>
      <c r="AT811" s="32"/>
      <c r="AU811" s="32"/>
      <c r="AV811" s="32"/>
      <c r="AW811" s="32"/>
      <c r="AX811" s="32"/>
      <c r="AY811" s="32"/>
      <c r="AZ811" s="32"/>
      <c r="BA811" s="32"/>
      <c r="BB811" s="32"/>
      <c r="BC811" s="30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</row>
    <row r="812" spans="1:76">
      <c r="A812" s="27">
        <f t="shared" ca="1" si="13"/>
        <v>45512</v>
      </c>
      <c r="B812" s="30"/>
      <c r="C812" s="30"/>
      <c r="D812" s="30"/>
      <c r="E812" s="30"/>
      <c r="F812" s="30"/>
      <c r="G812" s="30"/>
      <c r="H812" s="30"/>
      <c r="I812" s="32"/>
      <c r="J812" s="30"/>
      <c r="K812" s="30"/>
      <c r="L812" s="30"/>
      <c r="M812" s="30"/>
      <c r="N812" s="30"/>
      <c r="O812" s="30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0"/>
      <c r="AA812" s="30"/>
      <c r="AB812" s="30"/>
      <c r="AC812" s="30"/>
      <c r="AD812" s="30"/>
      <c r="AE812" s="30"/>
      <c r="AF812" s="30"/>
      <c r="AG812" s="30"/>
      <c r="AH812" s="32"/>
      <c r="AI812" s="30"/>
      <c r="AJ812" s="30"/>
      <c r="AK812" s="30"/>
      <c r="AL812" s="30"/>
      <c r="AM812" s="30"/>
      <c r="AN812" s="30"/>
      <c r="AO812" s="32"/>
      <c r="AP812" s="30"/>
      <c r="AQ812" s="30"/>
      <c r="AR812" s="30"/>
      <c r="AS812" s="30"/>
      <c r="AT812" s="32"/>
      <c r="AU812" s="32"/>
      <c r="AV812" s="32"/>
      <c r="AW812" s="32"/>
      <c r="AX812" s="32"/>
      <c r="AY812" s="32"/>
      <c r="AZ812" s="32"/>
      <c r="BA812" s="32"/>
      <c r="BB812" s="32"/>
      <c r="BC812" s="30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</row>
    <row r="813" spans="1:76">
      <c r="A813" s="30"/>
      <c r="B813" s="30"/>
      <c r="C813" s="30"/>
      <c r="D813" s="30"/>
      <c r="E813" s="30"/>
      <c r="F813" s="30"/>
      <c r="G813" s="30"/>
      <c r="H813" s="30"/>
      <c r="I813" s="32"/>
      <c r="J813" s="30"/>
      <c r="K813" s="30"/>
      <c r="L813" s="30"/>
      <c r="M813" s="30"/>
      <c r="N813" s="30"/>
      <c r="O813" s="30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0"/>
      <c r="AA813" s="30"/>
      <c r="AB813" s="30"/>
      <c r="AC813" s="30"/>
      <c r="AD813" s="30"/>
      <c r="AE813" s="30"/>
      <c r="AF813" s="30"/>
      <c r="AG813" s="30"/>
      <c r="AH813" s="32"/>
      <c r="AI813" s="30"/>
      <c r="AJ813" s="30"/>
      <c r="AK813" s="30"/>
      <c r="AL813" s="30"/>
      <c r="AM813" s="30"/>
      <c r="AN813" s="30"/>
      <c r="AO813" s="32"/>
      <c r="AP813" s="30"/>
      <c r="AQ813" s="30"/>
      <c r="AR813" s="30"/>
      <c r="AS813" s="30"/>
      <c r="AT813" s="32"/>
      <c r="AU813" s="32"/>
      <c r="AV813" s="32"/>
      <c r="AW813" s="32"/>
      <c r="AX813" s="32"/>
      <c r="AY813" s="32"/>
      <c r="AZ813" s="32"/>
      <c r="BA813" s="32"/>
      <c r="BB813" s="32"/>
      <c r="BC813" s="30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</row>
    <row r="814" spans="1:76">
      <c r="A814" s="30"/>
      <c r="B814" s="30"/>
      <c r="C814" s="30"/>
      <c r="D814" s="30"/>
      <c r="E814" s="30"/>
      <c r="F814" s="30"/>
      <c r="G814" s="30"/>
      <c r="H814" s="30"/>
      <c r="I814" s="32"/>
      <c r="J814" s="30"/>
      <c r="K814" s="30"/>
      <c r="L814" s="30"/>
      <c r="M814" s="30"/>
      <c r="N814" s="30"/>
      <c r="O814" s="30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0"/>
      <c r="AA814" s="30"/>
      <c r="AB814" s="30"/>
      <c r="AC814" s="30"/>
      <c r="AD814" s="30"/>
      <c r="AE814" s="30"/>
      <c r="AF814" s="30"/>
      <c r="AG814" s="30"/>
      <c r="AH814" s="32"/>
      <c r="AI814" s="30"/>
      <c r="AJ814" s="30"/>
      <c r="AK814" s="30"/>
      <c r="AL814" s="30"/>
      <c r="AM814" s="30"/>
      <c r="AN814" s="30"/>
      <c r="AO814" s="32"/>
      <c r="AP814" s="30"/>
      <c r="AQ814" s="30"/>
      <c r="AR814" s="30"/>
      <c r="AS814" s="30"/>
      <c r="AT814" s="32"/>
      <c r="AU814" s="32"/>
      <c r="AV814" s="32"/>
      <c r="AW814" s="32"/>
      <c r="AX814" s="32"/>
      <c r="AY814" s="32"/>
      <c r="AZ814" s="32"/>
      <c r="BA814" s="32"/>
      <c r="BB814" s="32"/>
      <c r="BC814" s="30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</row>
    <row r="815" spans="1:76">
      <c r="A815" s="30"/>
      <c r="B815" s="30"/>
      <c r="C815" s="30"/>
      <c r="D815" s="30"/>
      <c r="E815" s="30"/>
      <c r="F815" s="30"/>
      <c r="G815" s="30"/>
      <c r="H815" s="30"/>
      <c r="I815" s="32"/>
      <c r="J815" s="30"/>
      <c r="K815" s="30"/>
      <c r="L815" s="30"/>
      <c r="M815" s="30"/>
      <c r="N815" s="30"/>
      <c r="O815" s="30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0"/>
      <c r="AA815" s="30"/>
      <c r="AB815" s="30"/>
      <c r="AC815" s="30"/>
      <c r="AD815" s="30"/>
      <c r="AE815" s="30"/>
      <c r="AF815" s="30"/>
      <c r="AG815" s="30"/>
      <c r="AH815" s="32"/>
      <c r="AI815" s="30"/>
      <c r="AJ815" s="30"/>
      <c r="AK815" s="30"/>
      <c r="AL815" s="30"/>
      <c r="AM815" s="30"/>
      <c r="AN815" s="30"/>
      <c r="AO815" s="32"/>
      <c r="AP815" s="30"/>
      <c r="AQ815" s="30"/>
      <c r="AR815" s="30"/>
      <c r="AS815" s="30"/>
      <c r="AT815" s="32"/>
      <c r="AU815" s="32"/>
      <c r="AV815" s="32"/>
      <c r="AW815" s="32"/>
      <c r="AX815" s="32"/>
      <c r="AY815" s="32"/>
      <c r="AZ815" s="32"/>
      <c r="BA815" s="32"/>
      <c r="BB815" s="32"/>
      <c r="BC815" s="30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</row>
    <row r="816" spans="1:76">
      <c r="A816" s="30"/>
      <c r="B816" s="30"/>
      <c r="C816" s="30"/>
      <c r="D816" s="30"/>
      <c r="E816" s="30"/>
      <c r="F816" s="30"/>
      <c r="G816" s="30"/>
      <c r="H816" s="30"/>
      <c r="I816" s="32"/>
      <c r="J816" s="30"/>
      <c r="K816" s="30"/>
      <c r="L816" s="30"/>
      <c r="M816" s="30"/>
      <c r="N816" s="30"/>
      <c r="O816" s="30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0"/>
      <c r="AA816" s="30"/>
      <c r="AB816" s="30"/>
      <c r="AC816" s="30"/>
      <c r="AD816" s="30"/>
      <c r="AE816" s="30"/>
      <c r="AF816" s="30"/>
      <c r="AG816" s="30"/>
      <c r="AH816" s="32"/>
      <c r="AI816" s="30"/>
      <c r="AJ816" s="30"/>
      <c r="AK816" s="30"/>
      <c r="AL816" s="30"/>
      <c r="AM816" s="30"/>
      <c r="AN816" s="30"/>
      <c r="AO816" s="32"/>
      <c r="AP816" s="30"/>
      <c r="AQ816" s="30"/>
      <c r="AR816" s="30"/>
      <c r="AS816" s="30"/>
      <c r="AT816" s="32"/>
      <c r="AU816" s="32"/>
      <c r="AV816" s="32"/>
      <c r="AW816" s="32"/>
      <c r="AX816" s="32"/>
      <c r="AY816" s="32"/>
      <c r="AZ816" s="32"/>
      <c r="BA816" s="32"/>
      <c r="BB816" s="32"/>
      <c r="BC816" s="30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</row>
    <row r="817" spans="1:76">
      <c r="A817" s="30"/>
      <c r="B817" s="30"/>
      <c r="C817" s="30"/>
      <c r="D817" s="30"/>
      <c r="E817" s="30"/>
      <c r="F817" s="30"/>
      <c r="G817" s="30"/>
      <c r="H817" s="30"/>
      <c r="I817" s="32"/>
      <c r="J817" s="30"/>
      <c r="K817" s="30"/>
      <c r="L817" s="30"/>
      <c r="M817" s="30"/>
      <c r="N817" s="30"/>
      <c r="O817" s="30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0"/>
      <c r="AA817" s="30"/>
      <c r="AB817" s="30"/>
      <c r="AC817" s="30"/>
      <c r="AD817" s="30"/>
      <c r="AE817" s="30"/>
      <c r="AF817" s="30"/>
      <c r="AG817" s="30"/>
      <c r="AH817" s="32"/>
      <c r="AI817" s="30"/>
      <c r="AJ817" s="30"/>
      <c r="AK817" s="30"/>
      <c r="AL817" s="30"/>
      <c r="AM817" s="30"/>
      <c r="AN817" s="30"/>
      <c r="AO817" s="32"/>
      <c r="AP817" s="30"/>
      <c r="AQ817" s="30"/>
      <c r="AR817" s="30"/>
      <c r="AS817" s="30"/>
      <c r="AT817" s="32"/>
      <c r="AU817" s="32"/>
      <c r="AV817" s="32"/>
      <c r="AW817" s="32"/>
      <c r="AX817" s="32"/>
      <c r="AY817" s="32"/>
      <c r="AZ817" s="32"/>
      <c r="BA817" s="32"/>
      <c r="BB817" s="32"/>
      <c r="BC817" s="30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</row>
    <row r="818" spans="1:76">
      <c r="A818" s="30"/>
      <c r="B818" s="30"/>
      <c r="C818" s="30"/>
      <c r="D818" s="30"/>
      <c r="E818" s="30"/>
      <c r="F818" s="30"/>
      <c r="G818" s="30"/>
      <c r="H818" s="30"/>
      <c r="I818" s="32"/>
      <c r="J818" s="30"/>
      <c r="K818" s="30"/>
      <c r="L818" s="30"/>
      <c r="M818" s="30"/>
      <c r="N818" s="30"/>
      <c r="O818" s="30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0"/>
      <c r="AA818" s="30"/>
      <c r="AB818" s="30"/>
      <c r="AC818" s="30"/>
      <c r="AD818" s="30"/>
      <c r="AE818" s="30"/>
      <c r="AF818" s="30"/>
      <c r="AG818" s="30"/>
      <c r="AH818" s="32"/>
      <c r="AI818" s="30"/>
      <c r="AJ818" s="30"/>
      <c r="AK818" s="30"/>
      <c r="AL818" s="30"/>
      <c r="AM818" s="30"/>
      <c r="AN818" s="30"/>
      <c r="AO818" s="32"/>
      <c r="AP818" s="30"/>
      <c r="AQ818" s="30"/>
      <c r="AR818" s="30"/>
      <c r="AS818" s="30"/>
      <c r="AT818" s="32"/>
      <c r="AU818" s="32"/>
      <c r="AV818" s="32"/>
      <c r="AW818" s="32"/>
      <c r="AX818" s="32"/>
      <c r="AY818" s="32"/>
      <c r="AZ818" s="32"/>
      <c r="BA818" s="32"/>
      <c r="BB818" s="32"/>
      <c r="BC818" s="30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</row>
    <row r="819" spans="1:76">
      <c r="A819" s="30"/>
      <c r="B819" s="30"/>
      <c r="C819" s="30"/>
      <c r="D819" s="30"/>
      <c r="E819" s="30"/>
      <c r="F819" s="30"/>
      <c r="G819" s="30"/>
      <c r="H819" s="30"/>
      <c r="I819" s="32"/>
      <c r="J819" s="30"/>
      <c r="K819" s="30"/>
      <c r="L819" s="30"/>
      <c r="M819" s="30"/>
      <c r="N819" s="30"/>
      <c r="O819" s="30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0"/>
      <c r="AA819" s="30"/>
      <c r="AB819" s="30"/>
      <c r="AC819" s="30"/>
      <c r="AD819" s="30"/>
      <c r="AE819" s="30"/>
      <c r="AF819" s="30"/>
      <c r="AG819" s="30"/>
      <c r="AH819" s="32"/>
      <c r="AI819" s="30"/>
      <c r="AJ819" s="30"/>
      <c r="AK819" s="30"/>
      <c r="AL819" s="30"/>
      <c r="AM819" s="30"/>
      <c r="AN819" s="30"/>
      <c r="AO819" s="32"/>
      <c r="AP819" s="30"/>
      <c r="AQ819" s="30"/>
      <c r="AR819" s="30"/>
      <c r="AS819" s="30"/>
      <c r="AT819" s="32"/>
      <c r="AU819" s="32"/>
      <c r="AV819" s="32"/>
      <c r="AW819" s="32"/>
      <c r="AX819" s="32"/>
      <c r="AY819" s="32"/>
      <c r="AZ819" s="32"/>
      <c r="BA819" s="32"/>
      <c r="BB819" s="32"/>
      <c r="BC819" s="30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</row>
    <row r="820" spans="1:76">
      <c r="A820" s="30"/>
      <c r="B820" s="30"/>
      <c r="C820" s="30"/>
      <c r="D820" s="30"/>
      <c r="E820" s="30"/>
      <c r="F820" s="30"/>
      <c r="G820" s="30"/>
      <c r="H820" s="30"/>
      <c r="I820" s="32"/>
      <c r="J820" s="30"/>
      <c r="K820" s="30"/>
      <c r="L820" s="30"/>
      <c r="M820" s="30"/>
      <c r="N820" s="30"/>
      <c r="O820" s="30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0"/>
      <c r="AA820" s="30"/>
      <c r="AB820" s="30"/>
      <c r="AC820" s="30"/>
      <c r="AD820" s="30"/>
      <c r="AE820" s="30"/>
      <c r="AF820" s="30"/>
      <c r="AG820" s="30"/>
      <c r="AH820" s="32"/>
      <c r="AI820" s="30"/>
      <c r="AJ820" s="30"/>
      <c r="AK820" s="30"/>
      <c r="AL820" s="30"/>
      <c r="AM820" s="30"/>
      <c r="AN820" s="30"/>
      <c r="AO820" s="32"/>
      <c r="AP820" s="30"/>
      <c r="AQ820" s="30"/>
      <c r="AR820" s="30"/>
      <c r="AS820" s="30"/>
      <c r="AT820" s="32"/>
      <c r="AU820" s="32"/>
      <c r="AV820" s="32"/>
      <c r="AW820" s="32"/>
      <c r="AX820" s="32"/>
      <c r="AY820" s="32"/>
      <c r="AZ820" s="32"/>
      <c r="BA820" s="32"/>
      <c r="BB820" s="32"/>
      <c r="BC820" s="30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</row>
    <row r="821" spans="1:76">
      <c r="A821" s="30"/>
      <c r="B821" s="30"/>
      <c r="C821" s="30"/>
      <c r="D821" s="30"/>
      <c r="E821" s="30"/>
      <c r="F821" s="30"/>
      <c r="G821" s="30"/>
      <c r="H821" s="30"/>
      <c r="I821" s="32"/>
      <c r="J821" s="30"/>
      <c r="K821" s="30"/>
      <c r="L821" s="30"/>
      <c r="M821" s="30"/>
      <c r="N821" s="30"/>
      <c r="O821" s="30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0"/>
      <c r="AA821" s="30"/>
      <c r="AB821" s="30"/>
      <c r="AC821" s="30"/>
      <c r="AD821" s="30"/>
      <c r="AE821" s="30"/>
      <c r="AF821" s="30"/>
      <c r="AG821" s="30"/>
      <c r="AH821" s="32"/>
      <c r="AI821" s="30"/>
      <c r="AJ821" s="30"/>
      <c r="AK821" s="30"/>
      <c r="AL821" s="30"/>
      <c r="AM821" s="30"/>
      <c r="AN821" s="30"/>
      <c r="AO821" s="32"/>
      <c r="AP821" s="30"/>
      <c r="AQ821" s="30"/>
      <c r="AR821" s="30"/>
      <c r="AS821" s="30"/>
      <c r="AT821" s="32"/>
      <c r="AU821" s="32"/>
      <c r="AV821" s="32"/>
      <c r="AW821" s="32"/>
      <c r="AX821" s="32"/>
      <c r="AY821" s="32"/>
      <c r="AZ821" s="32"/>
      <c r="BA821" s="32"/>
      <c r="BB821" s="32"/>
      <c r="BC821" s="30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</row>
    <row r="822" spans="1:76">
      <c r="A822" s="30"/>
      <c r="B822" s="30"/>
      <c r="C822" s="30"/>
      <c r="D822" s="30"/>
      <c r="E822" s="30"/>
      <c r="F822" s="30"/>
      <c r="G822" s="30"/>
      <c r="H822" s="30"/>
      <c r="I822" s="32"/>
      <c r="J822" s="30"/>
      <c r="K822" s="30"/>
      <c r="L822" s="30"/>
      <c r="M822" s="30"/>
      <c r="N822" s="30"/>
      <c r="O822" s="30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0"/>
      <c r="AA822" s="30"/>
      <c r="AB822" s="30"/>
      <c r="AC822" s="30"/>
      <c r="AD822" s="30"/>
      <c r="AE822" s="30"/>
      <c r="AF822" s="30"/>
      <c r="AG822" s="30"/>
      <c r="AH822" s="32"/>
      <c r="AI822" s="30"/>
      <c r="AJ822" s="30"/>
      <c r="AK822" s="30"/>
      <c r="AL822" s="30"/>
      <c r="AM822" s="30"/>
      <c r="AN822" s="30"/>
      <c r="AO822" s="32"/>
      <c r="AP822" s="30"/>
      <c r="AQ822" s="30"/>
      <c r="AR822" s="30"/>
      <c r="AS822" s="30"/>
      <c r="AT822" s="32"/>
      <c r="AU822" s="32"/>
      <c r="AV822" s="32"/>
      <c r="AW822" s="32"/>
      <c r="AX822" s="32"/>
      <c r="AY822" s="32"/>
      <c r="AZ822" s="32"/>
      <c r="BA822" s="32"/>
      <c r="BB822" s="32"/>
      <c r="BC822" s="30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</row>
    <row r="823" spans="1:76">
      <c r="A823" s="30"/>
      <c r="B823" s="30"/>
      <c r="C823" s="30"/>
      <c r="D823" s="30"/>
      <c r="E823" s="30"/>
      <c r="F823" s="30"/>
      <c r="G823" s="30"/>
      <c r="H823" s="30"/>
      <c r="I823" s="32"/>
      <c r="J823" s="30"/>
      <c r="K823" s="30"/>
      <c r="L823" s="30"/>
      <c r="M823" s="30"/>
      <c r="N823" s="30"/>
      <c r="O823" s="30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0"/>
      <c r="AA823" s="30"/>
      <c r="AB823" s="30"/>
      <c r="AC823" s="30"/>
      <c r="AD823" s="30"/>
      <c r="AE823" s="30"/>
      <c r="AF823" s="30"/>
      <c r="AG823" s="30"/>
      <c r="AH823" s="32"/>
      <c r="AI823" s="30"/>
      <c r="AJ823" s="30"/>
      <c r="AK823" s="30"/>
      <c r="AL823" s="30"/>
      <c r="AM823" s="30"/>
      <c r="AN823" s="30"/>
      <c r="AO823" s="32"/>
      <c r="AP823" s="30"/>
      <c r="AQ823" s="30"/>
      <c r="AR823" s="30"/>
      <c r="AS823" s="30"/>
      <c r="AT823" s="32"/>
      <c r="AU823" s="32"/>
      <c r="AV823" s="32"/>
      <c r="AW823" s="32"/>
      <c r="AX823" s="32"/>
      <c r="AY823" s="32"/>
      <c r="AZ823" s="32"/>
      <c r="BA823" s="32"/>
      <c r="BB823" s="32"/>
      <c r="BC823" s="30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</row>
    <row r="824" spans="1:76">
      <c r="A824" s="30"/>
      <c r="B824" s="30"/>
      <c r="C824" s="30"/>
      <c r="D824" s="30"/>
      <c r="E824" s="30"/>
      <c r="F824" s="30"/>
      <c r="G824" s="30"/>
      <c r="H824" s="30"/>
      <c r="I824" s="32"/>
      <c r="J824" s="30"/>
      <c r="K824" s="30"/>
      <c r="L824" s="30"/>
      <c r="M824" s="30"/>
      <c r="N824" s="30"/>
      <c r="O824" s="30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0"/>
      <c r="AA824" s="30"/>
      <c r="AB824" s="30"/>
      <c r="AC824" s="30"/>
      <c r="AD824" s="30"/>
      <c r="AE824" s="30"/>
      <c r="AF824" s="30"/>
      <c r="AG824" s="30"/>
      <c r="AH824" s="32"/>
      <c r="AI824" s="30"/>
      <c r="AJ824" s="30"/>
      <c r="AK824" s="30"/>
      <c r="AL824" s="30"/>
      <c r="AM824" s="30"/>
      <c r="AN824" s="30"/>
      <c r="AO824" s="32"/>
      <c r="AP824" s="30"/>
      <c r="AQ824" s="30"/>
      <c r="AR824" s="30"/>
      <c r="AS824" s="30"/>
      <c r="AT824" s="32"/>
      <c r="AU824" s="32"/>
      <c r="AV824" s="32"/>
      <c r="AW824" s="32"/>
      <c r="AX824" s="32"/>
      <c r="AY824" s="32"/>
      <c r="AZ824" s="32"/>
      <c r="BA824" s="32"/>
      <c r="BB824" s="32"/>
      <c r="BC824" s="30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</row>
    <row r="825" spans="1:76">
      <c r="A825" s="30"/>
      <c r="B825" s="30"/>
      <c r="C825" s="30"/>
      <c r="D825" s="30"/>
      <c r="E825" s="30"/>
      <c r="F825" s="30"/>
      <c r="G825" s="30"/>
      <c r="H825" s="30"/>
      <c r="I825" s="32"/>
      <c r="J825" s="30"/>
      <c r="K825" s="30"/>
      <c r="L825" s="30"/>
      <c r="M825" s="30"/>
      <c r="N825" s="30"/>
      <c r="O825" s="30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0"/>
      <c r="AA825" s="30"/>
      <c r="AB825" s="30"/>
      <c r="AC825" s="30"/>
      <c r="AD825" s="30"/>
      <c r="AE825" s="30"/>
      <c r="AF825" s="30"/>
      <c r="AG825" s="30"/>
      <c r="AH825" s="32"/>
      <c r="AI825" s="30"/>
      <c r="AJ825" s="30"/>
      <c r="AK825" s="30"/>
      <c r="AL825" s="30"/>
      <c r="AM825" s="30"/>
      <c r="AN825" s="30"/>
      <c r="AO825" s="32"/>
      <c r="AP825" s="30"/>
      <c r="AQ825" s="30"/>
      <c r="AR825" s="30"/>
      <c r="AS825" s="30"/>
      <c r="AT825" s="32"/>
      <c r="AU825" s="32"/>
      <c r="AV825" s="32"/>
      <c r="AW825" s="32"/>
      <c r="AX825" s="32"/>
      <c r="AY825" s="32"/>
      <c r="AZ825" s="32"/>
      <c r="BA825" s="32"/>
      <c r="BB825" s="32"/>
      <c r="BC825" s="30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</row>
    <row r="826" spans="1:76">
      <c r="A826" s="30"/>
      <c r="B826" s="30"/>
      <c r="C826" s="30"/>
      <c r="D826" s="30"/>
      <c r="E826" s="30"/>
      <c r="F826" s="30"/>
      <c r="G826" s="30"/>
      <c r="H826" s="30"/>
      <c r="I826" s="32"/>
      <c r="J826" s="30"/>
      <c r="K826" s="30"/>
      <c r="L826" s="30"/>
      <c r="M826" s="30"/>
      <c r="N826" s="30"/>
      <c r="O826" s="30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0"/>
      <c r="AA826" s="30"/>
      <c r="AB826" s="30"/>
      <c r="AC826" s="30"/>
      <c r="AD826" s="30"/>
      <c r="AE826" s="30"/>
      <c r="AF826" s="30"/>
      <c r="AG826" s="30"/>
      <c r="AH826" s="32"/>
      <c r="AI826" s="30"/>
      <c r="AJ826" s="30"/>
      <c r="AK826" s="30"/>
      <c r="AL826" s="30"/>
      <c r="AM826" s="30"/>
      <c r="AN826" s="30"/>
      <c r="AO826" s="32"/>
      <c r="AP826" s="30"/>
      <c r="AQ826" s="30"/>
      <c r="AR826" s="30"/>
      <c r="AS826" s="30"/>
      <c r="AT826" s="32"/>
      <c r="AU826" s="32"/>
      <c r="AV826" s="32"/>
      <c r="AW826" s="32"/>
      <c r="AX826" s="32"/>
      <c r="AY826" s="32"/>
      <c r="AZ826" s="32"/>
      <c r="BA826" s="32"/>
      <c r="BB826" s="32"/>
      <c r="BC826" s="30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</row>
    <row r="827" spans="1:76">
      <c r="A827" s="30"/>
      <c r="B827" s="30"/>
      <c r="C827" s="30"/>
      <c r="D827" s="30"/>
      <c r="E827" s="30"/>
      <c r="F827" s="30"/>
      <c r="G827" s="30"/>
      <c r="H827" s="30"/>
      <c r="I827" s="32"/>
      <c r="J827" s="30"/>
      <c r="K827" s="30"/>
      <c r="L827" s="30"/>
      <c r="M827" s="30"/>
      <c r="N827" s="30"/>
      <c r="O827" s="30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0"/>
      <c r="AA827" s="30"/>
      <c r="AB827" s="30"/>
      <c r="AC827" s="30"/>
      <c r="AD827" s="30"/>
      <c r="AE827" s="30"/>
      <c r="AF827" s="30"/>
      <c r="AG827" s="30"/>
      <c r="AH827" s="32"/>
      <c r="AI827" s="30"/>
      <c r="AJ827" s="30"/>
      <c r="AK827" s="30"/>
      <c r="AL827" s="30"/>
      <c r="AM827" s="30"/>
      <c r="AN827" s="30"/>
      <c r="AO827" s="32"/>
      <c r="AP827" s="30"/>
      <c r="AQ827" s="30"/>
      <c r="AR827" s="30"/>
      <c r="AS827" s="30"/>
      <c r="AT827" s="32"/>
      <c r="AU827" s="32"/>
      <c r="AV827" s="32"/>
      <c r="AW827" s="32"/>
      <c r="AX827" s="32"/>
      <c r="AY827" s="32"/>
      <c r="AZ827" s="32"/>
      <c r="BA827" s="32"/>
      <c r="BB827" s="32"/>
      <c r="BC827" s="30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</row>
    <row r="828" spans="1:76">
      <c r="A828" s="30"/>
      <c r="B828" s="30"/>
      <c r="C828" s="30"/>
      <c r="D828" s="30"/>
      <c r="E828" s="30"/>
      <c r="F828" s="30"/>
      <c r="G828" s="30"/>
      <c r="H828" s="30"/>
      <c r="I828" s="32"/>
      <c r="J828" s="30"/>
      <c r="K828" s="30"/>
      <c r="L828" s="30"/>
      <c r="M828" s="30"/>
      <c r="N828" s="30"/>
      <c r="O828" s="30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0"/>
      <c r="AA828" s="30"/>
      <c r="AB828" s="30"/>
      <c r="AC828" s="30"/>
      <c r="AD828" s="30"/>
      <c r="AE828" s="30"/>
      <c r="AF828" s="30"/>
      <c r="AG828" s="30"/>
      <c r="AH828" s="32"/>
      <c r="AI828" s="30"/>
      <c r="AJ828" s="30"/>
      <c r="AK828" s="30"/>
      <c r="AL828" s="30"/>
      <c r="AM828" s="30"/>
      <c r="AN828" s="30"/>
      <c r="AO828" s="32"/>
      <c r="AP828" s="30"/>
      <c r="AQ828" s="30"/>
      <c r="AR828" s="30"/>
      <c r="AS828" s="30"/>
      <c r="AT828" s="32"/>
      <c r="AU828" s="32"/>
      <c r="AV828" s="32"/>
      <c r="AW828" s="32"/>
      <c r="AX828" s="32"/>
      <c r="AY828" s="32"/>
      <c r="AZ828" s="32"/>
      <c r="BA828" s="32"/>
      <c r="BB828" s="32"/>
      <c r="BC828" s="30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</row>
    <row r="829" spans="1:76">
      <c r="A829" s="30"/>
      <c r="B829" s="30"/>
      <c r="C829" s="30"/>
      <c r="D829" s="30"/>
      <c r="E829" s="30"/>
      <c r="F829" s="30"/>
      <c r="G829" s="30"/>
      <c r="H829" s="30"/>
      <c r="I829" s="32"/>
      <c r="J829" s="30"/>
      <c r="K829" s="30"/>
      <c r="L829" s="30"/>
      <c r="M829" s="30"/>
      <c r="N829" s="30"/>
      <c r="O829" s="30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0"/>
      <c r="AA829" s="30"/>
      <c r="AB829" s="30"/>
      <c r="AC829" s="30"/>
      <c r="AD829" s="30"/>
      <c r="AE829" s="30"/>
      <c r="AF829" s="30"/>
      <c r="AG829" s="30"/>
      <c r="AH829" s="32"/>
      <c r="AI829" s="30"/>
      <c r="AJ829" s="30"/>
      <c r="AK829" s="30"/>
      <c r="AL829" s="30"/>
      <c r="AM829" s="30"/>
      <c r="AN829" s="30"/>
      <c r="AO829" s="32"/>
      <c r="AP829" s="30"/>
      <c r="AQ829" s="30"/>
      <c r="AR829" s="30"/>
      <c r="AS829" s="30"/>
      <c r="AT829" s="32"/>
      <c r="AU829" s="32"/>
      <c r="AV829" s="32"/>
      <c r="AW829" s="32"/>
      <c r="AX829" s="32"/>
      <c r="AY829" s="32"/>
      <c r="AZ829" s="32"/>
      <c r="BA829" s="32"/>
      <c r="BB829" s="32"/>
      <c r="BC829" s="30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</row>
    <row r="830" spans="1:76">
      <c r="A830" s="30"/>
      <c r="B830" s="30"/>
      <c r="C830" s="30"/>
      <c r="D830" s="30"/>
      <c r="E830" s="30"/>
      <c r="F830" s="30"/>
      <c r="G830" s="30"/>
      <c r="H830" s="30"/>
      <c r="I830" s="32"/>
      <c r="J830" s="30"/>
      <c r="K830" s="30"/>
      <c r="L830" s="30"/>
      <c r="M830" s="30"/>
      <c r="N830" s="30"/>
      <c r="O830" s="30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0"/>
      <c r="AA830" s="30"/>
      <c r="AB830" s="30"/>
      <c r="AC830" s="30"/>
      <c r="AD830" s="30"/>
      <c r="AE830" s="30"/>
      <c r="AF830" s="30"/>
      <c r="AG830" s="30"/>
      <c r="AH830" s="32"/>
      <c r="AI830" s="30"/>
      <c r="AJ830" s="30"/>
      <c r="AK830" s="30"/>
      <c r="AL830" s="30"/>
      <c r="AM830" s="30"/>
      <c r="AN830" s="30"/>
      <c r="AO830" s="32"/>
      <c r="AP830" s="30"/>
      <c r="AQ830" s="30"/>
      <c r="AR830" s="30"/>
      <c r="AS830" s="30"/>
      <c r="AT830" s="32"/>
      <c r="AU830" s="32"/>
      <c r="AV830" s="32"/>
      <c r="AW830" s="32"/>
      <c r="AX830" s="32"/>
      <c r="AY830" s="32"/>
      <c r="AZ830" s="32"/>
      <c r="BA830" s="32"/>
      <c r="BB830" s="32"/>
      <c r="BC830" s="30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</row>
    <row r="831" spans="1:76">
      <c r="A831" s="30"/>
      <c r="B831" s="30"/>
      <c r="C831" s="30"/>
      <c r="D831" s="30"/>
      <c r="E831" s="30"/>
      <c r="F831" s="30"/>
      <c r="G831" s="30"/>
      <c r="H831" s="30"/>
      <c r="I831" s="32"/>
      <c r="J831" s="30"/>
      <c r="K831" s="30"/>
      <c r="L831" s="30"/>
      <c r="M831" s="30"/>
      <c r="N831" s="30"/>
      <c r="O831" s="30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0"/>
      <c r="AA831" s="30"/>
      <c r="AB831" s="30"/>
      <c r="AC831" s="30"/>
      <c r="AD831" s="30"/>
      <c r="AE831" s="30"/>
      <c r="AF831" s="30"/>
      <c r="AG831" s="30"/>
      <c r="AH831" s="32"/>
      <c r="AI831" s="30"/>
      <c r="AJ831" s="30"/>
      <c r="AK831" s="30"/>
      <c r="AL831" s="30"/>
      <c r="AM831" s="30"/>
      <c r="AN831" s="30"/>
      <c r="AO831" s="32"/>
      <c r="AP831" s="30"/>
      <c r="AQ831" s="30"/>
      <c r="AR831" s="30"/>
      <c r="AS831" s="30"/>
      <c r="AT831" s="32"/>
      <c r="AU831" s="32"/>
      <c r="AV831" s="32"/>
      <c r="AW831" s="32"/>
      <c r="AX831" s="32"/>
      <c r="AY831" s="32"/>
      <c r="AZ831" s="32"/>
      <c r="BA831" s="32"/>
      <c r="BB831" s="32"/>
      <c r="BC831" s="30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</row>
    <row r="832" spans="1:76">
      <c r="A832" s="30"/>
      <c r="B832" s="30"/>
      <c r="C832" s="30"/>
      <c r="D832" s="30"/>
      <c r="E832" s="30"/>
      <c r="F832" s="30"/>
      <c r="G832" s="30"/>
      <c r="H832" s="30"/>
      <c r="I832" s="32"/>
      <c r="J832" s="30"/>
      <c r="K832" s="30"/>
      <c r="L832" s="30"/>
      <c r="M832" s="30"/>
      <c r="N832" s="30"/>
      <c r="O832" s="30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0"/>
      <c r="AA832" s="30"/>
      <c r="AB832" s="30"/>
      <c r="AC832" s="30"/>
      <c r="AD832" s="30"/>
      <c r="AE832" s="30"/>
      <c r="AF832" s="30"/>
      <c r="AG832" s="30"/>
      <c r="AH832" s="32"/>
      <c r="AI832" s="30"/>
      <c r="AJ832" s="30"/>
      <c r="AK832" s="30"/>
      <c r="AL832" s="30"/>
      <c r="AM832" s="30"/>
      <c r="AN832" s="30"/>
      <c r="AO832" s="32"/>
      <c r="AP832" s="30"/>
      <c r="AQ832" s="30"/>
      <c r="AR832" s="30"/>
      <c r="AS832" s="30"/>
      <c r="AT832" s="32"/>
      <c r="AU832" s="32"/>
      <c r="AV832" s="32"/>
      <c r="AW832" s="32"/>
      <c r="AX832" s="32"/>
      <c r="AY832" s="32"/>
      <c r="AZ832" s="32"/>
      <c r="BA832" s="32"/>
      <c r="BB832" s="32"/>
      <c r="BC832" s="30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</row>
    <row r="833" spans="1:76">
      <c r="A833" s="30"/>
      <c r="B833" s="30"/>
      <c r="C833" s="30"/>
      <c r="D833" s="30"/>
      <c r="E833" s="30"/>
      <c r="F833" s="30"/>
      <c r="G833" s="30"/>
      <c r="H833" s="30"/>
      <c r="I833" s="32"/>
      <c r="J833" s="30"/>
      <c r="K833" s="30"/>
      <c r="L833" s="30"/>
      <c r="M833" s="30"/>
      <c r="N833" s="30"/>
      <c r="O833" s="30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0"/>
      <c r="AA833" s="30"/>
      <c r="AB833" s="30"/>
      <c r="AC833" s="30"/>
      <c r="AD833" s="30"/>
      <c r="AE833" s="30"/>
      <c r="AF833" s="30"/>
      <c r="AG833" s="30"/>
      <c r="AH833" s="32"/>
      <c r="AI833" s="30"/>
      <c r="AJ833" s="30"/>
      <c r="AK833" s="30"/>
      <c r="AL833" s="30"/>
      <c r="AM833" s="30"/>
      <c r="AN833" s="30"/>
      <c r="AO833" s="32"/>
      <c r="AP833" s="30"/>
      <c r="AQ833" s="30"/>
      <c r="AR833" s="30"/>
      <c r="AS833" s="30"/>
      <c r="AT833" s="32"/>
      <c r="AU833" s="32"/>
      <c r="AV833" s="32"/>
      <c r="AW833" s="32"/>
      <c r="AX833" s="32"/>
      <c r="AY833" s="32"/>
      <c r="AZ833" s="32"/>
      <c r="BA833" s="32"/>
      <c r="BB833" s="32"/>
      <c r="BC833" s="30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</row>
    <row r="834" spans="1:76">
      <c r="A834" s="30"/>
      <c r="B834" s="30"/>
      <c r="C834" s="30"/>
      <c r="D834" s="30"/>
      <c r="E834" s="30"/>
      <c r="F834" s="30"/>
      <c r="G834" s="30"/>
      <c r="H834" s="30"/>
      <c r="I834" s="32"/>
      <c r="J834" s="30"/>
      <c r="K834" s="30"/>
      <c r="L834" s="30"/>
      <c r="M834" s="30"/>
      <c r="N834" s="30"/>
      <c r="O834" s="30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0"/>
      <c r="AA834" s="30"/>
      <c r="AB834" s="30"/>
      <c r="AC834" s="30"/>
      <c r="AD834" s="30"/>
      <c r="AE834" s="30"/>
      <c r="AF834" s="30"/>
      <c r="AG834" s="30"/>
      <c r="AH834" s="32"/>
      <c r="AI834" s="30"/>
      <c r="AJ834" s="30"/>
      <c r="AK834" s="30"/>
      <c r="AL834" s="30"/>
      <c r="AM834" s="30"/>
      <c r="AN834" s="30"/>
      <c r="AO834" s="32"/>
      <c r="AP834" s="30"/>
      <c r="AQ834" s="30"/>
      <c r="AR834" s="30"/>
      <c r="AS834" s="30"/>
      <c r="AT834" s="32"/>
      <c r="AU834" s="32"/>
      <c r="AV834" s="32"/>
      <c r="AW834" s="32"/>
      <c r="AX834" s="32"/>
      <c r="AY834" s="32"/>
      <c r="AZ834" s="32"/>
      <c r="BA834" s="32"/>
      <c r="BB834" s="32"/>
      <c r="BC834" s="30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</row>
    <row r="835" spans="1:76">
      <c r="A835" s="30"/>
      <c r="B835" s="30"/>
      <c r="C835" s="30"/>
      <c r="D835" s="30"/>
      <c r="E835" s="30"/>
      <c r="F835" s="30"/>
      <c r="G835" s="30"/>
      <c r="H835" s="30"/>
      <c r="I835" s="32"/>
      <c r="J835" s="30"/>
      <c r="K835" s="30"/>
      <c r="L835" s="30"/>
      <c r="M835" s="30"/>
      <c r="N835" s="30"/>
      <c r="O835" s="30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0"/>
      <c r="AA835" s="30"/>
      <c r="AB835" s="30"/>
      <c r="AC835" s="30"/>
      <c r="AD835" s="30"/>
      <c r="AE835" s="30"/>
      <c r="AF835" s="30"/>
      <c r="AG835" s="30"/>
      <c r="AH835" s="32"/>
      <c r="AI835" s="30"/>
      <c r="AJ835" s="30"/>
      <c r="AK835" s="30"/>
      <c r="AL835" s="30"/>
      <c r="AM835" s="30"/>
      <c r="AN835" s="30"/>
      <c r="AO835" s="32"/>
      <c r="AP835" s="30"/>
      <c r="AQ835" s="30"/>
      <c r="AR835" s="30"/>
      <c r="AS835" s="30"/>
      <c r="AT835" s="32"/>
      <c r="AU835" s="32"/>
      <c r="AV835" s="32"/>
      <c r="AW835" s="32"/>
      <c r="AX835" s="32"/>
      <c r="AY835" s="32"/>
      <c r="AZ835" s="32"/>
      <c r="BA835" s="32"/>
      <c r="BB835" s="32"/>
      <c r="BC835" s="30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</row>
    <row r="836" spans="1:76">
      <c r="A836" s="30"/>
      <c r="B836" s="30"/>
      <c r="C836" s="30"/>
      <c r="D836" s="30"/>
      <c r="E836" s="30"/>
      <c r="F836" s="30"/>
      <c r="G836" s="30"/>
      <c r="H836" s="30"/>
      <c r="I836" s="32"/>
      <c r="J836" s="30"/>
      <c r="K836" s="30"/>
      <c r="L836" s="30"/>
      <c r="M836" s="30"/>
      <c r="N836" s="30"/>
      <c r="O836" s="30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0"/>
      <c r="AA836" s="30"/>
      <c r="AB836" s="30"/>
      <c r="AC836" s="30"/>
      <c r="AD836" s="30"/>
      <c r="AE836" s="30"/>
      <c r="AF836" s="30"/>
      <c r="AG836" s="30"/>
      <c r="AH836" s="32"/>
      <c r="AI836" s="30"/>
      <c r="AJ836" s="30"/>
      <c r="AK836" s="30"/>
      <c r="AL836" s="30"/>
      <c r="AM836" s="30"/>
      <c r="AN836" s="30"/>
      <c r="AO836" s="32"/>
      <c r="AP836" s="30"/>
      <c r="AQ836" s="30"/>
      <c r="AR836" s="30"/>
      <c r="AS836" s="30"/>
      <c r="AT836" s="32"/>
      <c r="AU836" s="32"/>
      <c r="AV836" s="32"/>
      <c r="AW836" s="32"/>
      <c r="AX836" s="32"/>
      <c r="AY836" s="32"/>
      <c r="AZ836" s="32"/>
      <c r="BA836" s="32"/>
      <c r="BB836" s="32"/>
      <c r="BC836" s="30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</row>
    <row r="837" spans="1:76">
      <c r="A837" s="30"/>
      <c r="B837" s="30"/>
      <c r="C837" s="30"/>
      <c r="D837" s="30"/>
      <c r="E837" s="30"/>
      <c r="F837" s="30"/>
      <c r="G837" s="30"/>
      <c r="H837" s="30"/>
      <c r="I837" s="32"/>
      <c r="J837" s="30"/>
      <c r="K837" s="30"/>
      <c r="L837" s="30"/>
      <c r="M837" s="30"/>
      <c r="N837" s="30"/>
      <c r="O837" s="30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0"/>
      <c r="AA837" s="30"/>
      <c r="AB837" s="30"/>
      <c r="AC837" s="30"/>
      <c r="AD837" s="30"/>
      <c r="AE837" s="30"/>
      <c r="AF837" s="30"/>
      <c r="AG837" s="30"/>
      <c r="AH837" s="32"/>
      <c r="AI837" s="30"/>
      <c r="AJ837" s="30"/>
      <c r="AK837" s="30"/>
      <c r="AL837" s="30"/>
      <c r="AM837" s="30"/>
      <c r="AN837" s="30"/>
      <c r="AO837" s="32"/>
      <c r="AP837" s="30"/>
      <c r="AQ837" s="30"/>
      <c r="AR837" s="30"/>
      <c r="AS837" s="30"/>
      <c r="AT837" s="32"/>
      <c r="AU837" s="32"/>
      <c r="AV837" s="32"/>
      <c r="AW837" s="32"/>
      <c r="AX837" s="32"/>
      <c r="AY837" s="32"/>
      <c r="AZ837" s="32"/>
      <c r="BA837" s="32"/>
      <c r="BB837" s="32"/>
      <c r="BC837" s="30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</row>
    <row r="838" spans="1:76">
      <c r="A838" s="30"/>
      <c r="B838" s="30"/>
      <c r="C838" s="30"/>
      <c r="D838" s="30"/>
      <c r="E838" s="30"/>
      <c r="F838" s="30"/>
      <c r="G838" s="30"/>
      <c r="H838" s="30"/>
      <c r="I838" s="32"/>
      <c r="J838" s="30"/>
      <c r="K838" s="30"/>
      <c r="L838" s="30"/>
      <c r="M838" s="30"/>
      <c r="N838" s="30"/>
      <c r="O838" s="30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0"/>
      <c r="AA838" s="30"/>
      <c r="AB838" s="30"/>
      <c r="AC838" s="30"/>
      <c r="AD838" s="30"/>
      <c r="AE838" s="30"/>
      <c r="AF838" s="30"/>
      <c r="AG838" s="30"/>
      <c r="AH838" s="32"/>
      <c r="AI838" s="30"/>
      <c r="AJ838" s="30"/>
      <c r="AK838" s="30"/>
      <c r="AL838" s="30"/>
      <c r="AM838" s="30"/>
      <c r="AN838" s="30"/>
      <c r="AO838" s="32"/>
      <c r="AP838" s="30"/>
      <c r="AQ838" s="30"/>
      <c r="AR838" s="30"/>
      <c r="AS838" s="30"/>
      <c r="AT838" s="32"/>
      <c r="AU838" s="32"/>
      <c r="AV838" s="32"/>
      <c r="AW838" s="32"/>
      <c r="AX838" s="32"/>
      <c r="AY838" s="32"/>
      <c r="AZ838" s="32"/>
      <c r="BA838" s="32"/>
      <c r="BB838" s="32"/>
      <c r="BC838" s="30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</row>
    <row r="839" spans="1:76">
      <c r="A839" s="30"/>
      <c r="B839" s="30"/>
      <c r="C839" s="30"/>
      <c r="D839" s="30"/>
      <c r="E839" s="30"/>
      <c r="F839" s="30"/>
      <c r="G839" s="30"/>
      <c r="H839" s="30"/>
      <c r="I839" s="32"/>
      <c r="J839" s="30"/>
      <c r="K839" s="30"/>
      <c r="L839" s="30"/>
      <c r="M839" s="30"/>
      <c r="N839" s="30"/>
      <c r="O839" s="30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0"/>
      <c r="AA839" s="30"/>
      <c r="AB839" s="30"/>
      <c r="AC839" s="30"/>
      <c r="AD839" s="30"/>
      <c r="AE839" s="30"/>
      <c r="AF839" s="30"/>
      <c r="AG839" s="30"/>
      <c r="AH839" s="32"/>
      <c r="AI839" s="30"/>
      <c r="AJ839" s="30"/>
      <c r="AK839" s="30"/>
      <c r="AL839" s="30"/>
      <c r="AM839" s="30"/>
      <c r="AN839" s="30"/>
      <c r="AO839" s="32"/>
      <c r="AP839" s="30"/>
      <c r="AQ839" s="30"/>
      <c r="AR839" s="30"/>
      <c r="AS839" s="30"/>
      <c r="AT839" s="32"/>
      <c r="AU839" s="32"/>
      <c r="AV839" s="32"/>
      <c r="AW839" s="32"/>
      <c r="AX839" s="32"/>
      <c r="AY839" s="32"/>
      <c r="AZ839" s="32"/>
      <c r="BA839" s="32"/>
      <c r="BB839" s="32"/>
      <c r="BC839" s="30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</row>
    <row r="840" spans="1:76">
      <c r="A840" s="30"/>
      <c r="B840" s="30"/>
      <c r="C840" s="30"/>
      <c r="D840" s="30"/>
      <c r="E840" s="30"/>
      <c r="F840" s="30"/>
      <c r="G840" s="30"/>
      <c r="H840" s="30"/>
      <c r="I840" s="32"/>
      <c r="J840" s="30"/>
      <c r="K840" s="30"/>
      <c r="L840" s="30"/>
      <c r="M840" s="30"/>
      <c r="N840" s="30"/>
      <c r="O840" s="30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0"/>
      <c r="AA840" s="30"/>
      <c r="AB840" s="30"/>
      <c r="AC840" s="30"/>
      <c r="AD840" s="30"/>
      <c r="AE840" s="30"/>
      <c r="AF840" s="30"/>
      <c r="AG840" s="30"/>
      <c r="AH840" s="32"/>
      <c r="AI840" s="30"/>
      <c r="AJ840" s="30"/>
      <c r="AK840" s="30"/>
      <c r="AL840" s="30"/>
      <c r="AM840" s="30"/>
      <c r="AN840" s="30"/>
      <c r="AO840" s="32"/>
      <c r="AP840" s="30"/>
      <c r="AQ840" s="30"/>
      <c r="AR840" s="30"/>
      <c r="AS840" s="30"/>
      <c r="AT840" s="32"/>
      <c r="AU840" s="32"/>
      <c r="AV840" s="32"/>
      <c r="AW840" s="32"/>
      <c r="AX840" s="32"/>
      <c r="AY840" s="32"/>
      <c r="AZ840" s="32"/>
      <c r="BA840" s="32"/>
      <c r="BB840" s="32"/>
      <c r="BC840" s="30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</row>
    <row r="841" spans="1:76">
      <c r="A841" s="30"/>
      <c r="B841" s="30"/>
      <c r="C841" s="30"/>
      <c r="D841" s="30"/>
      <c r="E841" s="30"/>
      <c r="F841" s="30"/>
      <c r="G841" s="30"/>
      <c r="H841" s="30"/>
      <c r="I841" s="32"/>
      <c r="J841" s="30"/>
      <c r="K841" s="30"/>
      <c r="L841" s="30"/>
      <c r="M841" s="30"/>
      <c r="N841" s="30"/>
      <c r="O841" s="30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0"/>
      <c r="AA841" s="30"/>
      <c r="AB841" s="30"/>
      <c r="AC841" s="30"/>
      <c r="AD841" s="30"/>
      <c r="AE841" s="30"/>
      <c r="AF841" s="30"/>
      <c r="AG841" s="30"/>
      <c r="AH841" s="32"/>
      <c r="AI841" s="30"/>
      <c r="AJ841" s="30"/>
      <c r="AK841" s="30"/>
      <c r="AL841" s="30"/>
      <c r="AM841" s="30"/>
      <c r="AN841" s="30"/>
      <c r="AO841" s="32"/>
      <c r="AP841" s="30"/>
      <c r="AQ841" s="30"/>
      <c r="AR841" s="30"/>
      <c r="AS841" s="30"/>
      <c r="AT841" s="32"/>
      <c r="AU841" s="32"/>
      <c r="AV841" s="32"/>
      <c r="AW841" s="32"/>
      <c r="AX841" s="32"/>
      <c r="AY841" s="32"/>
      <c r="AZ841" s="32"/>
      <c r="BA841" s="32"/>
      <c r="BB841" s="32"/>
      <c r="BC841" s="30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</row>
    <row r="842" spans="1:76">
      <c r="A842" s="30"/>
      <c r="B842" s="30"/>
      <c r="C842" s="30"/>
      <c r="D842" s="30"/>
      <c r="E842" s="30"/>
      <c r="F842" s="30"/>
      <c r="G842" s="30"/>
      <c r="H842" s="30"/>
      <c r="I842" s="32"/>
      <c r="J842" s="30"/>
      <c r="K842" s="30"/>
      <c r="L842" s="30"/>
      <c r="M842" s="30"/>
      <c r="N842" s="30"/>
      <c r="O842" s="30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0"/>
      <c r="AA842" s="30"/>
      <c r="AB842" s="30"/>
      <c r="AC842" s="30"/>
      <c r="AD842" s="30"/>
      <c r="AE842" s="30"/>
      <c r="AF842" s="30"/>
      <c r="AG842" s="30"/>
      <c r="AH842" s="32"/>
      <c r="AI842" s="30"/>
      <c r="AJ842" s="30"/>
      <c r="AK842" s="30"/>
      <c r="AL842" s="30"/>
      <c r="AM842" s="30"/>
      <c r="AN842" s="30"/>
      <c r="AO842" s="32"/>
      <c r="AP842" s="30"/>
      <c r="AQ842" s="30"/>
      <c r="AR842" s="30"/>
      <c r="AS842" s="30"/>
      <c r="AT842" s="32"/>
      <c r="AU842" s="32"/>
      <c r="AV842" s="32"/>
      <c r="AW842" s="32"/>
      <c r="AX842" s="32"/>
      <c r="AY842" s="32"/>
      <c r="AZ842" s="32"/>
      <c r="BA842" s="32"/>
      <c r="BB842" s="32"/>
      <c r="BC842" s="30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</row>
    <row r="843" spans="1:76">
      <c r="A843" s="30"/>
      <c r="B843" s="30"/>
      <c r="C843" s="30"/>
      <c r="D843" s="30"/>
      <c r="E843" s="30"/>
      <c r="F843" s="30"/>
      <c r="G843" s="30"/>
      <c r="H843" s="30"/>
      <c r="I843" s="32"/>
      <c r="J843" s="30"/>
      <c r="K843" s="30"/>
      <c r="L843" s="30"/>
      <c r="M843" s="30"/>
      <c r="N843" s="30"/>
      <c r="O843" s="30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0"/>
      <c r="AA843" s="30"/>
      <c r="AB843" s="30"/>
      <c r="AC843" s="30"/>
      <c r="AD843" s="30"/>
      <c r="AE843" s="30"/>
      <c r="AF843" s="30"/>
      <c r="AG843" s="30"/>
      <c r="AH843" s="32"/>
      <c r="AI843" s="30"/>
      <c r="AJ843" s="30"/>
      <c r="AK843" s="30"/>
      <c r="AL843" s="30"/>
      <c r="AM843" s="30"/>
      <c r="AN843" s="30"/>
      <c r="AO843" s="32"/>
      <c r="AP843" s="30"/>
      <c r="AQ843" s="30"/>
      <c r="AR843" s="30"/>
      <c r="AS843" s="30"/>
      <c r="AT843" s="32"/>
      <c r="AU843" s="32"/>
      <c r="AV843" s="32"/>
      <c r="AW843" s="32"/>
      <c r="AX843" s="32"/>
      <c r="AY843" s="32"/>
      <c r="AZ843" s="32"/>
      <c r="BA843" s="32"/>
      <c r="BB843" s="32"/>
      <c r="BC843" s="30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</row>
    <row r="844" spans="1:76">
      <c r="A844" s="30"/>
      <c r="B844" s="30"/>
      <c r="C844" s="30"/>
      <c r="D844" s="30"/>
      <c r="E844" s="30"/>
      <c r="F844" s="30"/>
      <c r="G844" s="30"/>
      <c r="H844" s="30"/>
      <c r="I844" s="32"/>
      <c r="J844" s="30"/>
      <c r="K844" s="30"/>
      <c r="L844" s="30"/>
      <c r="M844" s="30"/>
      <c r="N844" s="30"/>
      <c r="O844" s="30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0"/>
      <c r="AA844" s="30"/>
      <c r="AB844" s="30"/>
      <c r="AC844" s="30"/>
      <c r="AD844" s="30"/>
      <c r="AE844" s="30"/>
      <c r="AF844" s="30"/>
      <c r="AG844" s="30"/>
      <c r="AH844" s="32"/>
      <c r="AI844" s="30"/>
      <c r="AJ844" s="30"/>
      <c r="AK844" s="30"/>
      <c r="AL844" s="30"/>
      <c r="AM844" s="30"/>
      <c r="AN844" s="30"/>
      <c r="AO844" s="32"/>
      <c r="AP844" s="30"/>
      <c r="AQ844" s="30"/>
      <c r="AR844" s="30"/>
      <c r="AS844" s="30"/>
      <c r="AT844" s="32"/>
      <c r="AU844" s="32"/>
      <c r="AV844" s="32"/>
      <c r="AW844" s="32"/>
      <c r="AX844" s="32"/>
      <c r="AY844" s="32"/>
      <c r="AZ844" s="32"/>
      <c r="BA844" s="32"/>
      <c r="BB844" s="32"/>
      <c r="BC844" s="30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</row>
    <row r="845" spans="1:76">
      <c r="A845" s="30"/>
      <c r="B845" s="30"/>
      <c r="C845" s="30"/>
      <c r="D845" s="30"/>
      <c r="E845" s="30"/>
      <c r="F845" s="30"/>
      <c r="G845" s="30"/>
      <c r="H845" s="30"/>
      <c r="I845" s="32"/>
      <c r="J845" s="30"/>
      <c r="K845" s="30"/>
      <c r="L845" s="30"/>
      <c r="M845" s="30"/>
      <c r="N845" s="30"/>
      <c r="O845" s="30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0"/>
      <c r="AA845" s="30"/>
      <c r="AB845" s="30"/>
      <c r="AC845" s="30"/>
      <c r="AD845" s="30"/>
      <c r="AE845" s="30"/>
      <c r="AF845" s="30"/>
      <c r="AG845" s="30"/>
      <c r="AH845" s="32"/>
      <c r="AI845" s="30"/>
      <c r="AJ845" s="30"/>
      <c r="AK845" s="30"/>
      <c r="AL845" s="30"/>
      <c r="AM845" s="30"/>
      <c r="AN845" s="30"/>
      <c r="AO845" s="32"/>
      <c r="AP845" s="30"/>
      <c r="AQ845" s="30"/>
      <c r="AR845" s="30"/>
      <c r="AS845" s="30"/>
      <c r="AT845" s="32"/>
      <c r="AU845" s="32"/>
      <c r="AV845" s="32"/>
      <c r="AW845" s="32"/>
      <c r="AX845" s="32"/>
      <c r="AY845" s="32"/>
      <c r="AZ845" s="32"/>
      <c r="BA845" s="32"/>
      <c r="BB845" s="32"/>
      <c r="BC845" s="30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</row>
    <row r="846" spans="1:76">
      <c r="A846" s="30"/>
      <c r="B846" s="30"/>
      <c r="C846" s="30"/>
      <c r="D846" s="30"/>
      <c r="E846" s="30"/>
      <c r="F846" s="30"/>
      <c r="G846" s="30"/>
      <c r="H846" s="30"/>
      <c r="I846" s="32"/>
      <c r="J846" s="30"/>
      <c r="K846" s="30"/>
      <c r="L846" s="30"/>
      <c r="M846" s="30"/>
      <c r="N846" s="30"/>
      <c r="O846" s="30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0"/>
      <c r="AA846" s="30"/>
      <c r="AB846" s="30"/>
      <c r="AC846" s="30"/>
      <c r="AD846" s="30"/>
      <c r="AE846" s="30"/>
      <c r="AF846" s="30"/>
      <c r="AG846" s="30"/>
      <c r="AH846" s="32"/>
      <c r="AI846" s="30"/>
      <c r="AJ846" s="30"/>
      <c r="AK846" s="30"/>
      <c r="AL846" s="30"/>
      <c r="AM846" s="30"/>
      <c r="AN846" s="30"/>
      <c r="AO846" s="32"/>
      <c r="AP846" s="30"/>
      <c r="AQ846" s="30"/>
      <c r="AR846" s="30"/>
      <c r="AS846" s="30"/>
      <c r="AT846" s="32"/>
      <c r="AU846" s="32"/>
      <c r="AV846" s="32"/>
      <c r="AW846" s="32"/>
      <c r="AX846" s="32"/>
      <c r="AY846" s="32"/>
      <c r="AZ846" s="32"/>
      <c r="BA846" s="32"/>
      <c r="BB846" s="32"/>
      <c r="BC846" s="30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</row>
    <row r="847" spans="1:76">
      <c r="A847" s="30"/>
      <c r="B847" s="30"/>
      <c r="C847" s="30"/>
      <c r="D847" s="30"/>
      <c r="E847" s="30"/>
      <c r="F847" s="30"/>
      <c r="G847" s="30"/>
      <c r="H847" s="30"/>
      <c r="I847" s="32"/>
      <c r="J847" s="30"/>
      <c r="K847" s="30"/>
      <c r="L847" s="30"/>
      <c r="M847" s="30"/>
      <c r="N847" s="30"/>
      <c r="O847" s="30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0"/>
      <c r="AA847" s="30"/>
      <c r="AB847" s="30"/>
      <c r="AC847" s="30"/>
      <c r="AD847" s="30"/>
      <c r="AE847" s="30"/>
      <c r="AF847" s="30"/>
      <c r="AG847" s="30"/>
      <c r="AH847" s="32"/>
      <c r="AI847" s="30"/>
      <c r="AJ847" s="30"/>
      <c r="AK847" s="30"/>
      <c r="AL847" s="30"/>
      <c r="AM847" s="30"/>
      <c r="AN847" s="30"/>
      <c r="AO847" s="32"/>
      <c r="AP847" s="30"/>
      <c r="AQ847" s="30"/>
      <c r="AR847" s="30"/>
      <c r="AS847" s="30"/>
      <c r="AT847" s="32"/>
      <c r="AU847" s="32"/>
      <c r="AV847" s="32"/>
      <c r="AW847" s="32"/>
      <c r="AX847" s="32"/>
      <c r="AY847" s="32"/>
      <c r="AZ847" s="32"/>
      <c r="BA847" s="32"/>
      <c r="BB847" s="32"/>
      <c r="BC847" s="30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</row>
    <row r="848" spans="1:76">
      <c r="A848" s="30"/>
      <c r="B848" s="30"/>
      <c r="C848" s="30"/>
      <c r="D848" s="30"/>
      <c r="E848" s="30"/>
      <c r="F848" s="30"/>
      <c r="G848" s="30"/>
      <c r="H848" s="30"/>
      <c r="I848" s="32"/>
      <c r="J848" s="30"/>
      <c r="K848" s="30"/>
      <c r="L848" s="30"/>
      <c r="M848" s="30"/>
      <c r="N848" s="30"/>
      <c r="O848" s="30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0"/>
      <c r="AA848" s="30"/>
      <c r="AB848" s="30"/>
      <c r="AC848" s="30"/>
      <c r="AD848" s="30"/>
      <c r="AE848" s="30"/>
      <c r="AF848" s="30"/>
      <c r="AG848" s="30"/>
      <c r="AH848" s="32"/>
      <c r="AI848" s="30"/>
      <c r="AJ848" s="30"/>
      <c r="AK848" s="30"/>
      <c r="AL848" s="30"/>
      <c r="AM848" s="30"/>
      <c r="AN848" s="30"/>
      <c r="AO848" s="32"/>
      <c r="AP848" s="30"/>
      <c r="AQ848" s="30"/>
      <c r="AR848" s="30"/>
      <c r="AS848" s="30"/>
      <c r="AT848" s="32"/>
      <c r="AU848" s="32"/>
      <c r="AV848" s="32"/>
      <c r="AW848" s="32"/>
      <c r="AX848" s="32"/>
      <c r="AY848" s="32"/>
      <c r="AZ848" s="32"/>
      <c r="BA848" s="32"/>
      <c r="BB848" s="32"/>
      <c r="BC848" s="30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</row>
    <row r="849" spans="1:76">
      <c r="A849" s="30"/>
      <c r="B849" s="30"/>
      <c r="C849" s="30"/>
      <c r="D849" s="30"/>
      <c r="E849" s="30"/>
      <c r="F849" s="30"/>
      <c r="G849" s="30"/>
      <c r="H849" s="30"/>
      <c r="I849" s="32"/>
      <c r="J849" s="30"/>
      <c r="K849" s="30"/>
      <c r="L849" s="30"/>
      <c r="M849" s="30"/>
      <c r="N849" s="30"/>
      <c r="O849" s="30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0"/>
      <c r="AA849" s="30"/>
      <c r="AB849" s="30"/>
      <c r="AC849" s="30"/>
      <c r="AD849" s="30"/>
      <c r="AE849" s="30"/>
      <c r="AF849" s="30"/>
      <c r="AG849" s="30"/>
      <c r="AH849" s="32"/>
      <c r="AI849" s="30"/>
      <c r="AJ849" s="30"/>
      <c r="AK849" s="30"/>
      <c r="AL849" s="30"/>
      <c r="AM849" s="30"/>
      <c r="AN849" s="30"/>
      <c r="AO849" s="32"/>
      <c r="AP849" s="30"/>
      <c r="AQ849" s="30"/>
      <c r="AR849" s="30"/>
      <c r="AS849" s="30"/>
      <c r="AT849" s="32"/>
      <c r="AU849" s="32"/>
      <c r="AV849" s="32"/>
      <c r="AW849" s="32"/>
      <c r="AX849" s="32"/>
      <c r="AY849" s="32"/>
      <c r="AZ849" s="32"/>
      <c r="BA849" s="32"/>
      <c r="BB849" s="32"/>
      <c r="BC849" s="30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</row>
    <row r="850" spans="1:76">
      <c r="A850" s="30"/>
      <c r="B850" s="30"/>
      <c r="C850" s="30"/>
      <c r="D850" s="30"/>
      <c r="E850" s="30"/>
      <c r="F850" s="30"/>
      <c r="G850" s="30"/>
      <c r="H850" s="30"/>
      <c r="I850" s="32"/>
      <c r="J850" s="30"/>
      <c r="K850" s="30"/>
      <c r="L850" s="30"/>
      <c r="M850" s="30"/>
      <c r="N850" s="30"/>
      <c r="O850" s="30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0"/>
      <c r="AA850" s="30"/>
      <c r="AB850" s="30"/>
      <c r="AC850" s="30"/>
      <c r="AD850" s="30"/>
      <c r="AE850" s="30"/>
      <c r="AF850" s="30"/>
      <c r="AG850" s="30"/>
      <c r="AH850" s="32"/>
      <c r="AI850" s="30"/>
      <c r="AJ850" s="30"/>
      <c r="AK850" s="30"/>
      <c r="AL850" s="30"/>
      <c r="AM850" s="30"/>
      <c r="AN850" s="30"/>
      <c r="AO850" s="32"/>
      <c r="AP850" s="30"/>
      <c r="AQ850" s="30"/>
      <c r="AR850" s="30"/>
      <c r="AS850" s="30"/>
      <c r="AT850" s="32"/>
      <c r="AU850" s="32"/>
      <c r="AV850" s="32"/>
      <c r="AW850" s="32"/>
      <c r="AX850" s="32"/>
      <c r="AY850" s="32"/>
      <c r="AZ850" s="32"/>
      <c r="BA850" s="32"/>
      <c r="BB850" s="32"/>
      <c r="BC850" s="30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</row>
    <row r="851" spans="1:76">
      <c r="A851" s="30"/>
      <c r="B851" s="30"/>
      <c r="C851" s="30"/>
      <c r="D851" s="30"/>
      <c r="E851" s="30"/>
      <c r="F851" s="30"/>
      <c r="G851" s="30"/>
      <c r="H851" s="30"/>
      <c r="I851" s="32"/>
      <c r="J851" s="30"/>
      <c r="K851" s="30"/>
      <c r="L851" s="30"/>
      <c r="M851" s="30"/>
      <c r="N851" s="30"/>
      <c r="O851" s="30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0"/>
      <c r="AA851" s="30"/>
      <c r="AB851" s="30"/>
      <c r="AC851" s="30"/>
      <c r="AD851" s="30"/>
      <c r="AE851" s="30"/>
      <c r="AF851" s="30"/>
      <c r="AG851" s="30"/>
      <c r="AH851" s="32"/>
      <c r="AI851" s="30"/>
      <c r="AJ851" s="30"/>
      <c r="AK851" s="30"/>
      <c r="AL851" s="30"/>
      <c r="AM851" s="30"/>
      <c r="AN851" s="30"/>
      <c r="AO851" s="32"/>
      <c r="AP851" s="30"/>
      <c r="AQ851" s="30"/>
      <c r="AR851" s="30"/>
      <c r="AS851" s="30"/>
      <c r="AT851" s="32"/>
      <c r="AU851" s="32"/>
      <c r="AV851" s="32"/>
      <c r="AW851" s="32"/>
      <c r="AX851" s="32"/>
      <c r="AY851" s="32"/>
      <c r="AZ851" s="32"/>
      <c r="BA851" s="32"/>
      <c r="BB851" s="32"/>
      <c r="BC851" s="30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</row>
    <row r="852" spans="1:76">
      <c r="A852" s="30"/>
      <c r="B852" s="30"/>
      <c r="C852" s="30"/>
      <c r="D852" s="30"/>
      <c r="E852" s="30"/>
      <c r="F852" s="30"/>
      <c r="G852" s="30"/>
      <c r="H852" s="30"/>
      <c r="I852" s="32"/>
      <c r="J852" s="30"/>
      <c r="K852" s="30"/>
      <c r="L852" s="30"/>
      <c r="M852" s="30"/>
      <c r="N852" s="30"/>
      <c r="O852" s="30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0"/>
      <c r="AA852" s="30"/>
      <c r="AB852" s="30"/>
      <c r="AC852" s="30"/>
      <c r="AD852" s="30"/>
      <c r="AE852" s="30"/>
      <c r="AF852" s="30"/>
      <c r="AG852" s="30"/>
      <c r="AH852" s="32"/>
      <c r="AI852" s="30"/>
      <c r="AJ852" s="30"/>
      <c r="AK852" s="30"/>
      <c r="AL852" s="30"/>
      <c r="AM852" s="30"/>
      <c r="AN852" s="30"/>
      <c r="AO852" s="32"/>
      <c r="AP852" s="30"/>
      <c r="AQ852" s="30"/>
      <c r="AR852" s="30"/>
      <c r="AS852" s="30"/>
      <c r="AT852" s="32"/>
      <c r="AU852" s="32"/>
      <c r="AV852" s="32"/>
      <c r="AW852" s="32"/>
      <c r="AX852" s="32"/>
      <c r="AY852" s="32"/>
      <c r="AZ852" s="32"/>
      <c r="BA852" s="32"/>
      <c r="BB852" s="32"/>
      <c r="BC852" s="30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</row>
    <row r="853" spans="1:76">
      <c r="A853" s="30"/>
      <c r="B853" s="30"/>
      <c r="C853" s="30"/>
      <c r="D853" s="30"/>
      <c r="E853" s="30"/>
      <c r="F853" s="30"/>
      <c r="G853" s="30"/>
      <c r="H853" s="30"/>
      <c r="I853" s="32"/>
      <c r="J853" s="30"/>
      <c r="K853" s="30"/>
      <c r="L853" s="30"/>
      <c r="M853" s="30"/>
      <c r="N853" s="30"/>
      <c r="O853" s="30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0"/>
      <c r="AA853" s="30"/>
      <c r="AB853" s="30"/>
      <c r="AC853" s="30"/>
      <c r="AD853" s="30"/>
      <c r="AE853" s="30"/>
      <c r="AF853" s="30"/>
      <c r="AG853" s="30"/>
      <c r="AH853" s="32"/>
      <c r="AI853" s="30"/>
      <c r="AJ853" s="30"/>
      <c r="AK853" s="30"/>
      <c r="AL853" s="30"/>
      <c r="AM853" s="30"/>
      <c r="AN853" s="30"/>
      <c r="AO853" s="32"/>
      <c r="AP853" s="30"/>
      <c r="AQ853" s="30"/>
      <c r="AR853" s="30"/>
      <c r="AS853" s="30"/>
      <c r="AT853" s="32"/>
      <c r="AU853" s="32"/>
      <c r="AV853" s="32"/>
      <c r="AW853" s="32"/>
      <c r="AX853" s="32"/>
      <c r="AY853" s="32"/>
      <c r="AZ853" s="32"/>
      <c r="BA853" s="32"/>
      <c r="BB853" s="32"/>
      <c r="BC853" s="30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</row>
    <row r="854" spans="1:76">
      <c r="A854" s="30"/>
      <c r="B854" s="30"/>
      <c r="C854" s="30"/>
      <c r="D854" s="30"/>
      <c r="E854" s="30"/>
      <c r="F854" s="30"/>
      <c r="G854" s="30"/>
      <c r="H854" s="30"/>
      <c r="I854" s="32"/>
      <c r="J854" s="30"/>
      <c r="K854" s="30"/>
      <c r="L854" s="30"/>
      <c r="M854" s="30"/>
      <c r="N854" s="30"/>
      <c r="O854" s="30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0"/>
      <c r="AA854" s="30"/>
      <c r="AB854" s="30"/>
      <c r="AC854" s="30"/>
      <c r="AD854" s="30"/>
      <c r="AE854" s="30"/>
      <c r="AF854" s="30"/>
      <c r="AG854" s="30"/>
      <c r="AH854" s="32"/>
      <c r="AI854" s="30"/>
      <c r="AJ854" s="30"/>
      <c r="AK854" s="30"/>
      <c r="AL854" s="30"/>
      <c r="AM854" s="30"/>
      <c r="AN854" s="30"/>
      <c r="AO854" s="32"/>
      <c r="AP854" s="30"/>
      <c r="AQ854" s="30"/>
      <c r="AR854" s="30"/>
      <c r="AS854" s="30"/>
      <c r="AT854" s="32"/>
      <c r="AU854" s="32"/>
      <c r="AV854" s="32"/>
      <c r="AW854" s="32"/>
      <c r="AX854" s="32"/>
      <c r="AY854" s="32"/>
      <c r="AZ854" s="32"/>
      <c r="BA854" s="32"/>
      <c r="BB854" s="32"/>
      <c r="BC854" s="30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</row>
    <row r="855" spans="1:76">
      <c r="A855" s="30"/>
      <c r="B855" s="30"/>
      <c r="C855" s="30"/>
      <c r="D855" s="30"/>
      <c r="E855" s="30"/>
      <c r="F855" s="30"/>
      <c r="G855" s="30"/>
      <c r="H855" s="30"/>
      <c r="I855" s="32"/>
      <c r="J855" s="30"/>
      <c r="K855" s="30"/>
      <c r="L855" s="30"/>
      <c r="M855" s="30"/>
      <c r="N855" s="30"/>
      <c r="O855" s="30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0"/>
      <c r="AA855" s="30"/>
      <c r="AB855" s="30"/>
      <c r="AC855" s="30"/>
      <c r="AD855" s="30"/>
      <c r="AE855" s="30"/>
      <c r="AF855" s="30"/>
      <c r="AG855" s="30"/>
      <c r="AH855" s="32"/>
      <c r="AI855" s="30"/>
      <c r="AJ855" s="30"/>
      <c r="AK855" s="30"/>
      <c r="AL855" s="30"/>
      <c r="AM855" s="30"/>
      <c r="AN855" s="30"/>
      <c r="AO855" s="32"/>
      <c r="AP855" s="30"/>
      <c r="AQ855" s="30"/>
      <c r="AR855" s="30"/>
      <c r="AS855" s="30"/>
      <c r="AT855" s="32"/>
      <c r="AU855" s="32"/>
      <c r="AV855" s="32"/>
      <c r="AW855" s="32"/>
      <c r="AX855" s="32"/>
      <c r="AY855" s="32"/>
      <c r="AZ855" s="32"/>
      <c r="BA855" s="32"/>
      <c r="BB855" s="32"/>
      <c r="BC855" s="30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</row>
    <row r="856" spans="1:76">
      <c r="A856" s="30"/>
      <c r="B856" s="30"/>
      <c r="C856" s="30"/>
      <c r="D856" s="30"/>
      <c r="E856" s="30"/>
      <c r="F856" s="30"/>
      <c r="G856" s="30"/>
      <c r="H856" s="30"/>
      <c r="I856" s="32"/>
      <c r="J856" s="30"/>
      <c r="K856" s="30"/>
      <c r="L856" s="30"/>
      <c r="M856" s="30"/>
      <c r="N856" s="30"/>
      <c r="O856" s="30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0"/>
      <c r="AA856" s="30"/>
      <c r="AB856" s="30"/>
      <c r="AC856" s="30"/>
      <c r="AD856" s="30"/>
      <c r="AE856" s="30"/>
      <c r="AF856" s="30"/>
      <c r="AG856" s="30"/>
      <c r="AH856" s="32"/>
      <c r="AI856" s="30"/>
      <c r="AJ856" s="30"/>
      <c r="AK856" s="30"/>
      <c r="AL856" s="30"/>
      <c r="AM856" s="30"/>
      <c r="AN856" s="30"/>
      <c r="AO856" s="32"/>
      <c r="AP856" s="30"/>
      <c r="AQ856" s="30"/>
      <c r="AR856" s="30"/>
      <c r="AS856" s="30"/>
      <c r="AT856" s="32"/>
      <c r="AU856" s="32"/>
      <c r="AV856" s="32"/>
      <c r="AW856" s="32"/>
      <c r="AX856" s="32"/>
      <c r="AY856" s="32"/>
      <c r="AZ856" s="32"/>
      <c r="BA856" s="32"/>
      <c r="BB856" s="32"/>
      <c r="BC856" s="30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</row>
    <row r="857" spans="1:76">
      <c r="A857" s="30"/>
      <c r="B857" s="30"/>
      <c r="C857" s="30"/>
      <c r="D857" s="30"/>
      <c r="E857" s="30"/>
      <c r="F857" s="30"/>
      <c r="G857" s="30"/>
      <c r="H857" s="30"/>
      <c r="I857" s="32"/>
      <c r="J857" s="30"/>
      <c r="K857" s="30"/>
      <c r="L857" s="30"/>
      <c r="M857" s="30"/>
      <c r="N857" s="30"/>
      <c r="O857" s="30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0"/>
      <c r="AA857" s="30"/>
      <c r="AB857" s="30"/>
      <c r="AC857" s="30"/>
      <c r="AD857" s="30"/>
      <c r="AE857" s="30"/>
      <c r="AF857" s="30"/>
      <c r="AG857" s="30"/>
      <c r="AH857" s="32"/>
      <c r="AI857" s="30"/>
      <c r="AJ857" s="30"/>
      <c r="AK857" s="30"/>
      <c r="AL857" s="30"/>
      <c r="AM857" s="30"/>
      <c r="AN857" s="30"/>
      <c r="AO857" s="32"/>
      <c r="AP857" s="30"/>
      <c r="AQ857" s="30"/>
      <c r="AR857" s="30"/>
      <c r="AS857" s="30"/>
      <c r="AT857" s="32"/>
      <c r="AU857" s="32"/>
      <c r="AV857" s="32"/>
      <c r="AW857" s="32"/>
      <c r="AX857" s="32"/>
      <c r="AY857" s="32"/>
      <c r="AZ857" s="32"/>
      <c r="BA857" s="32"/>
      <c r="BB857" s="32"/>
      <c r="BC857" s="30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</row>
    <row r="858" spans="1:76">
      <c r="A858" s="30"/>
      <c r="B858" s="30"/>
      <c r="C858" s="30"/>
      <c r="D858" s="30"/>
      <c r="E858" s="30"/>
      <c r="F858" s="30"/>
      <c r="G858" s="30"/>
      <c r="H858" s="30"/>
      <c r="I858" s="32"/>
      <c r="J858" s="30"/>
      <c r="K858" s="30"/>
      <c r="L858" s="30"/>
      <c r="M858" s="30"/>
      <c r="N858" s="30"/>
      <c r="O858" s="30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0"/>
      <c r="AA858" s="30"/>
      <c r="AB858" s="30"/>
      <c r="AC858" s="30"/>
      <c r="AD858" s="30"/>
      <c r="AE858" s="30"/>
      <c r="AF858" s="30"/>
      <c r="AG858" s="30"/>
      <c r="AH858" s="32"/>
      <c r="AI858" s="30"/>
      <c r="AJ858" s="30"/>
      <c r="AK858" s="30"/>
      <c r="AL858" s="30"/>
      <c r="AM858" s="30"/>
      <c r="AN858" s="30"/>
      <c r="AO858" s="32"/>
      <c r="AP858" s="30"/>
      <c r="AQ858" s="30"/>
      <c r="AR858" s="30"/>
      <c r="AS858" s="30"/>
      <c r="AT858" s="32"/>
      <c r="AU858" s="32"/>
      <c r="AV858" s="32"/>
      <c r="AW858" s="32"/>
      <c r="AX858" s="32"/>
      <c r="AY858" s="32"/>
      <c r="AZ858" s="32"/>
      <c r="BA858" s="32"/>
      <c r="BB858" s="32"/>
      <c r="BC858" s="30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</row>
    <row r="859" spans="1:76">
      <c r="A859" s="30"/>
      <c r="B859" s="30"/>
      <c r="C859" s="30"/>
      <c r="D859" s="30"/>
      <c r="E859" s="30"/>
      <c r="F859" s="30"/>
      <c r="G859" s="30"/>
      <c r="H859" s="30"/>
      <c r="I859" s="32"/>
      <c r="J859" s="30"/>
      <c r="K859" s="30"/>
      <c r="L859" s="30"/>
      <c r="M859" s="30"/>
      <c r="N859" s="30"/>
      <c r="O859" s="30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0"/>
      <c r="AA859" s="30"/>
      <c r="AB859" s="30"/>
      <c r="AC859" s="30"/>
      <c r="AD859" s="30"/>
      <c r="AE859" s="30"/>
      <c r="AF859" s="30"/>
      <c r="AG859" s="30"/>
      <c r="AH859" s="32"/>
      <c r="AI859" s="30"/>
      <c r="AJ859" s="30"/>
      <c r="AK859" s="30"/>
      <c r="AL859" s="30"/>
      <c r="AM859" s="30"/>
      <c r="AN859" s="30"/>
      <c r="AO859" s="32"/>
      <c r="AP859" s="30"/>
      <c r="AQ859" s="30"/>
      <c r="AR859" s="30"/>
      <c r="AS859" s="30"/>
      <c r="AT859" s="32"/>
      <c r="AU859" s="32"/>
      <c r="AV859" s="32"/>
      <c r="AW859" s="32"/>
      <c r="AX859" s="32"/>
      <c r="AY859" s="32"/>
      <c r="AZ859" s="32"/>
      <c r="BA859" s="32"/>
      <c r="BB859" s="32"/>
      <c r="BC859" s="30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</row>
    <row r="860" spans="1:76">
      <c r="A860" s="30"/>
      <c r="B860" s="30"/>
      <c r="C860" s="30"/>
      <c r="D860" s="30"/>
      <c r="E860" s="30"/>
      <c r="F860" s="30"/>
      <c r="G860" s="30"/>
      <c r="H860" s="30"/>
      <c r="I860" s="32"/>
      <c r="J860" s="30"/>
      <c r="K860" s="30"/>
      <c r="L860" s="30"/>
      <c r="M860" s="30"/>
      <c r="N860" s="30"/>
      <c r="O860" s="30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0"/>
      <c r="AA860" s="30"/>
      <c r="AB860" s="30"/>
      <c r="AC860" s="30"/>
      <c r="AD860" s="30"/>
      <c r="AE860" s="30"/>
      <c r="AF860" s="30"/>
      <c r="AG860" s="30"/>
      <c r="AH860" s="32"/>
      <c r="AI860" s="30"/>
      <c r="AJ860" s="30"/>
      <c r="AK860" s="30"/>
      <c r="AL860" s="30"/>
      <c r="AM860" s="30"/>
      <c r="AN860" s="30"/>
      <c r="AO860" s="32"/>
      <c r="AP860" s="30"/>
      <c r="AQ860" s="30"/>
      <c r="AR860" s="30"/>
      <c r="AS860" s="30"/>
      <c r="AT860" s="32"/>
      <c r="AU860" s="32"/>
      <c r="AV860" s="32"/>
      <c r="AW860" s="32"/>
      <c r="AX860" s="32"/>
      <c r="AY860" s="32"/>
      <c r="AZ860" s="32"/>
      <c r="BA860" s="32"/>
      <c r="BB860" s="32"/>
      <c r="BC860" s="30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</row>
    <row r="861" spans="1:76">
      <c r="A861" s="30"/>
      <c r="B861" s="30"/>
      <c r="C861" s="30"/>
      <c r="D861" s="30"/>
      <c r="E861" s="30"/>
      <c r="F861" s="30"/>
      <c r="G861" s="30"/>
      <c r="H861" s="30"/>
      <c r="I861" s="32"/>
      <c r="J861" s="30"/>
      <c r="K861" s="30"/>
      <c r="L861" s="30"/>
      <c r="M861" s="30"/>
      <c r="N861" s="30"/>
      <c r="O861" s="30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0"/>
      <c r="AA861" s="30"/>
      <c r="AB861" s="30"/>
      <c r="AC861" s="30"/>
      <c r="AD861" s="30"/>
      <c r="AE861" s="30"/>
      <c r="AF861" s="30"/>
      <c r="AG861" s="30"/>
      <c r="AH861" s="32"/>
      <c r="AI861" s="30"/>
      <c r="AJ861" s="30"/>
      <c r="AK861" s="30"/>
      <c r="AL861" s="30"/>
      <c r="AM861" s="30"/>
      <c r="AN861" s="30"/>
      <c r="AO861" s="32"/>
      <c r="AP861" s="30"/>
      <c r="AQ861" s="30"/>
      <c r="AR861" s="30"/>
      <c r="AS861" s="30"/>
      <c r="AT861" s="32"/>
      <c r="AU861" s="32"/>
      <c r="AV861" s="32"/>
      <c r="AW861" s="32"/>
      <c r="AX861" s="32"/>
      <c r="AY861" s="32"/>
      <c r="AZ861" s="32"/>
      <c r="BA861" s="32"/>
      <c r="BB861" s="32"/>
      <c r="BC861" s="30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</row>
    <row r="862" spans="1:76">
      <c r="A862" s="30"/>
      <c r="B862" s="30"/>
      <c r="C862" s="30"/>
      <c r="D862" s="30"/>
      <c r="E862" s="30"/>
      <c r="F862" s="30"/>
      <c r="G862" s="30"/>
      <c r="H862" s="30"/>
      <c r="I862" s="32"/>
      <c r="J862" s="30"/>
      <c r="K862" s="30"/>
      <c r="L862" s="30"/>
      <c r="M862" s="30"/>
      <c r="N862" s="30"/>
      <c r="O862" s="30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0"/>
      <c r="AA862" s="30"/>
      <c r="AB862" s="30"/>
      <c r="AC862" s="30"/>
      <c r="AD862" s="30"/>
      <c r="AE862" s="30"/>
      <c r="AF862" s="30"/>
      <c r="AG862" s="30"/>
      <c r="AH862" s="32"/>
      <c r="AI862" s="30"/>
      <c r="AJ862" s="30"/>
      <c r="AK862" s="30"/>
      <c r="AL862" s="30"/>
      <c r="AM862" s="30"/>
      <c r="AN862" s="30"/>
      <c r="AO862" s="32"/>
      <c r="AP862" s="30"/>
      <c r="AQ862" s="30"/>
      <c r="AR862" s="30"/>
      <c r="AS862" s="30"/>
      <c r="AT862" s="32"/>
      <c r="AU862" s="32"/>
      <c r="AV862" s="32"/>
      <c r="AW862" s="32"/>
      <c r="AX862" s="32"/>
      <c r="AY862" s="32"/>
      <c r="AZ862" s="32"/>
      <c r="BA862" s="32"/>
      <c r="BB862" s="32"/>
      <c r="BC862" s="30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</row>
    <row r="863" spans="1:76">
      <c r="A863" s="30"/>
      <c r="B863" s="30"/>
      <c r="C863" s="30"/>
      <c r="D863" s="30"/>
      <c r="E863" s="30"/>
      <c r="F863" s="30"/>
      <c r="G863" s="30"/>
      <c r="H863" s="30"/>
      <c r="I863" s="32"/>
      <c r="J863" s="30"/>
      <c r="K863" s="30"/>
      <c r="L863" s="30"/>
      <c r="M863" s="30"/>
      <c r="N863" s="30"/>
      <c r="O863" s="30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0"/>
      <c r="AA863" s="30"/>
      <c r="AB863" s="30"/>
      <c r="AC863" s="30"/>
      <c r="AD863" s="30"/>
      <c r="AE863" s="30"/>
      <c r="AF863" s="30"/>
      <c r="AG863" s="30"/>
      <c r="AH863" s="32"/>
      <c r="AI863" s="30"/>
      <c r="AJ863" s="30"/>
      <c r="AK863" s="30"/>
      <c r="AL863" s="30"/>
      <c r="AM863" s="30"/>
      <c r="AN863" s="30"/>
      <c r="AO863" s="32"/>
      <c r="AP863" s="30"/>
      <c r="AQ863" s="30"/>
      <c r="AR863" s="30"/>
      <c r="AS863" s="30"/>
      <c r="AT863" s="32"/>
      <c r="AU863" s="32"/>
      <c r="AV863" s="32"/>
      <c r="AW863" s="32"/>
      <c r="AX863" s="32"/>
      <c r="AY863" s="32"/>
      <c r="AZ863" s="32"/>
      <c r="BA863" s="32"/>
      <c r="BB863" s="32"/>
      <c r="BC863" s="30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</row>
    <row r="864" spans="1:76">
      <c r="A864" s="30"/>
      <c r="B864" s="30"/>
      <c r="C864" s="30"/>
      <c r="D864" s="30"/>
      <c r="E864" s="30"/>
      <c r="F864" s="30"/>
      <c r="G864" s="30"/>
      <c r="H864" s="30"/>
      <c r="I864" s="32"/>
      <c r="J864" s="30"/>
      <c r="K864" s="30"/>
      <c r="L864" s="30"/>
      <c r="M864" s="30"/>
      <c r="N864" s="30"/>
      <c r="O864" s="30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0"/>
      <c r="AA864" s="30"/>
      <c r="AB864" s="30"/>
      <c r="AC864" s="30"/>
      <c r="AD864" s="30"/>
      <c r="AE864" s="30"/>
      <c r="AF864" s="30"/>
      <c r="AG864" s="30"/>
      <c r="AH864" s="32"/>
      <c r="AI864" s="30"/>
      <c r="AJ864" s="30"/>
      <c r="AK864" s="30"/>
      <c r="AL864" s="30"/>
      <c r="AM864" s="30"/>
      <c r="AN864" s="30"/>
      <c r="AO864" s="32"/>
      <c r="AP864" s="30"/>
      <c r="AQ864" s="30"/>
      <c r="AR864" s="30"/>
      <c r="AS864" s="30"/>
      <c r="AT864" s="32"/>
      <c r="AU864" s="32"/>
      <c r="AV864" s="32"/>
      <c r="AW864" s="32"/>
      <c r="AX864" s="32"/>
      <c r="AY864" s="32"/>
      <c r="AZ864" s="32"/>
      <c r="BA864" s="32"/>
      <c r="BB864" s="32"/>
      <c r="BC864" s="30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</row>
    <row r="865" spans="1:76">
      <c r="A865" s="30"/>
      <c r="B865" s="30"/>
      <c r="C865" s="30"/>
      <c r="D865" s="30"/>
      <c r="E865" s="30"/>
      <c r="F865" s="30"/>
      <c r="G865" s="30"/>
      <c r="H865" s="30"/>
      <c r="I865" s="32"/>
      <c r="J865" s="30"/>
      <c r="K865" s="30"/>
      <c r="L865" s="30"/>
      <c r="M865" s="30"/>
      <c r="N865" s="30"/>
      <c r="O865" s="30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0"/>
      <c r="AA865" s="30"/>
      <c r="AB865" s="30"/>
      <c r="AC865" s="30"/>
      <c r="AD865" s="30"/>
      <c r="AE865" s="30"/>
      <c r="AF865" s="30"/>
      <c r="AG865" s="30"/>
      <c r="AH865" s="32"/>
      <c r="AI865" s="30"/>
      <c r="AJ865" s="30"/>
      <c r="AK865" s="30"/>
      <c r="AL865" s="30"/>
      <c r="AM865" s="30"/>
      <c r="AN865" s="30"/>
      <c r="AO865" s="32"/>
      <c r="AP865" s="30"/>
      <c r="AQ865" s="30"/>
      <c r="AR865" s="30"/>
      <c r="AS865" s="30"/>
      <c r="AT865" s="32"/>
      <c r="AU865" s="32"/>
      <c r="AV865" s="32"/>
      <c r="AW865" s="32"/>
      <c r="AX865" s="32"/>
      <c r="AY865" s="32"/>
      <c r="AZ865" s="32"/>
      <c r="BA865" s="32"/>
      <c r="BB865" s="32"/>
      <c r="BC865" s="30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</row>
    <row r="866" spans="1:76">
      <c r="A866" s="30"/>
      <c r="B866" s="30"/>
      <c r="C866" s="30"/>
      <c r="D866" s="30"/>
      <c r="E866" s="30"/>
      <c r="F866" s="30"/>
      <c r="G866" s="30"/>
      <c r="H866" s="30"/>
      <c r="I866" s="32"/>
      <c r="J866" s="30"/>
      <c r="K866" s="30"/>
      <c r="L866" s="30"/>
      <c r="M866" s="30"/>
      <c r="N866" s="30"/>
      <c r="O866" s="30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0"/>
      <c r="AA866" s="30"/>
      <c r="AB866" s="30"/>
      <c r="AC866" s="30"/>
      <c r="AD866" s="30"/>
      <c r="AE866" s="30"/>
      <c r="AF866" s="30"/>
      <c r="AG866" s="30"/>
      <c r="AH866" s="32"/>
      <c r="AI866" s="30"/>
      <c r="AJ866" s="30"/>
      <c r="AK866" s="30"/>
      <c r="AL866" s="30"/>
      <c r="AM866" s="30"/>
      <c r="AN866" s="30"/>
      <c r="AO866" s="32"/>
      <c r="AP866" s="30"/>
      <c r="AQ866" s="30"/>
      <c r="AR866" s="30"/>
      <c r="AS866" s="30"/>
      <c r="AT866" s="32"/>
      <c r="AU866" s="32"/>
      <c r="AV866" s="32"/>
      <c r="AW866" s="32"/>
      <c r="AX866" s="32"/>
      <c r="AY866" s="32"/>
      <c r="AZ866" s="32"/>
      <c r="BA866" s="32"/>
      <c r="BB866" s="32"/>
      <c r="BC866" s="30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</row>
    <row r="867" spans="1:76">
      <c r="A867" s="30"/>
      <c r="B867" s="30"/>
      <c r="C867" s="30"/>
      <c r="D867" s="30"/>
      <c r="E867" s="30"/>
      <c r="F867" s="30"/>
      <c r="G867" s="30"/>
      <c r="H867" s="30"/>
      <c r="I867" s="32"/>
      <c r="J867" s="30"/>
      <c r="K867" s="30"/>
      <c r="L867" s="30"/>
      <c r="M867" s="30"/>
      <c r="N867" s="30"/>
      <c r="O867" s="30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0"/>
      <c r="AA867" s="30"/>
      <c r="AB867" s="30"/>
      <c r="AC867" s="30"/>
      <c r="AD867" s="30"/>
      <c r="AE867" s="30"/>
      <c r="AF867" s="30"/>
      <c r="AG867" s="30"/>
      <c r="AH867" s="32"/>
      <c r="AI867" s="30"/>
      <c r="AJ867" s="30"/>
      <c r="AK867" s="30"/>
      <c r="AL867" s="30"/>
      <c r="AM867" s="30"/>
      <c r="AN867" s="30"/>
      <c r="AO867" s="32"/>
      <c r="AP867" s="30"/>
      <c r="AQ867" s="30"/>
      <c r="AR867" s="30"/>
      <c r="AS867" s="30"/>
      <c r="AT867" s="32"/>
      <c r="AU867" s="32"/>
      <c r="AV867" s="32"/>
      <c r="AW867" s="32"/>
      <c r="AX867" s="32"/>
      <c r="AY867" s="32"/>
      <c r="AZ867" s="32"/>
      <c r="BA867" s="32"/>
      <c r="BB867" s="32"/>
      <c r="BC867" s="30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</row>
    <row r="868" spans="1:76">
      <c r="A868" s="30"/>
      <c r="B868" s="30"/>
      <c r="C868" s="30"/>
      <c r="D868" s="30"/>
      <c r="E868" s="30"/>
      <c r="F868" s="30"/>
      <c r="G868" s="30"/>
      <c r="H868" s="30"/>
      <c r="I868" s="32"/>
      <c r="J868" s="30"/>
      <c r="K868" s="30"/>
      <c r="L868" s="30"/>
      <c r="M868" s="30"/>
      <c r="N868" s="30"/>
      <c r="O868" s="30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0"/>
      <c r="AA868" s="30"/>
      <c r="AB868" s="30"/>
      <c r="AC868" s="30"/>
      <c r="AD868" s="30"/>
      <c r="AE868" s="30"/>
      <c r="AF868" s="30"/>
      <c r="AG868" s="30"/>
      <c r="AH868" s="32"/>
      <c r="AI868" s="30"/>
      <c r="AJ868" s="30"/>
      <c r="AK868" s="30"/>
      <c r="AL868" s="30"/>
      <c r="AM868" s="30"/>
      <c r="AN868" s="30"/>
      <c r="AO868" s="32"/>
      <c r="AP868" s="30"/>
      <c r="AQ868" s="30"/>
      <c r="AR868" s="30"/>
      <c r="AS868" s="30"/>
      <c r="AT868" s="32"/>
      <c r="AU868" s="32"/>
      <c r="AV868" s="32"/>
      <c r="AW868" s="32"/>
      <c r="AX868" s="32"/>
      <c r="AY868" s="32"/>
      <c r="AZ868" s="32"/>
      <c r="BA868" s="32"/>
      <c r="BB868" s="32"/>
      <c r="BC868" s="30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</row>
    <row r="869" spans="1:76">
      <c r="A869" s="30"/>
      <c r="B869" s="30"/>
      <c r="C869" s="30"/>
      <c r="D869" s="30"/>
      <c r="E869" s="30"/>
      <c r="F869" s="30"/>
      <c r="G869" s="30"/>
      <c r="H869" s="30"/>
      <c r="I869" s="32"/>
      <c r="J869" s="30"/>
      <c r="K869" s="30"/>
      <c r="L869" s="30"/>
      <c r="M869" s="30"/>
      <c r="N869" s="30"/>
      <c r="O869" s="30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0"/>
      <c r="AA869" s="30"/>
      <c r="AB869" s="30"/>
      <c r="AC869" s="30"/>
      <c r="AD869" s="30"/>
      <c r="AE869" s="30"/>
      <c r="AF869" s="30"/>
      <c r="AG869" s="30"/>
      <c r="AH869" s="32"/>
      <c r="AI869" s="30"/>
      <c r="AJ869" s="30"/>
      <c r="AK869" s="30"/>
      <c r="AL869" s="30"/>
      <c r="AM869" s="30"/>
      <c r="AN869" s="30"/>
      <c r="AO869" s="32"/>
      <c r="AP869" s="30"/>
      <c r="AQ869" s="30"/>
      <c r="AR869" s="30"/>
      <c r="AS869" s="30"/>
      <c r="AT869" s="32"/>
      <c r="AU869" s="32"/>
      <c r="AV869" s="32"/>
      <c r="AW869" s="32"/>
      <c r="AX869" s="32"/>
      <c r="AY869" s="32"/>
      <c r="AZ869" s="32"/>
      <c r="BA869" s="32"/>
      <c r="BB869" s="32"/>
      <c r="BC869" s="30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</row>
    <row r="870" spans="1:76">
      <c r="A870" s="30"/>
      <c r="B870" s="30"/>
      <c r="C870" s="30"/>
      <c r="D870" s="30"/>
      <c r="E870" s="30"/>
      <c r="F870" s="30"/>
      <c r="G870" s="30"/>
      <c r="H870" s="30"/>
      <c r="I870" s="32"/>
      <c r="J870" s="30"/>
      <c r="K870" s="30"/>
      <c r="L870" s="30"/>
      <c r="M870" s="30"/>
      <c r="N870" s="30"/>
      <c r="O870" s="30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0"/>
      <c r="AA870" s="30"/>
      <c r="AB870" s="30"/>
      <c r="AC870" s="30"/>
      <c r="AD870" s="30"/>
      <c r="AE870" s="30"/>
      <c r="AF870" s="30"/>
      <c r="AG870" s="30"/>
      <c r="AH870" s="32"/>
      <c r="AI870" s="30"/>
      <c r="AJ870" s="30"/>
      <c r="AK870" s="30"/>
      <c r="AL870" s="30"/>
      <c r="AM870" s="30"/>
      <c r="AN870" s="30"/>
      <c r="AO870" s="32"/>
      <c r="AP870" s="30"/>
      <c r="AQ870" s="30"/>
      <c r="AR870" s="30"/>
      <c r="AS870" s="30"/>
      <c r="AT870" s="32"/>
      <c r="AU870" s="32"/>
      <c r="AV870" s="32"/>
      <c r="AW870" s="32"/>
      <c r="AX870" s="32"/>
      <c r="AY870" s="32"/>
      <c r="AZ870" s="32"/>
      <c r="BA870" s="32"/>
      <c r="BB870" s="32"/>
      <c r="BC870" s="30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</row>
    <row r="871" spans="1:76">
      <c r="A871" s="30"/>
      <c r="B871" s="30"/>
      <c r="C871" s="30"/>
      <c r="D871" s="30"/>
      <c r="E871" s="30"/>
      <c r="F871" s="30"/>
      <c r="G871" s="30"/>
      <c r="H871" s="30"/>
      <c r="I871" s="32"/>
      <c r="J871" s="30"/>
      <c r="K871" s="30"/>
      <c r="L871" s="30"/>
      <c r="M871" s="30"/>
      <c r="N871" s="30"/>
      <c r="O871" s="30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0"/>
      <c r="AA871" s="30"/>
      <c r="AB871" s="30"/>
      <c r="AC871" s="30"/>
      <c r="AD871" s="30"/>
      <c r="AE871" s="30"/>
      <c r="AF871" s="30"/>
      <c r="AG871" s="30"/>
      <c r="AH871" s="32"/>
      <c r="AI871" s="30"/>
      <c r="AJ871" s="30"/>
      <c r="AK871" s="30"/>
      <c r="AL871" s="30"/>
      <c r="AM871" s="30"/>
      <c r="AN871" s="30"/>
      <c r="AO871" s="32"/>
      <c r="AP871" s="30"/>
      <c r="AQ871" s="30"/>
      <c r="AR871" s="30"/>
      <c r="AS871" s="30"/>
      <c r="AT871" s="32"/>
      <c r="AU871" s="32"/>
      <c r="AV871" s="32"/>
      <c r="AW871" s="32"/>
      <c r="AX871" s="32"/>
      <c r="AY871" s="32"/>
      <c r="AZ871" s="32"/>
      <c r="BA871" s="32"/>
      <c r="BB871" s="32"/>
      <c r="BC871" s="30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</row>
    <row r="872" spans="1:76">
      <c r="A872" s="30"/>
      <c r="B872" s="30"/>
      <c r="C872" s="30"/>
      <c r="D872" s="30"/>
      <c r="E872" s="30"/>
      <c r="F872" s="30"/>
      <c r="G872" s="30"/>
      <c r="H872" s="30"/>
      <c r="I872" s="32"/>
      <c r="J872" s="30"/>
      <c r="K872" s="30"/>
      <c r="L872" s="30"/>
      <c r="M872" s="30"/>
      <c r="N872" s="30"/>
      <c r="O872" s="30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0"/>
      <c r="AA872" s="30"/>
      <c r="AB872" s="30"/>
      <c r="AC872" s="30"/>
      <c r="AD872" s="30"/>
      <c r="AE872" s="30"/>
      <c r="AF872" s="30"/>
      <c r="AG872" s="30"/>
      <c r="AH872" s="32"/>
      <c r="AI872" s="30"/>
      <c r="AJ872" s="30"/>
      <c r="AK872" s="30"/>
      <c r="AL872" s="30"/>
      <c r="AM872" s="30"/>
      <c r="AN872" s="30"/>
      <c r="AO872" s="32"/>
      <c r="AP872" s="30"/>
      <c r="AQ872" s="30"/>
      <c r="AR872" s="30"/>
      <c r="AS872" s="30"/>
      <c r="AT872" s="32"/>
      <c r="AU872" s="32"/>
      <c r="AV872" s="32"/>
      <c r="AW872" s="32"/>
      <c r="AX872" s="32"/>
      <c r="AY872" s="32"/>
      <c r="AZ872" s="32"/>
      <c r="BA872" s="32"/>
      <c r="BB872" s="32"/>
      <c r="BC872" s="30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</row>
    <row r="873" spans="1:76">
      <c r="A873" s="30"/>
      <c r="B873" s="30"/>
      <c r="C873" s="30"/>
      <c r="D873" s="30"/>
      <c r="E873" s="30"/>
      <c r="F873" s="30"/>
      <c r="G873" s="30"/>
      <c r="H873" s="30"/>
      <c r="I873" s="32"/>
      <c r="J873" s="30"/>
      <c r="K873" s="30"/>
      <c r="L873" s="30"/>
      <c r="M873" s="30"/>
      <c r="N873" s="30"/>
      <c r="O873" s="30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0"/>
      <c r="AA873" s="30"/>
      <c r="AB873" s="30"/>
      <c r="AC873" s="30"/>
      <c r="AD873" s="30"/>
      <c r="AE873" s="30"/>
      <c r="AF873" s="30"/>
      <c r="AG873" s="30"/>
      <c r="AH873" s="32"/>
      <c r="AI873" s="30"/>
      <c r="AJ873" s="30"/>
      <c r="AK873" s="30"/>
      <c r="AL873" s="30"/>
      <c r="AM873" s="30"/>
      <c r="AN873" s="30"/>
      <c r="AO873" s="32"/>
      <c r="AP873" s="30"/>
      <c r="AQ873" s="30"/>
      <c r="AR873" s="30"/>
      <c r="AS873" s="30"/>
      <c r="AT873" s="32"/>
      <c r="AU873" s="32"/>
      <c r="AV873" s="32"/>
      <c r="AW873" s="32"/>
      <c r="AX873" s="32"/>
      <c r="AY873" s="32"/>
      <c r="AZ873" s="32"/>
      <c r="BA873" s="32"/>
      <c r="BB873" s="32"/>
      <c r="BC873" s="30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</row>
    <row r="874" spans="1:76">
      <c r="A874" s="30"/>
      <c r="B874" s="30"/>
      <c r="C874" s="30"/>
      <c r="D874" s="30"/>
      <c r="E874" s="30"/>
      <c r="F874" s="30"/>
      <c r="G874" s="30"/>
      <c r="H874" s="30"/>
      <c r="I874" s="32"/>
      <c r="J874" s="30"/>
      <c r="K874" s="30"/>
      <c r="L874" s="30"/>
      <c r="M874" s="30"/>
      <c r="N874" s="30"/>
      <c r="O874" s="30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0"/>
      <c r="AA874" s="30"/>
      <c r="AB874" s="30"/>
      <c r="AC874" s="30"/>
      <c r="AD874" s="30"/>
      <c r="AE874" s="30"/>
      <c r="AF874" s="30"/>
      <c r="AG874" s="30"/>
      <c r="AH874" s="32"/>
      <c r="AI874" s="30"/>
      <c r="AJ874" s="30"/>
      <c r="AK874" s="30"/>
      <c r="AL874" s="30"/>
      <c r="AM874" s="30"/>
      <c r="AN874" s="30"/>
      <c r="AO874" s="32"/>
      <c r="AP874" s="30"/>
      <c r="AQ874" s="30"/>
      <c r="AR874" s="30"/>
      <c r="AS874" s="30"/>
      <c r="AT874" s="32"/>
      <c r="AU874" s="32"/>
      <c r="AV874" s="32"/>
      <c r="AW874" s="32"/>
      <c r="AX874" s="32"/>
      <c r="AY874" s="32"/>
      <c r="AZ874" s="32"/>
      <c r="BA874" s="32"/>
      <c r="BB874" s="32"/>
      <c r="BC874" s="30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</row>
    <row r="875" spans="1:76">
      <c r="A875" s="30"/>
      <c r="B875" s="30"/>
      <c r="C875" s="30"/>
      <c r="D875" s="30"/>
      <c r="E875" s="30"/>
      <c r="F875" s="30"/>
      <c r="G875" s="30"/>
      <c r="H875" s="30"/>
      <c r="I875" s="32"/>
      <c r="J875" s="30"/>
      <c r="K875" s="30"/>
      <c r="L875" s="30"/>
      <c r="M875" s="30"/>
      <c r="N875" s="30"/>
      <c r="O875" s="30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0"/>
      <c r="AA875" s="30"/>
      <c r="AB875" s="30"/>
      <c r="AC875" s="30"/>
      <c r="AD875" s="30"/>
      <c r="AE875" s="30"/>
      <c r="AF875" s="30"/>
      <c r="AG875" s="30"/>
      <c r="AH875" s="32"/>
      <c r="AI875" s="30"/>
      <c r="AJ875" s="30"/>
      <c r="AK875" s="30"/>
      <c r="AL875" s="30"/>
      <c r="AM875" s="30"/>
      <c r="AN875" s="30"/>
      <c r="AO875" s="32"/>
      <c r="AP875" s="30"/>
      <c r="AQ875" s="30"/>
      <c r="AR875" s="30"/>
      <c r="AS875" s="30"/>
      <c r="AT875" s="32"/>
      <c r="AU875" s="32"/>
      <c r="AV875" s="32"/>
      <c r="AW875" s="32"/>
      <c r="AX875" s="32"/>
      <c r="AY875" s="32"/>
      <c r="AZ875" s="32"/>
      <c r="BA875" s="32"/>
      <c r="BB875" s="32"/>
      <c r="BC875" s="30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</row>
    <row r="876" spans="1:76">
      <c r="A876" s="30"/>
      <c r="B876" s="30"/>
      <c r="C876" s="30"/>
      <c r="D876" s="30"/>
      <c r="E876" s="30"/>
      <c r="F876" s="30"/>
      <c r="G876" s="30"/>
      <c r="H876" s="30"/>
      <c r="I876" s="32"/>
      <c r="J876" s="30"/>
      <c r="K876" s="30"/>
      <c r="L876" s="30"/>
      <c r="M876" s="30"/>
      <c r="N876" s="30"/>
      <c r="O876" s="30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0"/>
      <c r="AA876" s="30"/>
      <c r="AB876" s="30"/>
      <c r="AC876" s="30"/>
      <c r="AD876" s="30"/>
      <c r="AE876" s="30"/>
      <c r="AF876" s="30"/>
      <c r="AG876" s="30"/>
      <c r="AH876" s="32"/>
      <c r="AI876" s="30"/>
      <c r="AJ876" s="30"/>
      <c r="AK876" s="30"/>
      <c r="AL876" s="30"/>
      <c r="AM876" s="30"/>
      <c r="AN876" s="30"/>
      <c r="AO876" s="32"/>
      <c r="AP876" s="30"/>
      <c r="AQ876" s="30"/>
      <c r="AR876" s="30"/>
      <c r="AS876" s="30"/>
      <c r="AT876" s="32"/>
      <c r="AU876" s="32"/>
      <c r="AV876" s="32"/>
      <c r="AW876" s="32"/>
      <c r="AX876" s="32"/>
      <c r="AY876" s="32"/>
      <c r="AZ876" s="32"/>
      <c r="BA876" s="32"/>
      <c r="BB876" s="32"/>
      <c r="BC876" s="30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</row>
    <row r="877" spans="1:76">
      <c r="A877" s="30"/>
      <c r="B877" s="30"/>
      <c r="C877" s="30"/>
      <c r="D877" s="30"/>
      <c r="E877" s="30"/>
      <c r="F877" s="30"/>
      <c r="G877" s="30"/>
      <c r="H877" s="30"/>
      <c r="I877" s="32"/>
      <c r="J877" s="30"/>
      <c r="K877" s="30"/>
      <c r="L877" s="30"/>
      <c r="M877" s="30"/>
      <c r="N877" s="30"/>
      <c r="O877" s="30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0"/>
      <c r="AA877" s="30"/>
      <c r="AB877" s="30"/>
      <c r="AC877" s="30"/>
      <c r="AD877" s="30"/>
      <c r="AE877" s="30"/>
      <c r="AF877" s="30"/>
      <c r="AG877" s="30"/>
      <c r="AH877" s="32"/>
      <c r="AI877" s="30"/>
      <c r="AJ877" s="30"/>
      <c r="AK877" s="30"/>
      <c r="AL877" s="30"/>
      <c r="AM877" s="30"/>
      <c r="AN877" s="30"/>
      <c r="AO877" s="32"/>
      <c r="AP877" s="30"/>
      <c r="AQ877" s="30"/>
      <c r="AR877" s="30"/>
      <c r="AS877" s="30"/>
      <c r="AT877" s="32"/>
      <c r="AU877" s="32"/>
      <c r="AV877" s="32"/>
      <c r="AW877" s="32"/>
      <c r="AX877" s="32"/>
      <c r="AY877" s="32"/>
      <c r="AZ877" s="32"/>
      <c r="BA877" s="32"/>
      <c r="BB877" s="32"/>
      <c r="BC877" s="30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</row>
    <row r="878" spans="1:76">
      <c r="A878" s="30"/>
      <c r="B878" s="30"/>
      <c r="C878" s="30"/>
      <c r="D878" s="30"/>
      <c r="E878" s="30"/>
      <c r="F878" s="30"/>
      <c r="G878" s="30"/>
      <c r="H878" s="30"/>
      <c r="I878" s="32"/>
      <c r="J878" s="30"/>
      <c r="K878" s="30"/>
      <c r="L878" s="30"/>
      <c r="M878" s="30"/>
      <c r="N878" s="30"/>
      <c r="O878" s="30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0"/>
      <c r="AA878" s="30"/>
      <c r="AB878" s="30"/>
      <c r="AC878" s="30"/>
      <c r="AD878" s="30"/>
      <c r="AE878" s="30"/>
      <c r="AF878" s="30"/>
      <c r="AG878" s="30"/>
      <c r="AH878" s="32"/>
      <c r="AI878" s="30"/>
      <c r="AJ878" s="30"/>
      <c r="AK878" s="30"/>
      <c r="AL878" s="30"/>
      <c r="AM878" s="30"/>
      <c r="AN878" s="30"/>
      <c r="AO878" s="32"/>
      <c r="AP878" s="30"/>
      <c r="AQ878" s="30"/>
      <c r="AR878" s="30"/>
      <c r="AS878" s="30"/>
      <c r="AT878" s="32"/>
      <c r="AU878" s="32"/>
      <c r="AV878" s="32"/>
      <c r="AW878" s="32"/>
      <c r="AX878" s="32"/>
      <c r="AY878" s="32"/>
      <c r="AZ878" s="32"/>
      <c r="BA878" s="32"/>
      <c r="BB878" s="32"/>
      <c r="BC878" s="30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</row>
    <row r="879" spans="1:76">
      <c r="A879" s="30"/>
      <c r="B879" s="30"/>
      <c r="C879" s="30"/>
      <c r="D879" s="30"/>
      <c r="E879" s="30"/>
      <c r="F879" s="30"/>
      <c r="G879" s="30"/>
      <c r="H879" s="30"/>
      <c r="I879" s="32"/>
      <c r="J879" s="30"/>
      <c r="K879" s="30"/>
      <c r="L879" s="30"/>
      <c r="M879" s="30"/>
      <c r="N879" s="30"/>
      <c r="O879" s="30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0"/>
      <c r="AA879" s="30"/>
      <c r="AB879" s="30"/>
      <c r="AC879" s="30"/>
      <c r="AD879" s="30"/>
      <c r="AE879" s="30"/>
      <c r="AF879" s="30"/>
      <c r="AG879" s="30"/>
      <c r="AH879" s="32"/>
      <c r="AI879" s="30"/>
      <c r="AJ879" s="30"/>
      <c r="AK879" s="30"/>
      <c r="AL879" s="30"/>
      <c r="AM879" s="30"/>
      <c r="AN879" s="30"/>
      <c r="AO879" s="32"/>
      <c r="AP879" s="30"/>
      <c r="AQ879" s="30"/>
      <c r="AR879" s="30"/>
      <c r="AS879" s="30"/>
      <c r="AT879" s="32"/>
      <c r="AU879" s="32"/>
      <c r="AV879" s="32"/>
      <c r="AW879" s="32"/>
      <c r="AX879" s="32"/>
      <c r="AY879" s="32"/>
      <c r="AZ879" s="32"/>
      <c r="BA879" s="32"/>
      <c r="BB879" s="32"/>
      <c r="BC879" s="30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</row>
    <row r="880" spans="1:76">
      <c r="A880" s="30"/>
      <c r="B880" s="30"/>
      <c r="C880" s="30"/>
      <c r="D880" s="30"/>
      <c r="E880" s="30"/>
      <c r="F880" s="30"/>
      <c r="G880" s="30"/>
      <c r="H880" s="30"/>
      <c r="I880" s="32"/>
      <c r="J880" s="30"/>
      <c r="K880" s="30"/>
      <c r="L880" s="30"/>
      <c r="M880" s="30"/>
      <c r="N880" s="30"/>
      <c r="O880" s="30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0"/>
      <c r="AA880" s="30"/>
      <c r="AB880" s="30"/>
      <c r="AC880" s="30"/>
      <c r="AD880" s="30"/>
      <c r="AE880" s="30"/>
      <c r="AF880" s="30"/>
      <c r="AG880" s="30"/>
      <c r="AH880" s="32"/>
      <c r="AI880" s="30"/>
      <c r="AJ880" s="30"/>
      <c r="AK880" s="30"/>
      <c r="AL880" s="30"/>
      <c r="AM880" s="30"/>
      <c r="AN880" s="30"/>
      <c r="AO880" s="32"/>
      <c r="AP880" s="30"/>
      <c r="AQ880" s="30"/>
      <c r="AR880" s="30"/>
      <c r="AS880" s="30"/>
      <c r="AT880" s="32"/>
      <c r="AU880" s="32"/>
      <c r="AV880" s="32"/>
      <c r="AW880" s="32"/>
      <c r="AX880" s="32"/>
      <c r="AY880" s="32"/>
      <c r="AZ880" s="32"/>
      <c r="BA880" s="32"/>
      <c r="BB880" s="32"/>
      <c r="BC880" s="30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</row>
    <row r="881" spans="1:76">
      <c r="A881" s="30"/>
      <c r="B881" s="30"/>
      <c r="C881" s="30"/>
      <c r="D881" s="30"/>
      <c r="E881" s="30"/>
      <c r="F881" s="30"/>
      <c r="G881" s="30"/>
      <c r="H881" s="30"/>
      <c r="I881" s="32"/>
      <c r="J881" s="30"/>
      <c r="K881" s="30"/>
      <c r="L881" s="30"/>
      <c r="M881" s="30"/>
      <c r="N881" s="30"/>
      <c r="O881" s="30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0"/>
      <c r="AA881" s="30"/>
      <c r="AB881" s="30"/>
      <c r="AC881" s="30"/>
      <c r="AD881" s="30"/>
      <c r="AE881" s="30"/>
      <c r="AF881" s="30"/>
      <c r="AG881" s="30"/>
      <c r="AH881" s="32"/>
      <c r="AI881" s="30"/>
      <c r="AJ881" s="30"/>
      <c r="AK881" s="30"/>
      <c r="AL881" s="30"/>
      <c r="AM881" s="30"/>
      <c r="AN881" s="30"/>
      <c r="AO881" s="32"/>
      <c r="AP881" s="30"/>
      <c r="AQ881" s="30"/>
      <c r="AR881" s="30"/>
      <c r="AS881" s="30"/>
      <c r="AT881" s="32"/>
      <c r="AU881" s="32"/>
      <c r="AV881" s="32"/>
      <c r="AW881" s="32"/>
      <c r="AX881" s="32"/>
      <c r="AY881" s="32"/>
      <c r="AZ881" s="32"/>
      <c r="BA881" s="32"/>
      <c r="BB881" s="32"/>
      <c r="BC881" s="30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</row>
    <row r="882" spans="1:76">
      <c r="A882" s="30"/>
      <c r="B882" s="30"/>
      <c r="C882" s="30"/>
      <c r="D882" s="30"/>
      <c r="E882" s="30"/>
      <c r="F882" s="30"/>
      <c r="G882" s="30"/>
      <c r="H882" s="30"/>
      <c r="I882" s="32"/>
      <c r="J882" s="30"/>
      <c r="K882" s="30"/>
      <c r="L882" s="30"/>
      <c r="M882" s="30"/>
      <c r="N882" s="30"/>
      <c r="O882" s="30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0"/>
      <c r="AA882" s="30"/>
      <c r="AB882" s="30"/>
      <c r="AC882" s="30"/>
      <c r="AD882" s="30"/>
      <c r="AE882" s="30"/>
      <c r="AF882" s="30"/>
      <c r="AG882" s="30"/>
      <c r="AH882" s="32"/>
      <c r="AI882" s="30"/>
      <c r="AJ882" s="30"/>
      <c r="AK882" s="30"/>
      <c r="AL882" s="30"/>
      <c r="AM882" s="30"/>
      <c r="AN882" s="30"/>
      <c r="AO882" s="32"/>
      <c r="AP882" s="30"/>
      <c r="AQ882" s="30"/>
      <c r="AR882" s="30"/>
      <c r="AS882" s="30"/>
      <c r="AT882" s="32"/>
      <c r="AU882" s="32"/>
      <c r="AV882" s="32"/>
      <c r="AW882" s="32"/>
      <c r="AX882" s="32"/>
      <c r="AY882" s="32"/>
      <c r="AZ882" s="32"/>
      <c r="BA882" s="32"/>
      <c r="BB882" s="32"/>
      <c r="BC882" s="30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</row>
    <row r="883" spans="1:76">
      <c r="A883" s="30"/>
      <c r="B883" s="30"/>
      <c r="C883" s="30"/>
      <c r="D883" s="30"/>
      <c r="E883" s="30"/>
      <c r="F883" s="30"/>
      <c r="G883" s="30"/>
      <c r="H883" s="30"/>
      <c r="I883" s="32"/>
      <c r="J883" s="30"/>
      <c r="K883" s="30"/>
      <c r="L883" s="30"/>
      <c r="M883" s="30"/>
      <c r="N883" s="30"/>
      <c r="O883" s="30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0"/>
      <c r="AA883" s="30"/>
      <c r="AB883" s="30"/>
      <c r="AC883" s="30"/>
      <c r="AD883" s="30"/>
      <c r="AE883" s="30"/>
      <c r="AF883" s="30"/>
      <c r="AG883" s="30"/>
      <c r="AH883" s="32"/>
      <c r="AI883" s="30"/>
      <c r="AJ883" s="30"/>
      <c r="AK883" s="30"/>
      <c r="AL883" s="30"/>
      <c r="AM883" s="30"/>
      <c r="AN883" s="30"/>
      <c r="AO883" s="32"/>
      <c r="AP883" s="30"/>
      <c r="AQ883" s="30"/>
      <c r="AR883" s="30"/>
      <c r="AS883" s="30"/>
      <c r="AT883" s="32"/>
      <c r="AU883" s="32"/>
      <c r="AV883" s="32"/>
      <c r="AW883" s="32"/>
      <c r="AX883" s="32"/>
      <c r="AY883" s="32"/>
      <c r="AZ883" s="32"/>
      <c r="BA883" s="32"/>
      <c r="BB883" s="32"/>
      <c r="BC883" s="30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</row>
    <row r="884" spans="1:76">
      <c r="A884" s="30"/>
      <c r="B884" s="30"/>
      <c r="C884" s="30"/>
      <c r="D884" s="30"/>
      <c r="E884" s="30"/>
      <c r="F884" s="30"/>
      <c r="G884" s="30"/>
      <c r="H884" s="30"/>
      <c r="I884" s="32"/>
      <c r="J884" s="30"/>
      <c r="K884" s="30"/>
      <c r="L884" s="30"/>
      <c r="M884" s="30"/>
      <c r="N884" s="30"/>
      <c r="O884" s="30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0"/>
      <c r="AA884" s="30"/>
      <c r="AB884" s="30"/>
      <c r="AC884" s="30"/>
      <c r="AD884" s="30"/>
      <c r="AE884" s="30"/>
      <c r="AF884" s="30"/>
      <c r="AG884" s="30"/>
      <c r="AH884" s="32"/>
      <c r="AI884" s="30"/>
      <c r="AJ884" s="30"/>
      <c r="AK884" s="30"/>
      <c r="AL884" s="30"/>
      <c r="AM884" s="30"/>
      <c r="AN884" s="30"/>
      <c r="AO884" s="32"/>
      <c r="AP884" s="30"/>
      <c r="AQ884" s="30"/>
      <c r="AR884" s="30"/>
      <c r="AS884" s="30"/>
      <c r="AT884" s="32"/>
      <c r="AU884" s="32"/>
      <c r="AV884" s="32"/>
      <c r="AW884" s="32"/>
      <c r="AX884" s="32"/>
      <c r="AY884" s="32"/>
      <c r="AZ884" s="32"/>
      <c r="BA884" s="32"/>
      <c r="BB884" s="32"/>
      <c r="BC884" s="30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</row>
    <row r="885" spans="1:76">
      <c r="A885" s="30"/>
      <c r="B885" s="30"/>
      <c r="C885" s="30"/>
      <c r="D885" s="30"/>
      <c r="E885" s="30"/>
      <c r="F885" s="30"/>
      <c r="G885" s="30"/>
      <c r="H885" s="30"/>
      <c r="I885" s="32"/>
      <c r="J885" s="30"/>
      <c r="K885" s="30"/>
      <c r="L885" s="30"/>
      <c r="M885" s="30"/>
      <c r="N885" s="30"/>
      <c r="O885" s="30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0"/>
      <c r="AA885" s="30"/>
      <c r="AB885" s="30"/>
      <c r="AC885" s="30"/>
      <c r="AD885" s="30"/>
      <c r="AE885" s="30"/>
      <c r="AF885" s="30"/>
      <c r="AG885" s="30"/>
      <c r="AH885" s="32"/>
      <c r="AI885" s="30"/>
      <c r="AJ885" s="30"/>
      <c r="AK885" s="30"/>
      <c r="AL885" s="30"/>
      <c r="AM885" s="30"/>
      <c r="AN885" s="30"/>
      <c r="AO885" s="32"/>
      <c r="AP885" s="30"/>
      <c r="AQ885" s="30"/>
      <c r="AR885" s="30"/>
      <c r="AS885" s="30"/>
      <c r="AT885" s="32"/>
      <c r="AU885" s="32"/>
      <c r="AV885" s="32"/>
      <c r="AW885" s="32"/>
      <c r="AX885" s="32"/>
      <c r="AY885" s="32"/>
      <c r="AZ885" s="32"/>
      <c r="BA885" s="32"/>
      <c r="BB885" s="32"/>
      <c r="BC885" s="30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</row>
    <row r="886" spans="1:76">
      <c r="A886" s="30"/>
      <c r="B886" s="30"/>
      <c r="C886" s="30"/>
      <c r="D886" s="30"/>
      <c r="E886" s="30"/>
      <c r="F886" s="30"/>
      <c r="G886" s="30"/>
      <c r="H886" s="30"/>
      <c r="I886" s="32"/>
      <c r="J886" s="30"/>
      <c r="K886" s="30"/>
      <c r="L886" s="30"/>
      <c r="M886" s="30"/>
      <c r="N886" s="30"/>
      <c r="O886" s="30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0"/>
      <c r="AA886" s="30"/>
      <c r="AB886" s="30"/>
      <c r="AC886" s="30"/>
      <c r="AD886" s="30"/>
      <c r="AE886" s="30"/>
      <c r="AF886" s="30"/>
      <c r="AG886" s="30"/>
      <c r="AH886" s="32"/>
      <c r="AI886" s="30"/>
      <c r="AJ886" s="30"/>
      <c r="AK886" s="30"/>
      <c r="AL886" s="30"/>
      <c r="AM886" s="30"/>
      <c r="AN886" s="30"/>
      <c r="AO886" s="32"/>
      <c r="AP886" s="30"/>
      <c r="AQ886" s="30"/>
      <c r="AR886" s="30"/>
      <c r="AS886" s="30"/>
      <c r="AT886" s="32"/>
      <c r="AU886" s="32"/>
      <c r="AV886" s="32"/>
      <c r="AW886" s="32"/>
      <c r="AX886" s="32"/>
      <c r="AY886" s="32"/>
      <c r="AZ886" s="32"/>
      <c r="BA886" s="32"/>
      <c r="BB886" s="32"/>
      <c r="BC886" s="30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</row>
    <row r="887" spans="1:76">
      <c r="A887" s="30"/>
      <c r="B887" s="30"/>
      <c r="C887" s="30"/>
      <c r="D887" s="30"/>
      <c r="E887" s="30"/>
      <c r="F887" s="30"/>
      <c r="G887" s="30"/>
      <c r="H887" s="30"/>
      <c r="I887" s="32"/>
      <c r="J887" s="30"/>
      <c r="K887" s="30"/>
      <c r="L887" s="30"/>
      <c r="M887" s="30"/>
      <c r="N887" s="30"/>
      <c r="O887" s="30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0"/>
      <c r="AA887" s="30"/>
      <c r="AB887" s="30"/>
      <c r="AC887" s="30"/>
      <c r="AD887" s="30"/>
      <c r="AE887" s="30"/>
      <c r="AF887" s="30"/>
      <c r="AG887" s="30"/>
      <c r="AH887" s="32"/>
      <c r="AI887" s="30"/>
      <c r="AJ887" s="30"/>
      <c r="AK887" s="30"/>
      <c r="AL887" s="30"/>
      <c r="AM887" s="30"/>
      <c r="AN887" s="30"/>
      <c r="AO887" s="32"/>
      <c r="AP887" s="30"/>
      <c r="AQ887" s="30"/>
      <c r="AR887" s="30"/>
      <c r="AS887" s="30"/>
      <c r="AT887" s="32"/>
      <c r="AU887" s="32"/>
      <c r="AV887" s="32"/>
      <c r="AW887" s="32"/>
      <c r="AX887" s="32"/>
      <c r="AY887" s="32"/>
      <c r="AZ887" s="32"/>
      <c r="BA887" s="32"/>
      <c r="BB887" s="32"/>
      <c r="BC887" s="30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</row>
    <row r="888" spans="1:76">
      <c r="A888" s="30"/>
      <c r="B888" s="30"/>
      <c r="C888" s="30"/>
      <c r="D888" s="30"/>
      <c r="E888" s="30"/>
      <c r="F888" s="30"/>
      <c r="G888" s="30"/>
      <c r="H888" s="30"/>
      <c r="I888" s="32"/>
      <c r="J888" s="30"/>
      <c r="K888" s="30"/>
      <c r="L888" s="30"/>
      <c r="M888" s="30"/>
      <c r="N888" s="30"/>
      <c r="O888" s="30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0"/>
      <c r="AA888" s="30"/>
      <c r="AB888" s="30"/>
      <c r="AC888" s="30"/>
      <c r="AD888" s="30"/>
      <c r="AE888" s="30"/>
      <c r="AF888" s="30"/>
      <c r="AG888" s="30"/>
      <c r="AH888" s="32"/>
      <c r="AI888" s="30"/>
      <c r="AJ888" s="30"/>
      <c r="AK888" s="30"/>
      <c r="AL888" s="30"/>
      <c r="AM888" s="30"/>
      <c r="AN888" s="30"/>
      <c r="AO888" s="32"/>
      <c r="AP888" s="30"/>
      <c r="AQ888" s="30"/>
      <c r="AR888" s="30"/>
      <c r="AS888" s="30"/>
      <c r="AT888" s="32"/>
      <c r="AU888" s="32"/>
      <c r="AV888" s="32"/>
      <c r="AW888" s="32"/>
      <c r="AX888" s="32"/>
      <c r="AY888" s="32"/>
      <c r="AZ888" s="32"/>
      <c r="BA888" s="32"/>
      <c r="BB888" s="32"/>
      <c r="BC888" s="30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</row>
    <row r="889" spans="1:76">
      <c r="A889" s="30"/>
      <c r="B889" s="30"/>
      <c r="C889" s="30"/>
      <c r="D889" s="30"/>
      <c r="E889" s="30"/>
      <c r="F889" s="30"/>
      <c r="G889" s="30"/>
      <c r="H889" s="30"/>
      <c r="I889" s="32"/>
      <c r="J889" s="30"/>
      <c r="K889" s="30"/>
      <c r="L889" s="30"/>
      <c r="M889" s="30"/>
      <c r="N889" s="30"/>
      <c r="O889" s="30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0"/>
      <c r="AA889" s="30"/>
      <c r="AB889" s="30"/>
      <c r="AC889" s="30"/>
      <c r="AD889" s="30"/>
      <c r="AE889" s="30"/>
      <c r="AF889" s="30"/>
      <c r="AG889" s="30"/>
      <c r="AH889" s="32"/>
      <c r="AI889" s="30"/>
      <c r="AJ889" s="30"/>
      <c r="AK889" s="30"/>
      <c r="AL889" s="30"/>
      <c r="AM889" s="30"/>
      <c r="AN889" s="30"/>
      <c r="AO889" s="32"/>
      <c r="AP889" s="30"/>
      <c r="AQ889" s="30"/>
      <c r="AR889" s="30"/>
      <c r="AS889" s="30"/>
      <c r="AT889" s="32"/>
      <c r="AU889" s="32"/>
      <c r="AV889" s="32"/>
      <c r="AW889" s="32"/>
      <c r="AX889" s="32"/>
      <c r="AY889" s="32"/>
      <c r="AZ889" s="32"/>
      <c r="BA889" s="32"/>
      <c r="BB889" s="32"/>
      <c r="BC889" s="30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</row>
    <row r="890" spans="1:76">
      <c r="A890" s="30"/>
      <c r="B890" s="30"/>
      <c r="C890" s="30"/>
      <c r="D890" s="30"/>
      <c r="E890" s="30"/>
      <c r="F890" s="30"/>
      <c r="G890" s="30"/>
      <c r="H890" s="30"/>
      <c r="I890" s="32"/>
      <c r="J890" s="30"/>
      <c r="K890" s="30"/>
      <c r="L890" s="30"/>
      <c r="M890" s="30"/>
      <c r="N890" s="30"/>
      <c r="O890" s="30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0"/>
      <c r="AA890" s="30"/>
      <c r="AB890" s="30"/>
      <c r="AC890" s="30"/>
      <c r="AD890" s="30"/>
      <c r="AE890" s="30"/>
      <c r="AF890" s="30"/>
      <c r="AG890" s="30"/>
      <c r="AH890" s="32"/>
      <c r="AI890" s="30"/>
      <c r="AJ890" s="30"/>
      <c r="AK890" s="30"/>
      <c r="AL890" s="30"/>
      <c r="AM890" s="30"/>
      <c r="AN890" s="30"/>
      <c r="AO890" s="32"/>
      <c r="AP890" s="30"/>
      <c r="AQ890" s="30"/>
      <c r="AR890" s="30"/>
      <c r="AS890" s="30"/>
      <c r="AT890" s="32"/>
      <c r="AU890" s="32"/>
      <c r="AV890" s="32"/>
      <c r="AW890" s="32"/>
      <c r="AX890" s="32"/>
      <c r="AY890" s="32"/>
      <c r="AZ890" s="32"/>
      <c r="BA890" s="32"/>
      <c r="BB890" s="32"/>
      <c r="BC890" s="30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</row>
    <row r="891" spans="1:76">
      <c r="A891" s="30"/>
      <c r="B891" s="30"/>
      <c r="C891" s="30"/>
      <c r="D891" s="30"/>
      <c r="E891" s="30"/>
      <c r="F891" s="30"/>
      <c r="G891" s="30"/>
      <c r="H891" s="30"/>
      <c r="I891" s="32"/>
      <c r="J891" s="30"/>
      <c r="K891" s="30"/>
      <c r="L891" s="30"/>
      <c r="M891" s="30"/>
      <c r="N891" s="30"/>
      <c r="O891" s="30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0"/>
      <c r="AA891" s="30"/>
      <c r="AB891" s="30"/>
      <c r="AC891" s="30"/>
      <c r="AD891" s="30"/>
      <c r="AE891" s="30"/>
      <c r="AF891" s="30"/>
      <c r="AG891" s="30"/>
      <c r="AH891" s="32"/>
      <c r="AI891" s="30"/>
      <c r="AJ891" s="30"/>
      <c r="AK891" s="30"/>
      <c r="AL891" s="30"/>
      <c r="AM891" s="30"/>
      <c r="AN891" s="30"/>
      <c r="AO891" s="32"/>
      <c r="AP891" s="30"/>
      <c r="AQ891" s="30"/>
      <c r="AR891" s="30"/>
      <c r="AS891" s="30"/>
      <c r="AT891" s="32"/>
      <c r="AU891" s="32"/>
      <c r="AV891" s="32"/>
      <c r="AW891" s="32"/>
      <c r="AX891" s="32"/>
      <c r="AY891" s="32"/>
      <c r="AZ891" s="32"/>
      <c r="BA891" s="32"/>
      <c r="BB891" s="32"/>
      <c r="BC891" s="30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</row>
    <row r="892" spans="1:76">
      <c r="A892" s="30"/>
      <c r="B892" s="30"/>
      <c r="C892" s="30"/>
      <c r="D892" s="30"/>
      <c r="E892" s="30"/>
      <c r="F892" s="30"/>
      <c r="G892" s="30"/>
      <c r="H892" s="30"/>
      <c r="I892" s="32"/>
      <c r="J892" s="30"/>
      <c r="K892" s="30"/>
      <c r="L892" s="30"/>
      <c r="M892" s="30"/>
      <c r="N892" s="30"/>
      <c r="O892" s="30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0"/>
      <c r="AA892" s="30"/>
      <c r="AB892" s="30"/>
      <c r="AC892" s="30"/>
      <c r="AD892" s="30"/>
      <c r="AE892" s="30"/>
      <c r="AF892" s="30"/>
      <c r="AG892" s="30"/>
      <c r="AH892" s="32"/>
      <c r="AI892" s="30"/>
      <c r="AJ892" s="30"/>
      <c r="AK892" s="30"/>
      <c r="AL892" s="30"/>
      <c r="AM892" s="30"/>
      <c r="AN892" s="30"/>
      <c r="AO892" s="32"/>
      <c r="AP892" s="30"/>
      <c r="AQ892" s="30"/>
      <c r="AR892" s="30"/>
      <c r="AS892" s="30"/>
      <c r="AT892" s="32"/>
      <c r="AU892" s="32"/>
      <c r="AV892" s="32"/>
      <c r="AW892" s="32"/>
      <c r="AX892" s="32"/>
      <c r="AY892" s="32"/>
      <c r="AZ892" s="32"/>
      <c r="BA892" s="32"/>
      <c r="BB892" s="32"/>
      <c r="BC892" s="30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</row>
    <row r="893" spans="1:76">
      <c r="A893" s="30"/>
      <c r="B893" s="30"/>
      <c r="C893" s="30"/>
      <c r="D893" s="30"/>
      <c r="E893" s="30"/>
      <c r="F893" s="30"/>
      <c r="G893" s="30"/>
      <c r="H893" s="30"/>
      <c r="I893" s="32"/>
      <c r="J893" s="30"/>
      <c r="K893" s="30"/>
      <c r="L893" s="30"/>
      <c r="M893" s="30"/>
      <c r="N893" s="30"/>
      <c r="O893" s="30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0"/>
      <c r="AA893" s="30"/>
      <c r="AB893" s="30"/>
      <c r="AC893" s="30"/>
      <c r="AD893" s="30"/>
      <c r="AE893" s="30"/>
      <c r="AF893" s="30"/>
      <c r="AG893" s="30"/>
      <c r="AH893" s="32"/>
      <c r="AI893" s="30"/>
      <c r="AJ893" s="30"/>
      <c r="AK893" s="30"/>
      <c r="AL893" s="30"/>
      <c r="AM893" s="30"/>
      <c r="AN893" s="30"/>
      <c r="AO893" s="32"/>
      <c r="AP893" s="30"/>
      <c r="AQ893" s="30"/>
      <c r="AR893" s="30"/>
      <c r="AS893" s="30"/>
      <c r="AT893" s="32"/>
      <c r="AU893" s="32"/>
      <c r="AV893" s="32"/>
      <c r="AW893" s="32"/>
      <c r="AX893" s="32"/>
      <c r="AY893" s="32"/>
      <c r="AZ893" s="32"/>
      <c r="BA893" s="32"/>
      <c r="BB893" s="32"/>
      <c r="BC893" s="30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</row>
    <row r="894" spans="1:76">
      <c r="A894" s="30"/>
      <c r="B894" s="30"/>
      <c r="C894" s="30"/>
      <c r="D894" s="30"/>
      <c r="E894" s="30"/>
      <c r="F894" s="30"/>
      <c r="G894" s="30"/>
      <c r="H894" s="30"/>
      <c r="I894" s="32"/>
      <c r="J894" s="30"/>
      <c r="K894" s="30"/>
      <c r="L894" s="30"/>
      <c r="M894" s="30"/>
      <c r="N894" s="30"/>
      <c r="O894" s="30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0"/>
      <c r="AA894" s="30"/>
      <c r="AB894" s="30"/>
      <c r="AC894" s="30"/>
      <c r="AD894" s="30"/>
      <c r="AE894" s="30"/>
      <c r="AF894" s="30"/>
      <c r="AG894" s="30"/>
      <c r="AH894" s="32"/>
      <c r="AI894" s="30"/>
      <c r="AJ894" s="30"/>
      <c r="AK894" s="30"/>
      <c r="AL894" s="30"/>
      <c r="AM894" s="30"/>
      <c r="AN894" s="30"/>
      <c r="AO894" s="32"/>
      <c r="AP894" s="30"/>
      <c r="AQ894" s="30"/>
      <c r="AR894" s="30"/>
      <c r="AS894" s="30"/>
      <c r="AT894" s="32"/>
      <c r="AU894" s="32"/>
      <c r="AV894" s="32"/>
      <c r="AW894" s="32"/>
      <c r="AX894" s="32"/>
      <c r="AY894" s="32"/>
      <c r="AZ894" s="32"/>
      <c r="BA894" s="32"/>
      <c r="BB894" s="32"/>
      <c r="BC894" s="30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</row>
    <row r="895" spans="1:76">
      <c r="A895" s="30"/>
      <c r="B895" s="30"/>
      <c r="C895" s="30"/>
      <c r="D895" s="30"/>
      <c r="E895" s="30"/>
      <c r="F895" s="30"/>
      <c r="G895" s="30"/>
      <c r="H895" s="30"/>
      <c r="I895" s="32"/>
      <c r="J895" s="30"/>
      <c r="K895" s="30"/>
      <c r="L895" s="30"/>
      <c r="M895" s="30"/>
      <c r="N895" s="30"/>
      <c r="O895" s="30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0"/>
      <c r="AA895" s="30"/>
      <c r="AB895" s="30"/>
      <c r="AC895" s="30"/>
      <c r="AD895" s="30"/>
      <c r="AE895" s="30"/>
      <c r="AF895" s="30"/>
      <c r="AG895" s="30"/>
      <c r="AH895" s="32"/>
      <c r="AI895" s="30"/>
      <c r="AJ895" s="30"/>
      <c r="AK895" s="30"/>
      <c r="AL895" s="30"/>
      <c r="AM895" s="30"/>
      <c r="AN895" s="30"/>
      <c r="AO895" s="32"/>
      <c r="AP895" s="30"/>
      <c r="AQ895" s="30"/>
      <c r="AR895" s="30"/>
      <c r="AS895" s="30"/>
      <c r="AT895" s="32"/>
      <c r="AU895" s="32"/>
      <c r="AV895" s="32"/>
      <c r="AW895" s="32"/>
      <c r="AX895" s="32"/>
      <c r="AY895" s="32"/>
      <c r="AZ895" s="32"/>
      <c r="BA895" s="32"/>
      <c r="BB895" s="32"/>
      <c r="BC895" s="30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</row>
    <row r="896" spans="1:76">
      <c r="A896" s="30"/>
      <c r="B896" s="30"/>
      <c r="C896" s="30"/>
      <c r="D896" s="30"/>
      <c r="E896" s="30"/>
      <c r="F896" s="30"/>
      <c r="G896" s="30"/>
      <c r="H896" s="30"/>
      <c r="I896" s="32"/>
      <c r="J896" s="30"/>
      <c r="K896" s="30"/>
      <c r="L896" s="30"/>
      <c r="M896" s="30"/>
      <c r="N896" s="30"/>
      <c r="O896" s="30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0"/>
      <c r="AA896" s="30"/>
      <c r="AB896" s="30"/>
      <c r="AC896" s="30"/>
      <c r="AD896" s="30"/>
      <c r="AE896" s="30"/>
      <c r="AF896" s="30"/>
      <c r="AG896" s="30"/>
      <c r="AH896" s="32"/>
      <c r="AI896" s="30"/>
      <c r="AJ896" s="30"/>
      <c r="AK896" s="30"/>
      <c r="AL896" s="30"/>
      <c r="AM896" s="30"/>
      <c r="AN896" s="30"/>
      <c r="AO896" s="32"/>
      <c r="AP896" s="30"/>
      <c r="AQ896" s="30"/>
      <c r="AR896" s="30"/>
      <c r="AS896" s="30"/>
      <c r="AT896" s="32"/>
      <c r="AU896" s="32"/>
      <c r="AV896" s="32"/>
      <c r="AW896" s="32"/>
      <c r="AX896" s="32"/>
      <c r="AY896" s="32"/>
      <c r="AZ896" s="32"/>
      <c r="BA896" s="32"/>
      <c r="BB896" s="32"/>
      <c r="BC896" s="30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</row>
    <row r="897" spans="1:76">
      <c r="A897" s="30"/>
      <c r="B897" s="30"/>
      <c r="C897" s="30"/>
      <c r="D897" s="30"/>
      <c r="E897" s="30"/>
      <c r="F897" s="30"/>
      <c r="G897" s="30"/>
      <c r="H897" s="30"/>
      <c r="I897" s="32"/>
      <c r="J897" s="30"/>
      <c r="K897" s="30"/>
      <c r="L897" s="30"/>
      <c r="M897" s="30"/>
      <c r="N897" s="30"/>
      <c r="O897" s="30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0"/>
      <c r="AA897" s="30"/>
      <c r="AB897" s="30"/>
      <c r="AC897" s="30"/>
      <c r="AD897" s="30"/>
      <c r="AE897" s="30"/>
      <c r="AF897" s="30"/>
      <c r="AG897" s="30"/>
      <c r="AH897" s="32"/>
      <c r="AI897" s="30"/>
      <c r="AJ897" s="30"/>
      <c r="AK897" s="30"/>
      <c r="AL897" s="30"/>
      <c r="AM897" s="30"/>
      <c r="AN897" s="30"/>
      <c r="AO897" s="32"/>
      <c r="AP897" s="30"/>
      <c r="AQ897" s="30"/>
      <c r="AR897" s="30"/>
      <c r="AS897" s="30"/>
      <c r="AT897" s="32"/>
      <c r="AU897" s="32"/>
      <c r="AV897" s="32"/>
      <c r="AW897" s="32"/>
      <c r="AX897" s="32"/>
      <c r="AY897" s="32"/>
      <c r="AZ897" s="32"/>
      <c r="BA897" s="32"/>
      <c r="BB897" s="32"/>
      <c r="BC897" s="30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</row>
    <row r="898" spans="1:76">
      <c r="A898" s="30"/>
      <c r="B898" s="30"/>
      <c r="C898" s="30"/>
      <c r="D898" s="30"/>
      <c r="E898" s="30"/>
      <c r="F898" s="30"/>
      <c r="G898" s="30"/>
      <c r="H898" s="30"/>
      <c r="I898" s="32"/>
      <c r="J898" s="30"/>
      <c r="K898" s="30"/>
      <c r="L898" s="30"/>
      <c r="M898" s="30"/>
      <c r="N898" s="30"/>
      <c r="O898" s="30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0"/>
      <c r="AA898" s="30"/>
      <c r="AB898" s="30"/>
      <c r="AC898" s="30"/>
      <c r="AD898" s="30"/>
      <c r="AE898" s="30"/>
      <c r="AF898" s="30"/>
      <c r="AG898" s="30"/>
      <c r="AH898" s="32"/>
      <c r="AI898" s="30"/>
      <c r="AJ898" s="30"/>
      <c r="AK898" s="30"/>
      <c r="AL898" s="30"/>
      <c r="AM898" s="30"/>
      <c r="AN898" s="30"/>
      <c r="AO898" s="32"/>
      <c r="AP898" s="30"/>
      <c r="AQ898" s="30"/>
      <c r="AR898" s="30"/>
      <c r="AS898" s="30"/>
      <c r="AT898" s="32"/>
      <c r="AU898" s="32"/>
      <c r="AV898" s="32"/>
      <c r="AW898" s="32"/>
      <c r="AX898" s="32"/>
      <c r="AY898" s="32"/>
      <c r="AZ898" s="32"/>
      <c r="BA898" s="32"/>
      <c r="BB898" s="32"/>
      <c r="BC898" s="30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</row>
    <row r="899" spans="1:76">
      <c r="A899" s="30"/>
      <c r="B899" s="30"/>
      <c r="C899" s="30"/>
      <c r="D899" s="30"/>
      <c r="E899" s="30"/>
      <c r="F899" s="30"/>
      <c r="G899" s="30"/>
      <c r="H899" s="30"/>
      <c r="I899" s="32"/>
      <c r="J899" s="30"/>
      <c r="K899" s="30"/>
      <c r="L899" s="30"/>
      <c r="M899" s="30"/>
      <c r="N899" s="30"/>
      <c r="O899" s="30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0"/>
      <c r="AA899" s="30"/>
      <c r="AB899" s="30"/>
      <c r="AC899" s="30"/>
      <c r="AD899" s="30"/>
      <c r="AE899" s="30"/>
      <c r="AF899" s="30"/>
      <c r="AG899" s="30"/>
      <c r="AH899" s="32"/>
      <c r="AI899" s="30"/>
      <c r="AJ899" s="30"/>
      <c r="AK899" s="30"/>
      <c r="AL899" s="30"/>
      <c r="AM899" s="30"/>
      <c r="AN899" s="30"/>
      <c r="AO899" s="32"/>
      <c r="AP899" s="30"/>
      <c r="AQ899" s="30"/>
      <c r="AR899" s="30"/>
      <c r="AS899" s="30"/>
      <c r="AT899" s="32"/>
      <c r="AU899" s="32"/>
      <c r="AV899" s="32"/>
      <c r="AW899" s="32"/>
      <c r="AX899" s="32"/>
      <c r="AY899" s="32"/>
      <c r="AZ899" s="32"/>
      <c r="BA899" s="32"/>
      <c r="BB899" s="32"/>
      <c r="BC899" s="30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</row>
    <row r="900" spans="1:76">
      <c r="A900" s="30"/>
      <c r="B900" s="30"/>
      <c r="C900" s="30"/>
      <c r="D900" s="30"/>
      <c r="E900" s="30"/>
      <c r="F900" s="30"/>
      <c r="G900" s="30"/>
      <c r="H900" s="30"/>
      <c r="I900" s="32"/>
      <c r="J900" s="30"/>
      <c r="K900" s="30"/>
      <c r="L900" s="30"/>
      <c r="M900" s="30"/>
      <c r="N900" s="30"/>
      <c r="O900" s="30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0"/>
      <c r="AA900" s="30"/>
      <c r="AB900" s="30"/>
      <c r="AC900" s="30"/>
      <c r="AD900" s="30"/>
      <c r="AE900" s="30"/>
      <c r="AF900" s="30"/>
      <c r="AG900" s="30"/>
      <c r="AH900" s="32"/>
      <c r="AI900" s="30"/>
      <c r="AJ900" s="30"/>
      <c r="AK900" s="30"/>
      <c r="AL900" s="30"/>
      <c r="AM900" s="30"/>
      <c r="AN900" s="30"/>
      <c r="AO900" s="32"/>
      <c r="AP900" s="30"/>
      <c r="AQ900" s="30"/>
      <c r="AR900" s="30"/>
      <c r="AS900" s="30"/>
      <c r="AT900" s="32"/>
      <c r="AU900" s="32"/>
      <c r="AV900" s="32"/>
      <c r="AW900" s="32"/>
      <c r="AX900" s="32"/>
      <c r="AY900" s="32"/>
      <c r="AZ900" s="32"/>
      <c r="BA900" s="32"/>
      <c r="BB900" s="32"/>
      <c r="BC900" s="30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</row>
    <row r="901" spans="1:76">
      <c r="A901" s="30"/>
      <c r="B901" s="30"/>
      <c r="C901" s="30"/>
      <c r="D901" s="30"/>
      <c r="E901" s="30"/>
      <c r="F901" s="30"/>
      <c r="G901" s="30"/>
      <c r="H901" s="30"/>
      <c r="I901" s="32"/>
      <c r="J901" s="30"/>
      <c r="K901" s="30"/>
      <c r="L901" s="30"/>
      <c r="M901" s="30"/>
      <c r="N901" s="30"/>
      <c r="O901" s="30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0"/>
      <c r="AA901" s="30"/>
      <c r="AB901" s="30"/>
      <c r="AC901" s="30"/>
      <c r="AD901" s="30"/>
      <c r="AE901" s="30"/>
      <c r="AF901" s="30"/>
      <c r="AG901" s="30"/>
      <c r="AH901" s="32"/>
      <c r="AI901" s="30"/>
      <c r="AJ901" s="30"/>
      <c r="AK901" s="30"/>
      <c r="AL901" s="30"/>
      <c r="AM901" s="30"/>
      <c r="AN901" s="30"/>
      <c r="AO901" s="32"/>
      <c r="AP901" s="30"/>
      <c r="AQ901" s="30"/>
      <c r="AR901" s="30"/>
      <c r="AS901" s="30"/>
      <c r="AT901" s="32"/>
      <c r="AU901" s="32"/>
      <c r="AV901" s="32"/>
      <c r="AW901" s="32"/>
      <c r="AX901" s="32"/>
      <c r="AY901" s="32"/>
      <c r="AZ901" s="32"/>
      <c r="BA901" s="32"/>
      <c r="BB901" s="32"/>
      <c r="BC901" s="30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</row>
    <row r="902" spans="1:76">
      <c r="A902" s="30"/>
      <c r="B902" s="30"/>
      <c r="C902" s="30"/>
      <c r="D902" s="30"/>
      <c r="E902" s="30"/>
      <c r="F902" s="30"/>
      <c r="G902" s="30"/>
      <c r="H902" s="30"/>
      <c r="I902" s="32"/>
      <c r="J902" s="30"/>
      <c r="K902" s="30"/>
      <c r="L902" s="30"/>
      <c r="M902" s="30"/>
      <c r="N902" s="30"/>
      <c r="O902" s="30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0"/>
      <c r="AA902" s="30"/>
      <c r="AB902" s="30"/>
      <c r="AC902" s="30"/>
      <c r="AD902" s="30"/>
      <c r="AE902" s="30"/>
      <c r="AF902" s="30"/>
      <c r="AG902" s="30"/>
      <c r="AH902" s="32"/>
      <c r="AI902" s="30"/>
      <c r="AJ902" s="30"/>
      <c r="AK902" s="30"/>
      <c r="AL902" s="30"/>
      <c r="AM902" s="30"/>
      <c r="AN902" s="30"/>
      <c r="AO902" s="32"/>
      <c r="AP902" s="30"/>
      <c r="AQ902" s="30"/>
      <c r="AR902" s="30"/>
      <c r="AS902" s="30"/>
      <c r="AT902" s="32"/>
      <c r="AU902" s="32"/>
      <c r="AV902" s="32"/>
      <c r="AW902" s="32"/>
      <c r="AX902" s="32"/>
      <c r="AY902" s="32"/>
      <c r="AZ902" s="32"/>
      <c r="BA902" s="32"/>
      <c r="BB902" s="32"/>
      <c r="BC902" s="30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</row>
    <row r="903" spans="1:76">
      <c r="A903" s="30"/>
      <c r="B903" s="30"/>
      <c r="C903" s="30"/>
      <c r="D903" s="30"/>
      <c r="E903" s="30"/>
      <c r="F903" s="30"/>
      <c r="G903" s="30"/>
      <c r="H903" s="30"/>
      <c r="I903" s="32"/>
      <c r="J903" s="30"/>
      <c r="K903" s="30"/>
      <c r="L903" s="30"/>
      <c r="M903" s="30"/>
      <c r="N903" s="30"/>
      <c r="O903" s="30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0"/>
      <c r="AA903" s="30"/>
      <c r="AB903" s="30"/>
      <c r="AC903" s="30"/>
      <c r="AD903" s="30"/>
      <c r="AE903" s="30"/>
      <c r="AF903" s="30"/>
      <c r="AG903" s="30"/>
      <c r="AH903" s="32"/>
      <c r="AI903" s="30"/>
      <c r="AJ903" s="30"/>
      <c r="AK903" s="30"/>
      <c r="AL903" s="30"/>
      <c r="AM903" s="30"/>
      <c r="AN903" s="30"/>
      <c r="AO903" s="32"/>
      <c r="AP903" s="30"/>
      <c r="AQ903" s="30"/>
      <c r="AR903" s="30"/>
      <c r="AS903" s="30"/>
      <c r="AT903" s="32"/>
      <c r="AU903" s="32"/>
      <c r="AV903" s="32"/>
      <c r="AW903" s="32"/>
      <c r="AX903" s="32"/>
      <c r="AY903" s="32"/>
      <c r="AZ903" s="32"/>
      <c r="BA903" s="32"/>
      <c r="BB903" s="32"/>
      <c r="BC903" s="30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</row>
    <row r="904" spans="1:76">
      <c r="A904" s="30"/>
      <c r="B904" s="30"/>
      <c r="C904" s="30"/>
      <c r="D904" s="30"/>
      <c r="E904" s="30"/>
      <c r="F904" s="30"/>
      <c r="G904" s="30"/>
      <c r="H904" s="30"/>
      <c r="I904" s="32"/>
      <c r="J904" s="30"/>
      <c r="K904" s="30"/>
      <c r="L904" s="30"/>
      <c r="M904" s="30"/>
      <c r="N904" s="30"/>
      <c r="O904" s="30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0"/>
      <c r="AA904" s="30"/>
      <c r="AB904" s="30"/>
      <c r="AC904" s="30"/>
      <c r="AD904" s="30"/>
      <c r="AE904" s="30"/>
      <c r="AF904" s="30"/>
      <c r="AG904" s="30"/>
      <c r="AH904" s="32"/>
      <c r="AI904" s="30"/>
      <c r="AJ904" s="30"/>
      <c r="AK904" s="30"/>
      <c r="AL904" s="30"/>
      <c r="AM904" s="30"/>
      <c r="AN904" s="30"/>
      <c r="AO904" s="32"/>
      <c r="AP904" s="30"/>
      <c r="AQ904" s="30"/>
      <c r="AR904" s="30"/>
      <c r="AS904" s="30"/>
      <c r="AT904" s="32"/>
      <c r="AU904" s="32"/>
      <c r="AV904" s="32"/>
      <c r="AW904" s="32"/>
      <c r="AX904" s="32"/>
      <c r="AY904" s="32"/>
      <c r="AZ904" s="32"/>
      <c r="BA904" s="32"/>
      <c r="BB904" s="32"/>
      <c r="BC904" s="30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</row>
    <row r="905" spans="1:76">
      <c r="A905" s="30"/>
      <c r="B905" s="30"/>
      <c r="C905" s="30"/>
      <c r="D905" s="30"/>
      <c r="E905" s="30"/>
      <c r="F905" s="30"/>
      <c r="G905" s="30"/>
      <c r="H905" s="30"/>
      <c r="I905" s="32"/>
      <c r="J905" s="30"/>
      <c r="K905" s="30"/>
      <c r="L905" s="30"/>
      <c r="M905" s="30"/>
      <c r="N905" s="30"/>
      <c r="O905" s="30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0"/>
      <c r="AA905" s="30"/>
      <c r="AB905" s="30"/>
      <c r="AC905" s="30"/>
      <c r="AD905" s="30"/>
      <c r="AE905" s="30"/>
      <c r="AF905" s="30"/>
      <c r="AG905" s="30"/>
      <c r="AH905" s="32"/>
      <c r="AI905" s="30"/>
      <c r="AJ905" s="30"/>
      <c r="AK905" s="30"/>
      <c r="AL905" s="30"/>
      <c r="AM905" s="30"/>
      <c r="AN905" s="30"/>
      <c r="AO905" s="32"/>
      <c r="AP905" s="30"/>
      <c r="AQ905" s="30"/>
      <c r="AR905" s="30"/>
      <c r="AS905" s="30"/>
      <c r="AT905" s="32"/>
      <c r="AU905" s="32"/>
      <c r="AV905" s="32"/>
      <c r="AW905" s="32"/>
      <c r="AX905" s="32"/>
      <c r="AY905" s="32"/>
      <c r="AZ905" s="32"/>
      <c r="BA905" s="32"/>
      <c r="BB905" s="32"/>
      <c r="BC905" s="30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</row>
    <row r="906" spans="1:76">
      <c r="A906" s="30"/>
      <c r="B906" s="30"/>
      <c r="C906" s="30"/>
      <c r="D906" s="30"/>
      <c r="E906" s="30"/>
      <c r="F906" s="30"/>
      <c r="G906" s="30"/>
      <c r="H906" s="30"/>
      <c r="I906" s="32"/>
      <c r="J906" s="30"/>
      <c r="K906" s="30"/>
      <c r="L906" s="30"/>
      <c r="M906" s="30"/>
      <c r="N906" s="30"/>
      <c r="O906" s="30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0"/>
      <c r="AA906" s="30"/>
      <c r="AB906" s="30"/>
      <c r="AC906" s="30"/>
      <c r="AD906" s="30"/>
      <c r="AE906" s="30"/>
      <c r="AF906" s="30"/>
      <c r="AG906" s="30"/>
      <c r="AH906" s="32"/>
      <c r="AI906" s="30"/>
      <c r="AJ906" s="30"/>
      <c r="AK906" s="30"/>
      <c r="AL906" s="30"/>
      <c r="AM906" s="30"/>
      <c r="AN906" s="30"/>
      <c r="AO906" s="32"/>
      <c r="AP906" s="30"/>
      <c r="AQ906" s="30"/>
      <c r="AR906" s="30"/>
      <c r="AS906" s="30"/>
      <c r="AT906" s="32"/>
      <c r="AU906" s="32"/>
      <c r="AV906" s="32"/>
      <c r="AW906" s="32"/>
      <c r="AX906" s="32"/>
      <c r="AY906" s="32"/>
      <c r="AZ906" s="32"/>
      <c r="BA906" s="32"/>
      <c r="BB906" s="32"/>
      <c r="BC906" s="30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</row>
    <row r="907" spans="1:76">
      <c r="A907" s="30"/>
      <c r="B907" s="30"/>
      <c r="C907" s="30"/>
      <c r="D907" s="30"/>
      <c r="E907" s="30"/>
      <c r="F907" s="30"/>
      <c r="G907" s="30"/>
      <c r="H907" s="30"/>
      <c r="I907" s="32"/>
      <c r="J907" s="30"/>
      <c r="K907" s="30"/>
      <c r="L907" s="30"/>
      <c r="M907" s="30"/>
      <c r="N907" s="30"/>
      <c r="O907" s="30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0"/>
      <c r="AA907" s="30"/>
      <c r="AB907" s="30"/>
      <c r="AC907" s="30"/>
      <c r="AD907" s="30"/>
      <c r="AE907" s="30"/>
      <c r="AF907" s="30"/>
      <c r="AG907" s="30"/>
      <c r="AH907" s="32"/>
      <c r="AI907" s="30"/>
      <c r="AJ907" s="30"/>
      <c r="AK907" s="30"/>
      <c r="AL907" s="30"/>
      <c r="AM907" s="30"/>
      <c r="AN907" s="30"/>
      <c r="AO907" s="32"/>
      <c r="AP907" s="30"/>
      <c r="AQ907" s="30"/>
      <c r="AR907" s="30"/>
      <c r="AS907" s="30"/>
      <c r="AT907" s="32"/>
      <c r="AU907" s="32"/>
      <c r="AV907" s="32"/>
      <c r="AW907" s="32"/>
      <c r="AX907" s="32"/>
      <c r="AY907" s="32"/>
      <c r="AZ907" s="32"/>
      <c r="BA907" s="32"/>
      <c r="BB907" s="32"/>
      <c r="BC907" s="30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</row>
    <row r="908" spans="1:76">
      <c r="A908" s="30"/>
      <c r="B908" s="30"/>
      <c r="C908" s="30"/>
      <c r="D908" s="30"/>
      <c r="E908" s="30"/>
      <c r="F908" s="30"/>
      <c r="G908" s="30"/>
      <c r="H908" s="30"/>
      <c r="I908" s="32"/>
      <c r="J908" s="30"/>
      <c r="K908" s="30"/>
      <c r="L908" s="30"/>
      <c r="M908" s="30"/>
      <c r="N908" s="30"/>
      <c r="O908" s="30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0"/>
      <c r="AA908" s="30"/>
      <c r="AB908" s="30"/>
      <c r="AC908" s="30"/>
      <c r="AD908" s="30"/>
      <c r="AE908" s="30"/>
      <c r="AF908" s="30"/>
      <c r="AG908" s="30"/>
      <c r="AH908" s="32"/>
      <c r="AI908" s="30"/>
      <c r="AJ908" s="30"/>
      <c r="AK908" s="30"/>
      <c r="AL908" s="30"/>
      <c r="AM908" s="30"/>
      <c r="AN908" s="30"/>
      <c r="AO908" s="32"/>
      <c r="AP908" s="30"/>
      <c r="AQ908" s="30"/>
      <c r="AR908" s="30"/>
      <c r="AS908" s="30"/>
      <c r="AT908" s="32"/>
      <c r="AU908" s="32"/>
      <c r="AV908" s="32"/>
      <c r="AW908" s="32"/>
      <c r="AX908" s="32"/>
      <c r="AY908" s="32"/>
      <c r="AZ908" s="32"/>
      <c r="BA908" s="32"/>
      <c r="BB908" s="32"/>
      <c r="BC908" s="30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</row>
    <row r="909" spans="1:76">
      <c r="A909" s="30"/>
      <c r="B909" s="30"/>
      <c r="C909" s="30"/>
      <c r="D909" s="30"/>
      <c r="E909" s="30"/>
      <c r="F909" s="30"/>
      <c r="G909" s="30"/>
      <c r="H909" s="30"/>
      <c r="I909" s="32"/>
      <c r="J909" s="30"/>
      <c r="K909" s="30"/>
      <c r="L909" s="30"/>
      <c r="M909" s="30"/>
      <c r="N909" s="30"/>
      <c r="O909" s="30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0"/>
      <c r="AA909" s="30"/>
      <c r="AB909" s="30"/>
      <c r="AC909" s="30"/>
      <c r="AD909" s="30"/>
      <c r="AE909" s="30"/>
      <c r="AF909" s="30"/>
      <c r="AG909" s="30"/>
      <c r="AH909" s="32"/>
      <c r="AI909" s="30"/>
      <c r="AJ909" s="30"/>
      <c r="AK909" s="30"/>
      <c r="AL909" s="30"/>
      <c r="AM909" s="30"/>
      <c r="AN909" s="30"/>
      <c r="AO909" s="32"/>
      <c r="AP909" s="30"/>
      <c r="AQ909" s="30"/>
      <c r="AR909" s="30"/>
      <c r="AS909" s="30"/>
      <c r="AT909" s="32"/>
      <c r="AU909" s="32"/>
      <c r="AV909" s="32"/>
      <c r="AW909" s="32"/>
      <c r="AX909" s="32"/>
      <c r="AY909" s="32"/>
      <c r="AZ909" s="32"/>
      <c r="BA909" s="32"/>
      <c r="BB909" s="32"/>
      <c r="BC909" s="30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</row>
    <row r="910" spans="1:76">
      <c r="A910" s="30"/>
      <c r="B910" s="30"/>
      <c r="C910" s="30"/>
      <c r="D910" s="30"/>
      <c r="E910" s="30"/>
      <c r="F910" s="30"/>
      <c r="G910" s="30"/>
      <c r="H910" s="30"/>
      <c r="I910" s="32"/>
      <c r="J910" s="30"/>
      <c r="K910" s="30"/>
      <c r="L910" s="30"/>
      <c r="M910" s="30"/>
      <c r="N910" s="30"/>
      <c r="O910" s="30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0"/>
      <c r="AA910" s="30"/>
      <c r="AB910" s="30"/>
      <c r="AC910" s="30"/>
      <c r="AD910" s="30"/>
      <c r="AE910" s="30"/>
      <c r="AF910" s="30"/>
      <c r="AG910" s="30"/>
      <c r="AH910" s="32"/>
      <c r="AI910" s="30"/>
      <c r="AJ910" s="30"/>
      <c r="AK910" s="30"/>
      <c r="AL910" s="30"/>
      <c r="AM910" s="30"/>
      <c r="AN910" s="30"/>
      <c r="AO910" s="32"/>
      <c r="AP910" s="30"/>
      <c r="AQ910" s="30"/>
      <c r="AR910" s="30"/>
      <c r="AS910" s="30"/>
      <c r="AT910" s="32"/>
      <c r="AU910" s="32"/>
      <c r="AV910" s="32"/>
      <c r="AW910" s="32"/>
      <c r="AX910" s="32"/>
      <c r="AY910" s="32"/>
      <c r="AZ910" s="32"/>
      <c r="BA910" s="32"/>
      <c r="BB910" s="32"/>
      <c r="BC910" s="30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</row>
    <row r="911" spans="1:76">
      <c r="A911" s="30"/>
      <c r="B911" s="30"/>
      <c r="C911" s="30"/>
      <c r="D911" s="30"/>
      <c r="E911" s="30"/>
      <c r="F911" s="30"/>
      <c r="G911" s="30"/>
      <c r="H911" s="30"/>
      <c r="I911" s="32"/>
      <c r="J911" s="30"/>
      <c r="K911" s="30"/>
      <c r="L911" s="30"/>
      <c r="M911" s="30"/>
      <c r="N911" s="30"/>
      <c r="O911" s="30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0"/>
      <c r="AA911" s="30"/>
      <c r="AB911" s="30"/>
      <c r="AC911" s="30"/>
      <c r="AD911" s="30"/>
      <c r="AE911" s="30"/>
      <c r="AF911" s="30"/>
      <c r="AG911" s="30"/>
      <c r="AH911" s="32"/>
      <c r="AI911" s="30"/>
      <c r="AJ911" s="30"/>
      <c r="AK911" s="30"/>
      <c r="AL911" s="30"/>
      <c r="AM911" s="30"/>
      <c r="AN911" s="30"/>
      <c r="AO911" s="32"/>
      <c r="AP911" s="30"/>
      <c r="AQ911" s="30"/>
      <c r="AR911" s="30"/>
      <c r="AS911" s="30"/>
      <c r="AT911" s="32"/>
      <c r="AU911" s="32"/>
      <c r="AV911" s="32"/>
      <c r="AW911" s="32"/>
      <c r="AX911" s="32"/>
      <c r="AY911" s="32"/>
      <c r="AZ911" s="32"/>
      <c r="BA911" s="32"/>
      <c r="BB911" s="32"/>
      <c r="BC911" s="30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</row>
    <row r="912" spans="1:76">
      <c r="A912" s="30"/>
      <c r="B912" s="30"/>
      <c r="C912" s="30"/>
      <c r="D912" s="30"/>
      <c r="E912" s="30"/>
      <c r="F912" s="30"/>
      <c r="G912" s="30"/>
      <c r="H912" s="30"/>
      <c r="I912" s="32"/>
      <c r="J912" s="30"/>
      <c r="K912" s="30"/>
      <c r="L912" s="30"/>
      <c r="M912" s="30"/>
      <c r="N912" s="30"/>
      <c r="O912" s="30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0"/>
      <c r="AA912" s="30"/>
      <c r="AB912" s="30"/>
      <c r="AC912" s="30"/>
      <c r="AD912" s="30"/>
      <c r="AE912" s="30"/>
      <c r="AF912" s="30"/>
      <c r="AG912" s="30"/>
      <c r="AH912" s="32"/>
      <c r="AI912" s="30"/>
      <c r="AJ912" s="30"/>
      <c r="AK912" s="30"/>
      <c r="AL912" s="30"/>
      <c r="AM912" s="30"/>
      <c r="AN912" s="30"/>
      <c r="AO912" s="32"/>
      <c r="AP912" s="30"/>
      <c r="AQ912" s="30"/>
      <c r="AR912" s="30"/>
      <c r="AS912" s="30"/>
      <c r="AT912" s="32"/>
      <c r="AU912" s="32"/>
      <c r="AV912" s="32"/>
      <c r="AW912" s="32"/>
      <c r="AX912" s="32"/>
      <c r="AY912" s="32"/>
      <c r="AZ912" s="32"/>
      <c r="BA912" s="32"/>
      <c r="BB912" s="32"/>
      <c r="BC912" s="30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</row>
    <row r="913" spans="1:76">
      <c r="A913" s="30"/>
      <c r="B913" s="30"/>
      <c r="C913" s="30"/>
      <c r="D913" s="30"/>
      <c r="E913" s="30"/>
      <c r="F913" s="30"/>
      <c r="G913" s="30"/>
      <c r="H913" s="30"/>
      <c r="I913" s="32"/>
      <c r="J913" s="30"/>
      <c r="K913" s="30"/>
      <c r="L913" s="30"/>
      <c r="M913" s="30"/>
      <c r="N913" s="30"/>
      <c r="O913" s="30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0"/>
      <c r="AA913" s="30"/>
      <c r="AB913" s="30"/>
      <c r="AC913" s="30"/>
      <c r="AD913" s="30"/>
      <c r="AE913" s="30"/>
      <c r="AF913" s="30"/>
      <c r="AG913" s="30"/>
      <c r="AH913" s="32"/>
      <c r="AI913" s="30"/>
      <c r="AJ913" s="30"/>
      <c r="AK913" s="30"/>
      <c r="AL913" s="30"/>
      <c r="AM913" s="30"/>
      <c r="AN913" s="30"/>
      <c r="AO913" s="32"/>
      <c r="AP913" s="30"/>
      <c r="AQ913" s="30"/>
      <c r="AR913" s="30"/>
      <c r="AS913" s="30"/>
      <c r="AT913" s="32"/>
      <c r="AU913" s="32"/>
      <c r="AV913" s="32"/>
      <c r="AW913" s="32"/>
      <c r="AX913" s="32"/>
      <c r="AY913" s="32"/>
      <c r="AZ913" s="32"/>
      <c r="BA913" s="32"/>
      <c r="BB913" s="32"/>
      <c r="BC913" s="30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</row>
    <row r="914" spans="1:76">
      <c r="A914" s="30"/>
      <c r="B914" s="30"/>
      <c r="C914" s="30"/>
      <c r="D914" s="30"/>
      <c r="E914" s="30"/>
      <c r="F914" s="30"/>
      <c r="G914" s="30"/>
      <c r="H914" s="30"/>
      <c r="I914" s="32"/>
      <c r="J914" s="30"/>
      <c r="K914" s="30"/>
      <c r="L914" s="30"/>
      <c r="M914" s="30"/>
      <c r="N914" s="30"/>
      <c r="O914" s="30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0"/>
      <c r="AA914" s="30"/>
      <c r="AB914" s="30"/>
      <c r="AC914" s="30"/>
      <c r="AD914" s="30"/>
      <c r="AE914" s="30"/>
      <c r="AF914" s="30"/>
      <c r="AG914" s="30"/>
      <c r="AH914" s="32"/>
      <c r="AI914" s="30"/>
      <c r="AJ914" s="30"/>
      <c r="AK914" s="30"/>
      <c r="AL914" s="30"/>
      <c r="AM914" s="30"/>
      <c r="AN914" s="30"/>
      <c r="AO914" s="32"/>
      <c r="AP914" s="30"/>
      <c r="AQ914" s="30"/>
      <c r="AR914" s="30"/>
      <c r="AS914" s="30"/>
      <c r="AT914" s="32"/>
      <c r="AU914" s="32"/>
      <c r="AV914" s="32"/>
      <c r="AW914" s="32"/>
      <c r="AX914" s="32"/>
      <c r="AY914" s="32"/>
      <c r="AZ914" s="32"/>
      <c r="BA914" s="32"/>
      <c r="BB914" s="32"/>
      <c r="BC914" s="30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</row>
    <row r="915" spans="1:76">
      <c r="A915" s="30"/>
      <c r="B915" s="30"/>
      <c r="C915" s="30"/>
      <c r="D915" s="30"/>
      <c r="E915" s="30"/>
      <c r="F915" s="30"/>
      <c r="G915" s="30"/>
      <c r="H915" s="30"/>
      <c r="I915" s="32"/>
      <c r="J915" s="30"/>
      <c r="K915" s="30"/>
      <c r="L915" s="30"/>
      <c r="M915" s="30"/>
      <c r="N915" s="30"/>
      <c r="O915" s="30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0"/>
      <c r="AA915" s="30"/>
      <c r="AB915" s="30"/>
      <c r="AC915" s="30"/>
      <c r="AD915" s="30"/>
      <c r="AE915" s="30"/>
      <c r="AF915" s="30"/>
      <c r="AG915" s="30"/>
      <c r="AH915" s="32"/>
      <c r="AI915" s="30"/>
      <c r="AJ915" s="30"/>
      <c r="AK915" s="30"/>
      <c r="AL915" s="30"/>
      <c r="AM915" s="30"/>
      <c r="AN915" s="30"/>
      <c r="AO915" s="32"/>
      <c r="AP915" s="30"/>
      <c r="AQ915" s="30"/>
      <c r="AR915" s="30"/>
      <c r="AS915" s="30"/>
      <c r="AT915" s="32"/>
      <c r="AU915" s="32"/>
      <c r="AV915" s="32"/>
      <c r="AW915" s="32"/>
      <c r="AX915" s="32"/>
      <c r="AY915" s="32"/>
      <c r="AZ915" s="32"/>
      <c r="BA915" s="32"/>
      <c r="BB915" s="32"/>
      <c r="BC915" s="30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</row>
    <row r="916" spans="1:76">
      <c r="A916" s="30"/>
      <c r="B916" s="30"/>
      <c r="C916" s="30"/>
      <c r="D916" s="30"/>
      <c r="E916" s="30"/>
      <c r="F916" s="30"/>
      <c r="G916" s="30"/>
      <c r="H916" s="30"/>
      <c r="I916" s="32"/>
      <c r="J916" s="30"/>
      <c r="K916" s="30"/>
      <c r="L916" s="30"/>
      <c r="M916" s="30"/>
      <c r="N916" s="30"/>
      <c r="O916" s="30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0"/>
      <c r="AA916" s="30"/>
      <c r="AB916" s="30"/>
      <c r="AC916" s="30"/>
      <c r="AD916" s="30"/>
      <c r="AE916" s="30"/>
      <c r="AF916" s="30"/>
      <c r="AG916" s="30"/>
      <c r="AH916" s="32"/>
      <c r="AI916" s="30"/>
      <c r="AJ916" s="30"/>
      <c r="AK916" s="30"/>
      <c r="AL916" s="30"/>
      <c r="AM916" s="30"/>
      <c r="AN916" s="30"/>
      <c r="AO916" s="32"/>
      <c r="AP916" s="30"/>
      <c r="AQ916" s="30"/>
      <c r="AR916" s="30"/>
      <c r="AS916" s="30"/>
      <c r="AT916" s="32"/>
      <c r="AU916" s="32"/>
      <c r="AV916" s="32"/>
      <c r="AW916" s="32"/>
      <c r="AX916" s="32"/>
      <c r="AY916" s="32"/>
      <c r="AZ916" s="32"/>
      <c r="BA916" s="32"/>
      <c r="BB916" s="32"/>
      <c r="BC916" s="30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</row>
    <row r="917" spans="1:76">
      <c r="A917" s="30"/>
      <c r="B917" s="30"/>
      <c r="C917" s="30"/>
      <c r="D917" s="30"/>
      <c r="E917" s="30"/>
      <c r="F917" s="30"/>
      <c r="G917" s="30"/>
      <c r="H917" s="30"/>
      <c r="I917" s="32"/>
      <c r="J917" s="30"/>
      <c r="K917" s="30"/>
      <c r="L917" s="30"/>
      <c r="M917" s="30"/>
      <c r="N917" s="30"/>
      <c r="O917" s="30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0"/>
      <c r="AA917" s="30"/>
      <c r="AB917" s="30"/>
      <c r="AC917" s="30"/>
      <c r="AD917" s="30"/>
      <c r="AE917" s="30"/>
      <c r="AF917" s="30"/>
      <c r="AG917" s="30"/>
      <c r="AH917" s="32"/>
      <c r="AI917" s="30"/>
      <c r="AJ917" s="30"/>
      <c r="AK917" s="30"/>
      <c r="AL917" s="30"/>
      <c r="AM917" s="30"/>
      <c r="AN917" s="30"/>
      <c r="AO917" s="32"/>
      <c r="AP917" s="30"/>
      <c r="AQ917" s="30"/>
      <c r="AR917" s="30"/>
      <c r="AS917" s="30"/>
      <c r="AT917" s="32"/>
      <c r="AU917" s="32"/>
      <c r="AV917" s="32"/>
      <c r="AW917" s="32"/>
      <c r="AX917" s="32"/>
      <c r="AY917" s="32"/>
      <c r="AZ917" s="32"/>
      <c r="BA917" s="32"/>
      <c r="BB917" s="32"/>
      <c r="BC917" s="30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</row>
    <row r="918" spans="1:76">
      <c r="A918" s="30"/>
      <c r="B918" s="30"/>
      <c r="C918" s="30"/>
      <c r="D918" s="30"/>
      <c r="E918" s="30"/>
      <c r="F918" s="30"/>
      <c r="G918" s="30"/>
      <c r="H918" s="30"/>
      <c r="I918" s="32"/>
      <c r="J918" s="30"/>
      <c r="K918" s="30"/>
      <c r="L918" s="30"/>
      <c r="M918" s="30"/>
      <c r="N918" s="30"/>
      <c r="O918" s="30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0"/>
      <c r="AA918" s="30"/>
      <c r="AB918" s="30"/>
      <c r="AC918" s="30"/>
      <c r="AD918" s="30"/>
      <c r="AE918" s="30"/>
      <c r="AF918" s="30"/>
      <c r="AG918" s="30"/>
      <c r="AH918" s="32"/>
      <c r="AI918" s="30"/>
      <c r="AJ918" s="30"/>
      <c r="AK918" s="30"/>
      <c r="AL918" s="30"/>
      <c r="AM918" s="30"/>
      <c r="AN918" s="30"/>
      <c r="AO918" s="32"/>
      <c r="AP918" s="30"/>
      <c r="AQ918" s="30"/>
      <c r="AR918" s="30"/>
      <c r="AS918" s="30"/>
      <c r="AT918" s="32"/>
      <c r="AU918" s="32"/>
      <c r="AV918" s="32"/>
      <c r="AW918" s="32"/>
      <c r="AX918" s="32"/>
      <c r="AY918" s="32"/>
      <c r="AZ918" s="32"/>
      <c r="BA918" s="32"/>
      <c r="BB918" s="32"/>
      <c r="BC918" s="30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</row>
    <row r="919" spans="1:76">
      <c r="A919" s="30"/>
      <c r="B919" s="30"/>
      <c r="C919" s="30"/>
      <c r="D919" s="30"/>
      <c r="E919" s="30"/>
      <c r="F919" s="30"/>
      <c r="G919" s="30"/>
      <c r="H919" s="30"/>
      <c r="I919" s="32"/>
      <c r="J919" s="30"/>
      <c r="K919" s="30"/>
      <c r="L919" s="30"/>
      <c r="M919" s="30"/>
      <c r="N919" s="30"/>
      <c r="O919" s="30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0"/>
      <c r="AA919" s="30"/>
      <c r="AB919" s="30"/>
      <c r="AC919" s="30"/>
      <c r="AD919" s="30"/>
      <c r="AE919" s="30"/>
      <c r="AF919" s="30"/>
      <c r="AG919" s="30"/>
      <c r="AH919" s="32"/>
      <c r="AI919" s="30"/>
      <c r="AJ919" s="30"/>
      <c r="AK919" s="30"/>
      <c r="AL919" s="30"/>
      <c r="AM919" s="30"/>
      <c r="AN919" s="30"/>
      <c r="AO919" s="32"/>
      <c r="AP919" s="30"/>
      <c r="AQ919" s="30"/>
      <c r="AR919" s="30"/>
      <c r="AS919" s="30"/>
      <c r="AT919" s="32"/>
      <c r="AU919" s="32"/>
      <c r="AV919" s="32"/>
      <c r="AW919" s="32"/>
      <c r="AX919" s="32"/>
      <c r="AY919" s="32"/>
      <c r="AZ919" s="32"/>
      <c r="BA919" s="32"/>
      <c r="BB919" s="32"/>
      <c r="BC919" s="30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</row>
    <row r="920" spans="1:76">
      <c r="A920" s="30"/>
      <c r="B920" s="30"/>
      <c r="C920" s="30"/>
      <c r="D920" s="30"/>
      <c r="E920" s="30"/>
      <c r="F920" s="30"/>
      <c r="G920" s="30"/>
      <c r="H920" s="30"/>
      <c r="I920" s="32"/>
      <c r="J920" s="30"/>
      <c r="K920" s="30"/>
      <c r="L920" s="30"/>
      <c r="M920" s="30"/>
      <c r="N920" s="30"/>
      <c r="O920" s="30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0"/>
      <c r="AA920" s="30"/>
      <c r="AB920" s="30"/>
      <c r="AC920" s="30"/>
      <c r="AD920" s="30"/>
      <c r="AE920" s="30"/>
      <c r="AF920" s="30"/>
      <c r="AG920" s="30"/>
      <c r="AH920" s="32"/>
      <c r="AI920" s="30"/>
      <c r="AJ920" s="30"/>
      <c r="AK920" s="30"/>
      <c r="AL920" s="30"/>
      <c r="AM920" s="30"/>
      <c r="AN920" s="30"/>
      <c r="AO920" s="32"/>
      <c r="AP920" s="30"/>
      <c r="AQ920" s="30"/>
      <c r="AR920" s="30"/>
      <c r="AS920" s="30"/>
      <c r="AT920" s="32"/>
      <c r="AU920" s="32"/>
      <c r="AV920" s="32"/>
      <c r="AW920" s="32"/>
      <c r="AX920" s="32"/>
      <c r="AY920" s="32"/>
      <c r="AZ920" s="32"/>
      <c r="BA920" s="32"/>
      <c r="BB920" s="32"/>
      <c r="BC920" s="30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</row>
    <row r="921" spans="1:76">
      <c r="A921" s="30"/>
      <c r="B921" s="30"/>
      <c r="C921" s="30"/>
      <c r="D921" s="30"/>
      <c r="E921" s="30"/>
      <c r="F921" s="30"/>
      <c r="G921" s="30"/>
      <c r="H921" s="30"/>
      <c r="I921" s="32"/>
      <c r="J921" s="30"/>
      <c r="K921" s="30"/>
      <c r="L921" s="30"/>
      <c r="M921" s="30"/>
      <c r="N921" s="30"/>
      <c r="O921" s="30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0"/>
      <c r="AA921" s="30"/>
      <c r="AB921" s="30"/>
      <c r="AC921" s="30"/>
      <c r="AD921" s="30"/>
      <c r="AE921" s="30"/>
      <c r="AF921" s="30"/>
      <c r="AG921" s="30"/>
      <c r="AH921" s="32"/>
      <c r="AI921" s="30"/>
      <c r="AJ921" s="30"/>
      <c r="AK921" s="30"/>
      <c r="AL921" s="30"/>
      <c r="AM921" s="30"/>
      <c r="AN921" s="30"/>
      <c r="AO921" s="32"/>
      <c r="AP921" s="30"/>
      <c r="AQ921" s="30"/>
      <c r="AR921" s="30"/>
      <c r="AS921" s="30"/>
      <c r="AT921" s="32"/>
      <c r="AU921" s="32"/>
      <c r="AV921" s="32"/>
      <c r="AW921" s="32"/>
      <c r="AX921" s="32"/>
      <c r="AY921" s="32"/>
      <c r="AZ921" s="32"/>
      <c r="BA921" s="32"/>
      <c r="BB921" s="32"/>
      <c r="BC921" s="30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</row>
    <row r="922" spans="1:76">
      <c r="A922" s="30"/>
      <c r="B922" s="30"/>
      <c r="C922" s="30"/>
      <c r="D922" s="30"/>
      <c r="E922" s="30"/>
      <c r="F922" s="30"/>
      <c r="G922" s="30"/>
      <c r="H922" s="30"/>
      <c r="I922" s="32"/>
      <c r="J922" s="30"/>
      <c r="K922" s="30"/>
      <c r="L922" s="30"/>
      <c r="M922" s="30"/>
      <c r="N922" s="30"/>
      <c r="O922" s="30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0"/>
      <c r="AA922" s="30"/>
      <c r="AB922" s="30"/>
      <c r="AC922" s="30"/>
      <c r="AD922" s="30"/>
      <c r="AE922" s="30"/>
      <c r="AF922" s="30"/>
      <c r="AG922" s="30"/>
      <c r="AH922" s="32"/>
      <c r="AI922" s="30"/>
      <c r="AJ922" s="30"/>
      <c r="AK922" s="30"/>
      <c r="AL922" s="30"/>
      <c r="AM922" s="30"/>
      <c r="AN922" s="30"/>
      <c r="AO922" s="32"/>
      <c r="AP922" s="30"/>
      <c r="AQ922" s="30"/>
      <c r="AR922" s="30"/>
      <c r="AS922" s="30"/>
      <c r="AT922" s="32"/>
      <c r="AU922" s="32"/>
      <c r="AV922" s="32"/>
      <c r="AW922" s="32"/>
      <c r="AX922" s="32"/>
      <c r="AY922" s="32"/>
      <c r="AZ922" s="32"/>
      <c r="BA922" s="32"/>
      <c r="BB922" s="32"/>
      <c r="BC922" s="30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</row>
    <row r="923" spans="1:76">
      <c r="A923" s="30"/>
      <c r="B923" s="30"/>
      <c r="C923" s="30"/>
      <c r="D923" s="30"/>
      <c r="E923" s="30"/>
      <c r="F923" s="30"/>
      <c r="G923" s="30"/>
      <c r="H923" s="30"/>
      <c r="I923" s="32"/>
      <c r="J923" s="30"/>
      <c r="K923" s="30"/>
      <c r="L923" s="30"/>
      <c r="M923" s="30"/>
      <c r="N923" s="30"/>
      <c r="O923" s="30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0"/>
      <c r="AA923" s="30"/>
      <c r="AB923" s="30"/>
      <c r="AC923" s="30"/>
      <c r="AD923" s="30"/>
      <c r="AE923" s="30"/>
      <c r="AF923" s="30"/>
      <c r="AG923" s="30"/>
      <c r="AH923" s="32"/>
      <c r="AI923" s="30"/>
      <c r="AJ923" s="30"/>
      <c r="AK923" s="30"/>
      <c r="AL923" s="30"/>
      <c r="AM923" s="30"/>
      <c r="AN923" s="30"/>
      <c r="AO923" s="32"/>
      <c r="AP923" s="30"/>
      <c r="AQ923" s="30"/>
      <c r="AR923" s="30"/>
      <c r="AS923" s="30"/>
      <c r="AT923" s="32"/>
      <c r="AU923" s="32"/>
      <c r="AV923" s="32"/>
      <c r="AW923" s="32"/>
      <c r="AX923" s="32"/>
      <c r="AY923" s="32"/>
      <c r="AZ923" s="32"/>
      <c r="BA923" s="32"/>
      <c r="BB923" s="32"/>
      <c r="BC923" s="30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</row>
    <row r="924" spans="1:76">
      <c r="A924" s="30"/>
      <c r="B924" s="30"/>
      <c r="C924" s="30"/>
      <c r="D924" s="30"/>
      <c r="E924" s="30"/>
      <c r="F924" s="30"/>
      <c r="G924" s="30"/>
      <c r="H924" s="30"/>
      <c r="I924" s="32"/>
      <c r="J924" s="30"/>
      <c r="K924" s="30"/>
      <c r="L924" s="30"/>
      <c r="M924" s="30"/>
      <c r="N924" s="30"/>
      <c r="O924" s="30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0"/>
      <c r="AA924" s="30"/>
      <c r="AB924" s="30"/>
      <c r="AC924" s="30"/>
      <c r="AD924" s="30"/>
      <c r="AE924" s="30"/>
      <c r="AF924" s="30"/>
      <c r="AG924" s="30"/>
      <c r="AH924" s="32"/>
      <c r="AI924" s="30"/>
      <c r="AJ924" s="30"/>
      <c r="AK924" s="30"/>
      <c r="AL924" s="30"/>
      <c r="AM924" s="30"/>
      <c r="AN924" s="30"/>
      <c r="AO924" s="32"/>
      <c r="AP924" s="30"/>
      <c r="AQ924" s="30"/>
      <c r="AR924" s="30"/>
      <c r="AS924" s="30"/>
      <c r="AT924" s="32"/>
      <c r="AU924" s="32"/>
      <c r="AV924" s="32"/>
      <c r="AW924" s="32"/>
      <c r="AX924" s="32"/>
      <c r="AY924" s="32"/>
      <c r="AZ924" s="32"/>
      <c r="BA924" s="32"/>
      <c r="BB924" s="32"/>
      <c r="BC924" s="30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</row>
    <row r="925" spans="1:76">
      <c r="A925" s="30"/>
      <c r="B925" s="30"/>
      <c r="C925" s="30"/>
      <c r="D925" s="30"/>
      <c r="E925" s="30"/>
      <c r="F925" s="30"/>
      <c r="G925" s="30"/>
      <c r="H925" s="30"/>
      <c r="I925" s="32"/>
      <c r="J925" s="30"/>
      <c r="K925" s="30"/>
      <c r="L925" s="30"/>
      <c r="M925" s="30"/>
      <c r="N925" s="30"/>
      <c r="O925" s="30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0"/>
      <c r="AA925" s="30"/>
      <c r="AB925" s="30"/>
      <c r="AC925" s="30"/>
      <c r="AD925" s="30"/>
      <c r="AE925" s="30"/>
      <c r="AF925" s="30"/>
      <c r="AG925" s="30"/>
      <c r="AH925" s="32"/>
      <c r="AI925" s="30"/>
      <c r="AJ925" s="30"/>
      <c r="AK925" s="30"/>
      <c r="AL925" s="30"/>
      <c r="AM925" s="30"/>
      <c r="AN925" s="30"/>
      <c r="AO925" s="32"/>
      <c r="AP925" s="30"/>
      <c r="AQ925" s="30"/>
      <c r="AR925" s="30"/>
      <c r="AS925" s="30"/>
      <c r="AT925" s="32"/>
      <c r="AU925" s="32"/>
      <c r="AV925" s="32"/>
      <c r="AW925" s="32"/>
      <c r="AX925" s="32"/>
      <c r="AY925" s="32"/>
      <c r="AZ925" s="32"/>
      <c r="BA925" s="32"/>
      <c r="BB925" s="32"/>
      <c r="BC925" s="30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</row>
    <row r="926" spans="1:76">
      <c r="A926" s="30"/>
      <c r="B926" s="30"/>
      <c r="C926" s="30"/>
      <c r="D926" s="30"/>
      <c r="E926" s="30"/>
      <c r="F926" s="30"/>
      <c r="G926" s="30"/>
      <c r="H926" s="30"/>
      <c r="I926" s="32"/>
      <c r="J926" s="30"/>
      <c r="K926" s="30"/>
      <c r="L926" s="30"/>
      <c r="M926" s="30"/>
      <c r="N926" s="30"/>
      <c r="O926" s="30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0"/>
      <c r="AA926" s="30"/>
      <c r="AB926" s="30"/>
      <c r="AC926" s="30"/>
      <c r="AD926" s="30"/>
      <c r="AE926" s="30"/>
      <c r="AF926" s="30"/>
      <c r="AG926" s="30"/>
      <c r="AH926" s="32"/>
      <c r="AI926" s="30"/>
      <c r="AJ926" s="30"/>
      <c r="AK926" s="30"/>
      <c r="AL926" s="30"/>
      <c r="AM926" s="30"/>
      <c r="AN926" s="30"/>
      <c r="AO926" s="32"/>
      <c r="AP926" s="30"/>
      <c r="AQ926" s="30"/>
      <c r="AR926" s="30"/>
      <c r="AS926" s="30"/>
      <c r="AT926" s="32"/>
      <c r="AU926" s="32"/>
      <c r="AV926" s="32"/>
      <c r="AW926" s="32"/>
      <c r="AX926" s="32"/>
      <c r="AY926" s="32"/>
      <c r="AZ926" s="32"/>
      <c r="BA926" s="32"/>
      <c r="BB926" s="32"/>
      <c r="BC926" s="30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</row>
    <row r="927" spans="1:76">
      <c r="A927" s="30"/>
      <c r="B927" s="30"/>
      <c r="C927" s="30"/>
      <c r="D927" s="30"/>
      <c r="E927" s="30"/>
      <c r="F927" s="30"/>
      <c r="G927" s="30"/>
      <c r="H927" s="30"/>
      <c r="I927" s="32"/>
      <c r="J927" s="30"/>
      <c r="K927" s="30"/>
      <c r="L927" s="30"/>
      <c r="M927" s="30"/>
      <c r="N927" s="30"/>
      <c r="O927" s="30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0"/>
      <c r="AA927" s="30"/>
      <c r="AB927" s="30"/>
      <c r="AC927" s="30"/>
      <c r="AD927" s="30"/>
      <c r="AE927" s="30"/>
      <c r="AF927" s="30"/>
      <c r="AG927" s="30"/>
      <c r="AH927" s="32"/>
      <c r="AI927" s="30"/>
      <c r="AJ927" s="30"/>
      <c r="AK927" s="30"/>
      <c r="AL927" s="30"/>
      <c r="AM927" s="30"/>
      <c r="AN927" s="30"/>
      <c r="AO927" s="32"/>
      <c r="AP927" s="30"/>
      <c r="AQ927" s="30"/>
      <c r="AR927" s="30"/>
      <c r="AS927" s="30"/>
      <c r="AT927" s="32"/>
      <c r="AU927" s="32"/>
      <c r="AV927" s="32"/>
      <c r="AW927" s="32"/>
      <c r="AX927" s="32"/>
      <c r="AY927" s="32"/>
      <c r="AZ927" s="32"/>
      <c r="BA927" s="32"/>
      <c r="BB927" s="32"/>
      <c r="BC927" s="30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</row>
    <row r="928" spans="1:76">
      <c r="A928" s="30"/>
      <c r="B928" s="30"/>
      <c r="C928" s="30"/>
      <c r="D928" s="30"/>
      <c r="E928" s="30"/>
      <c r="F928" s="30"/>
      <c r="G928" s="30"/>
      <c r="H928" s="30"/>
      <c r="I928" s="32"/>
      <c r="J928" s="30"/>
      <c r="K928" s="30"/>
      <c r="L928" s="30"/>
      <c r="M928" s="30"/>
      <c r="N928" s="30"/>
      <c r="O928" s="30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0"/>
      <c r="AA928" s="30"/>
      <c r="AB928" s="30"/>
      <c r="AC928" s="30"/>
      <c r="AD928" s="30"/>
      <c r="AE928" s="30"/>
      <c r="AF928" s="30"/>
      <c r="AG928" s="30"/>
      <c r="AH928" s="32"/>
      <c r="AI928" s="30"/>
      <c r="AJ928" s="30"/>
      <c r="AK928" s="30"/>
      <c r="AL928" s="30"/>
      <c r="AM928" s="30"/>
      <c r="AN928" s="30"/>
      <c r="AO928" s="32"/>
      <c r="AP928" s="30"/>
      <c r="AQ928" s="30"/>
      <c r="AR928" s="30"/>
      <c r="AS928" s="30"/>
      <c r="AT928" s="32"/>
      <c r="AU928" s="32"/>
      <c r="AV928" s="32"/>
      <c r="AW928" s="32"/>
      <c r="AX928" s="32"/>
      <c r="AY928" s="32"/>
      <c r="AZ928" s="32"/>
      <c r="BA928" s="32"/>
      <c r="BB928" s="32"/>
      <c r="BC928" s="30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</row>
    <row r="929" spans="1:76">
      <c r="A929" s="30"/>
      <c r="B929" s="30"/>
      <c r="C929" s="30"/>
      <c r="D929" s="30"/>
      <c r="E929" s="30"/>
      <c r="F929" s="30"/>
      <c r="G929" s="30"/>
      <c r="H929" s="30"/>
      <c r="I929" s="32"/>
      <c r="J929" s="30"/>
      <c r="K929" s="30"/>
      <c r="L929" s="30"/>
      <c r="M929" s="30"/>
      <c r="N929" s="30"/>
      <c r="O929" s="30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0"/>
      <c r="AA929" s="30"/>
      <c r="AB929" s="30"/>
      <c r="AC929" s="30"/>
      <c r="AD929" s="30"/>
      <c r="AE929" s="30"/>
      <c r="AF929" s="30"/>
      <c r="AG929" s="30"/>
      <c r="AH929" s="32"/>
      <c r="AI929" s="30"/>
      <c r="AJ929" s="30"/>
      <c r="AK929" s="30"/>
      <c r="AL929" s="30"/>
      <c r="AM929" s="30"/>
      <c r="AN929" s="30"/>
      <c r="AO929" s="32"/>
      <c r="AP929" s="30"/>
      <c r="AQ929" s="30"/>
      <c r="AR929" s="30"/>
      <c r="AS929" s="30"/>
      <c r="AT929" s="32"/>
      <c r="AU929" s="32"/>
      <c r="AV929" s="32"/>
      <c r="AW929" s="32"/>
      <c r="AX929" s="32"/>
      <c r="AY929" s="32"/>
      <c r="AZ929" s="32"/>
      <c r="BA929" s="32"/>
      <c r="BB929" s="32"/>
      <c r="BC929" s="30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</row>
    <row r="930" spans="1:76">
      <c r="A930" s="30"/>
      <c r="B930" s="30"/>
      <c r="C930" s="30"/>
      <c r="D930" s="30"/>
      <c r="E930" s="30"/>
      <c r="F930" s="30"/>
      <c r="G930" s="30"/>
      <c r="H930" s="30"/>
      <c r="I930" s="32"/>
      <c r="J930" s="30"/>
      <c r="K930" s="30"/>
      <c r="L930" s="30"/>
      <c r="M930" s="30"/>
      <c r="N930" s="30"/>
      <c r="O930" s="30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0"/>
      <c r="AA930" s="30"/>
      <c r="AB930" s="30"/>
      <c r="AC930" s="30"/>
      <c r="AD930" s="30"/>
      <c r="AE930" s="30"/>
      <c r="AF930" s="30"/>
      <c r="AG930" s="30"/>
      <c r="AH930" s="32"/>
      <c r="AI930" s="30"/>
      <c r="AJ930" s="30"/>
      <c r="AK930" s="30"/>
      <c r="AL930" s="30"/>
      <c r="AM930" s="30"/>
      <c r="AN930" s="30"/>
      <c r="AO930" s="32"/>
      <c r="AP930" s="30"/>
      <c r="AQ930" s="30"/>
      <c r="AR930" s="30"/>
      <c r="AS930" s="30"/>
      <c r="AT930" s="32"/>
      <c r="AU930" s="32"/>
      <c r="AV930" s="32"/>
      <c r="AW930" s="32"/>
      <c r="AX930" s="32"/>
      <c r="AY930" s="32"/>
      <c r="AZ930" s="32"/>
      <c r="BA930" s="32"/>
      <c r="BB930" s="32"/>
      <c r="BC930" s="30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</row>
    <row r="931" spans="1:76">
      <c r="A931" s="30"/>
      <c r="B931" s="30"/>
      <c r="C931" s="30"/>
      <c r="D931" s="30"/>
      <c r="E931" s="30"/>
      <c r="F931" s="30"/>
      <c r="G931" s="30"/>
      <c r="H931" s="30"/>
      <c r="I931" s="32"/>
      <c r="J931" s="30"/>
      <c r="K931" s="30"/>
      <c r="L931" s="30"/>
      <c r="M931" s="30"/>
      <c r="N931" s="30"/>
      <c r="O931" s="30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0"/>
      <c r="AA931" s="30"/>
      <c r="AB931" s="30"/>
      <c r="AC931" s="30"/>
      <c r="AD931" s="30"/>
      <c r="AE931" s="30"/>
      <c r="AF931" s="30"/>
      <c r="AG931" s="30"/>
      <c r="AH931" s="32"/>
      <c r="AI931" s="30"/>
      <c r="AJ931" s="30"/>
      <c r="AK931" s="30"/>
      <c r="AL931" s="30"/>
      <c r="AM931" s="30"/>
      <c r="AN931" s="30"/>
      <c r="AO931" s="32"/>
      <c r="AP931" s="30"/>
      <c r="AQ931" s="30"/>
      <c r="AR931" s="30"/>
      <c r="AS931" s="30"/>
      <c r="AT931" s="32"/>
      <c r="AU931" s="32"/>
      <c r="AV931" s="32"/>
      <c r="AW931" s="32"/>
      <c r="AX931" s="32"/>
      <c r="AY931" s="32"/>
      <c r="AZ931" s="32"/>
      <c r="BA931" s="32"/>
      <c r="BB931" s="32"/>
      <c r="BC931" s="30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</row>
    <row r="932" spans="1:76">
      <c r="A932" s="30"/>
      <c r="B932" s="30"/>
      <c r="C932" s="30"/>
      <c r="D932" s="30"/>
      <c r="E932" s="30"/>
      <c r="F932" s="30"/>
      <c r="G932" s="30"/>
      <c r="H932" s="30"/>
      <c r="I932" s="32"/>
      <c r="J932" s="30"/>
      <c r="K932" s="30"/>
      <c r="L932" s="30"/>
      <c r="M932" s="30"/>
      <c r="N932" s="30"/>
      <c r="O932" s="30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0"/>
      <c r="AA932" s="30"/>
      <c r="AB932" s="30"/>
      <c r="AC932" s="30"/>
      <c r="AD932" s="30"/>
      <c r="AE932" s="30"/>
      <c r="AF932" s="30"/>
      <c r="AG932" s="30"/>
      <c r="AH932" s="32"/>
      <c r="AI932" s="30"/>
      <c r="AJ932" s="30"/>
      <c r="AK932" s="30"/>
      <c r="AL932" s="30"/>
      <c r="AM932" s="30"/>
      <c r="AN932" s="30"/>
      <c r="AO932" s="32"/>
      <c r="AP932" s="30"/>
      <c r="AQ932" s="30"/>
      <c r="AR932" s="30"/>
      <c r="AS932" s="30"/>
      <c r="AT932" s="32"/>
      <c r="AU932" s="32"/>
      <c r="AV932" s="32"/>
      <c r="AW932" s="32"/>
      <c r="AX932" s="32"/>
      <c r="AY932" s="32"/>
      <c r="AZ932" s="32"/>
      <c r="BA932" s="32"/>
      <c r="BB932" s="32"/>
      <c r="BC932" s="30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</row>
    <row r="933" spans="1:76">
      <c r="A933" s="30"/>
      <c r="B933" s="30"/>
      <c r="C933" s="30"/>
      <c r="D933" s="30"/>
      <c r="E933" s="30"/>
      <c r="F933" s="30"/>
      <c r="G933" s="30"/>
      <c r="H933" s="30"/>
      <c r="I933" s="32"/>
      <c r="J933" s="30"/>
      <c r="K933" s="30"/>
      <c r="L933" s="30"/>
      <c r="M933" s="30"/>
      <c r="N933" s="30"/>
      <c r="O933" s="30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0"/>
      <c r="AA933" s="30"/>
      <c r="AB933" s="30"/>
      <c r="AC933" s="30"/>
      <c r="AD933" s="30"/>
      <c r="AE933" s="30"/>
      <c r="AF933" s="30"/>
      <c r="AG933" s="30"/>
      <c r="AH933" s="32"/>
      <c r="AI933" s="30"/>
      <c r="AJ933" s="30"/>
      <c r="AK933" s="30"/>
      <c r="AL933" s="30"/>
      <c r="AM933" s="30"/>
      <c r="AN933" s="30"/>
      <c r="AO933" s="32"/>
      <c r="AP933" s="30"/>
      <c r="AQ933" s="30"/>
      <c r="AR933" s="30"/>
      <c r="AS933" s="30"/>
      <c r="AT933" s="32"/>
      <c r="AU933" s="32"/>
      <c r="AV933" s="32"/>
      <c r="AW933" s="32"/>
      <c r="AX933" s="32"/>
      <c r="AY933" s="32"/>
      <c r="AZ933" s="32"/>
      <c r="BA933" s="32"/>
      <c r="BB933" s="32"/>
      <c r="BC933" s="30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</row>
    <row r="934" spans="1:76">
      <c r="A934" s="30"/>
      <c r="B934" s="30"/>
      <c r="C934" s="30"/>
      <c r="D934" s="30"/>
      <c r="E934" s="30"/>
      <c r="F934" s="30"/>
      <c r="G934" s="30"/>
      <c r="H934" s="30"/>
      <c r="I934" s="32"/>
      <c r="J934" s="30"/>
      <c r="K934" s="30"/>
      <c r="L934" s="30"/>
      <c r="M934" s="30"/>
      <c r="N934" s="30"/>
      <c r="O934" s="30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0"/>
      <c r="AA934" s="30"/>
      <c r="AB934" s="30"/>
      <c r="AC934" s="30"/>
      <c r="AD934" s="30"/>
      <c r="AE934" s="30"/>
      <c r="AF934" s="30"/>
      <c r="AG934" s="30"/>
      <c r="AH934" s="32"/>
      <c r="AI934" s="30"/>
      <c r="AJ934" s="30"/>
      <c r="AK934" s="30"/>
      <c r="AL934" s="30"/>
      <c r="AM934" s="30"/>
      <c r="AN934" s="30"/>
      <c r="AO934" s="32"/>
      <c r="AP934" s="30"/>
      <c r="AQ934" s="30"/>
      <c r="AR934" s="30"/>
      <c r="AS934" s="30"/>
      <c r="AT934" s="32"/>
      <c r="AU934" s="32"/>
      <c r="AV934" s="32"/>
      <c r="AW934" s="32"/>
      <c r="AX934" s="32"/>
      <c r="AY934" s="32"/>
      <c r="AZ934" s="32"/>
      <c r="BA934" s="32"/>
      <c r="BB934" s="32"/>
      <c r="BC934" s="30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</row>
    <row r="935" spans="1:76">
      <c r="A935" s="30"/>
      <c r="B935" s="30"/>
      <c r="C935" s="30"/>
      <c r="D935" s="30"/>
      <c r="E935" s="30"/>
      <c r="F935" s="30"/>
      <c r="G935" s="30"/>
      <c r="H935" s="30"/>
      <c r="I935" s="32"/>
      <c r="J935" s="30"/>
      <c r="K935" s="30"/>
      <c r="L935" s="30"/>
      <c r="M935" s="30"/>
      <c r="N935" s="30"/>
      <c r="O935" s="30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0"/>
      <c r="AA935" s="30"/>
      <c r="AB935" s="30"/>
      <c r="AC935" s="30"/>
      <c r="AD935" s="30"/>
      <c r="AE935" s="30"/>
      <c r="AF935" s="30"/>
      <c r="AG935" s="30"/>
      <c r="AH935" s="32"/>
      <c r="AI935" s="30"/>
      <c r="AJ935" s="30"/>
      <c r="AK935" s="30"/>
      <c r="AL935" s="30"/>
      <c r="AM935" s="30"/>
      <c r="AN935" s="30"/>
      <c r="AO935" s="32"/>
      <c r="AP935" s="30"/>
      <c r="AQ935" s="30"/>
      <c r="AR935" s="30"/>
      <c r="AS935" s="30"/>
      <c r="AT935" s="32"/>
      <c r="AU935" s="32"/>
      <c r="AV935" s="32"/>
      <c r="AW935" s="32"/>
      <c r="AX935" s="32"/>
      <c r="AY935" s="32"/>
      <c r="AZ935" s="32"/>
      <c r="BA935" s="32"/>
      <c r="BB935" s="32"/>
      <c r="BC935" s="30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</row>
    <row r="936" spans="1:76">
      <c r="A936" s="30"/>
      <c r="B936" s="30"/>
      <c r="C936" s="30"/>
      <c r="D936" s="30"/>
      <c r="E936" s="30"/>
      <c r="F936" s="30"/>
      <c r="G936" s="30"/>
      <c r="H936" s="30"/>
      <c r="I936" s="32"/>
      <c r="J936" s="30"/>
      <c r="K936" s="30"/>
      <c r="L936" s="30"/>
      <c r="M936" s="30"/>
      <c r="N936" s="30"/>
      <c r="O936" s="30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0"/>
      <c r="AA936" s="30"/>
      <c r="AB936" s="30"/>
      <c r="AC936" s="30"/>
      <c r="AD936" s="30"/>
      <c r="AE936" s="30"/>
      <c r="AF936" s="30"/>
      <c r="AG936" s="30"/>
      <c r="AH936" s="32"/>
      <c r="AI936" s="30"/>
      <c r="AJ936" s="30"/>
      <c r="AK936" s="30"/>
      <c r="AL936" s="30"/>
      <c r="AM936" s="30"/>
      <c r="AN936" s="30"/>
      <c r="AO936" s="32"/>
      <c r="AP936" s="30"/>
      <c r="AQ936" s="30"/>
      <c r="AR936" s="30"/>
      <c r="AS936" s="30"/>
      <c r="AT936" s="32"/>
      <c r="AU936" s="32"/>
      <c r="AV936" s="32"/>
      <c r="AW936" s="32"/>
      <c r="AX936" s="32"/>
      <c r="AY936" s="32"/>
      <c r="AZ936" s="32"/>
      <c r="BA936" s="32"/>
      <c r="BB936" s="32"/>
      <c r="BC936" s="30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</row>
    <row r="937" spans="1:76">
      <c r="A937" s="30"/>
      <c r="B937" s="30"/>
      <c r="C937" s="30"/>
      <c r="D937" s="30"/>
      <c r="E937" s="30"/>
      <c r="F937" s="30"/>
      <c r="G937" s="30"/>
      <c r="H937" s="30"/>
      <c r="I937" s="32"/>
      <c r="J937" s="30"/>
      <c r="K937" s="30"/>
      <c r="L937" s="30"/>
      <c r="M937" s="30"/>
      <c r="N937" s="30"/>
      <c r="O937" s="30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0"/>
      <c r="AA937" s="30"/>
      <c r="AB937" s="30"/>
      <c r="AC937" s="30"/>
      <c r="AD937" s="30"/>
      <c r="AE937" s="30"/>
      <c r="AF937" s="30"/>
      <c r="AG937" s="30"/>
      <c r="AH937" s="32"/>
      <c r="AI937" s="30"/>
      <c r="AJ937" s="30"/>
      <c r="AK937" s="30"/>
      <c r="AL937" s="30"/>
      <c r="AM937" s="30"/>
      <c r="AN937" s="30"/>
      <c r="AO937" s="32"/>
      <c r="AP937" s="30"/>
      <c r="AQ937" s="30"/>
      <c r="AR937" s="30"/>
      <c r="AS937" s="30"/>
      <c r="AT937" s="32"/>
      <c r="AU937" s="32"/>
      <c r="AV937" s="32"/>
      <c r="AW937" s="32"/>
      <c r="AX937" s="32"/>
      <c r="AY937" s="32"/>
      <c r="AZ937" s="32"/>
      <c r="BA937" s="32"/>
      <c r="BB937" s="32"/>
      <c r="BC937" s="30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</row>
    <row r="938" spans="1:76">
      <c r="A938" s="30"/>
      <c r="B938" s="30"/>
      <c r="C938" s="30"/>
      <c r="D938" s="30"/>
      <c r="E938" s="30"/>
      <c r="F938" s="30"/>
      <c r="G938" s="30"/>
      <c r="H938" s="30"/>
      <c r="I938" s="32"/>
      <c r="J938" s="30"/>
      <c r="K938" s="30"/>
      <c r="L938" s="30"/>
      <c r="M938" s="30"/>
      <c r="N938" s="30"/>
      <c r="O938" s="30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0"/>
      <c r="AA938" s="30"/>
      <c r="AB938" s="30"/>
      <c r="AC938" s="30"/>
      <c r="AD938" s="30"/>
      <c r="AE938" s="30"/>
      <c r="AF938" s="30"/>
      <c r="AG938" s="30"/>
      <c r="AH938" s="32"/>
      <c r="AI938" s="30"/>
      <c r="AJ938" s="30"/>
      <c r="AK938" s="30"/>
      <c r="AL938" s="30"/>
      <c r="AM938" s="30"/>
      <c r="AN938" s="30"/>
      <c r="AO938" s="32"/>
      <c r="AP938" s="30"/>
      <c r="AQ938" s="30"/>
      <c r="AR938" s="30"/>
      <c r="AS938" s="30"/>
      <c r="AT938" s="32"/>
      <c r="AU938" s="32"/>
      <c r="AV938" s="32"/>
      <c r="AW938" s="32"/>
      <c r="AX938" s="32"/>
      <c r="AY938" s="32"/>
      <c r="AZ938" s="32"/>
      <c r="BA938" s="32"/>
      <c r="BB938" s="32"/>
      <c r="BC938" s="30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</row>
    <row r="939" spans="1:76">
      <c r="A939" s="30"/>
      <c r="B939" s="30"/>
      <c r="C939" s="30"/>
      <c r="D939" s="30"/>
      <c r="E939" s="30"/>
      <c r="F939" s="30"/>
      <c r="G939" s="30"/>
      <c r="H939" s="30"/>
      <c r="I939" s="32"/>
      <c r="J939" s="30"/>
      <c r="K939" s="30"/>
      <c r="L939" s="30"/>
      <c r="M939" s="30"/>
      <c r="N939" s="30"/>
      <c r="O939" s="30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0"/>
      <c r="AA939" s="30"/>
      <c r="AB939" s="30"/>
      <c r="AC939" s="30"/>
      <c r="AD939" s="30"/>
      <c r="AE939" s="30"/>
      <c r="AF939" s="30"/>
      <c r="AG939" s="30"/>
      <c r="AH939" s="32"/>
      <c r="AI939" s="30"/>
      <c r="AJ939" s="30"/>
      <c r="AK939" s="30"/>
      <c r="AL939" s="30"/>
      <c r="AM939" s="30"/>
      <c r="AN939" s="30"/>
      <c r="AO939" s="32"/>
      <c r="AP939" s="30"/>
      <c r="AQ939" s="30"/>
      <c r="AR939" s="30"/>
      <c r="AS939" s="30"/>
      <c r="AT939" s="32"/>
      <c r="AU939" s="32"/>
      <c r="AV939" s="32"/>
      <c r="AW939" s="32"/>
      <c r="AX939" s="32"/>
      <c r="AY939" s="32"/>
      <c r="AZ939" s="32"/>
      <c r="BA939" s="32"/>
      <c r="BB939" s="32"/>
      <c r="BC939" s="30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</row>
    <row r="940" spans="1:76">
      <c r="A940" s="30"/>
      <c r="B940" s="30"/>
      <c r="C940" s="30"/>
      <c r="D940" s="30"/>
      <c r="E940" s="30"/>
      <c r="F940" s="30"/>
      <c r="G940" s="30"/>
      <c r="H940" s="30"/>
      <c r="I940" s="32"/>
      <c r="J940" s="30"/>
      <c r="K940" s="30"/>
      <c r="L940" s="30"/>
      <c r="M940" s="30"/>
      <c r="N940" s="30"/>
      <c r="O940" s="30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0"/>
      <c r="AA940" s="30"/>
      <c r="AB940" s="30"/>
      <c r="AC940" s="30"/>
      <c r="AD940" s="30"/>
      <c r="AE940" s="30"/>
      <c r="AF940" s="30"/>
      <c r="AG940" s="30"/>
      <c r="AH940" s="32"/>
      <c r="AI940" s="30"/>
      <c r="AJ940" s="30"/>
      <c r="AK940" s="30"/>
      <c r="AL940" s="30"/>
      <c r="AM940" s="30"/>
      <c r="AN940" s="30"/>
      <c r="AO940" s="32"/>
      <c r="AP940" s="30"/>
      <c r="AQ940" s="30"/>
      <c r="AR940" s="30"/>
      <c r="AS940" s="30"/>
      <c r="AT940" s="32"/>
      <c r="AU940" s="32"/>
      <c r="AV940" s="32"/>
      <c r="AW940" s="32"/>
      <c r="AX940" s="32"/>
      <c r="AY940" s="32"/>
      <c r="AZ940" s="32"/>
      <c r="BA940" s="32"/>
      <c r="BB940" s="32"/>
      <c r="BC940" s="30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</row>
    <row r="941" spans="1:76">
      <c r="A941" s="30"/>
      <c r="B941" s="30"/>
      <c r="C941" s="30"/>
      <c r="D941" s="30"/>
      <c r="E941" s="30"/>
      <c r="F941" s="30"/>
      <c r="G941" s="30"/>
      <c r="H941" s="30"/>
      <c r="I941" s="32"/>
      <c r="J941" s="30"/>
      <c r="K941" s="30"/>
      <c r="L941" s="30"/>
      <c r="M941" s="30"/>
      <c r="N941" s="30"/>
      <c r="O941" s="30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0"/>
      <c r="AA941" s="30"/>
      <c r="AB941" s="30"/>
      <c r="AC941" s="30"/>
      <c r="AD941" s="30"/>
      <c r="AE941" s="30"/>
      <c r="AF941" s="30"/>
      <c r="AG941" s="30"/>
      <c r="AH941" s="32"/>
      <c r="AI941" s="30"/>
      <c r="AJ941" s="30"/>
      <c r="AK941" s="30"/>
      <c r="AL941" s="30"/>
      <c r="AM941" s="30"/>
      <c r="AN941" s="30"/>
      <c r="AO941" s="32"/>
      <c r="AP941" s="30"/>
      <c r="AQ941" s="30"/>
      <c r="AR941" s="30"/>
      <c r="AS941" s="30"/>
      <c r="AT941" s="32"/>
      <c r="AU941" s="32"/>
      <c r="AV941" s="32"/>
      <c r="AW941" s="32"/>
      <c r="AX941" s="32"/>
      <c r="AY941" s="32"/>
      <c r="AZ941" s="32"/>
      <c r="BA941" s="32"/>
      <c r="BB941" s="32"/>
      <c r="BC941" s="30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</row>
    <row r="942" spans="1:76">
      <c r="A942" s="30"/>
      <c r="B942" s="30"/>
      <c r="C942" s="30"/>
      <c r="D942" s="30"/>
      <c r="E942" s="30"/>
      <c r="F942" s="30"/>
      <c r="G942" s="30"/>
      <c r="H942" s="30"/>
      <c r="I942" s="32"/>
      <c r="J942" s="30"/>
      <c r="K942" s="30"/>
      <c r="L942" s="30"/>
      <c r="M942" s="30"/>
      <c r="N942" s="30"/>
      <c r="O942" s="30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0"/>
      <c r="AA942" s="30"/>
      <c r="AB942" s="30"/>
      <c r="AC942" s="30"/>
      <c r="AD942" s="30"/>
      <c r="AE942" s="30"/>
      <c r="AF942" s="30"/>
      <c r="AG942" s="30"/>
      <c r="AH942" s="32"/>
      <c r="AI942" s="30"/>
      <c r="AJ942" s="30"/>
      <c r="AK942" s="30"/>
      <c r="AL942" s="30"/>
      <c r="AM942" s="30"/>
      <c r="AN942" s="30"/>
      <c r="AO942" s="32"/>
      <c r="AP942" s="30"/>
      <c r="AQ942" s="30"/>
      <c r="AR942" s="30"/>
      <c r="AS942" s="30"/>
      <c r="AT942" s="32"/>
      <c r="AU942" s="32"/>
      <c r="AV942" s="32"/>
      <c r="AW942" s="32"/>
      <c r="AX942" s="32"/>
      <c r="AY942" s="32"/>
      <c r="AZ942" s="32"/>
      <c r="BA942" s="32"/>
      <c r="BB942" s="32"/>
      <c r="BC942" s="30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</row>
    <row r="943" spans="1:76">
      <c r="A943" s="30"/>
      <c r="B943" s="30"/>
      <c r="C943" s="30"/>
      <c r="D943" s="30"/>
      <c r="E943" s="30"/>
      <c r="F943" s="30"/>
      <c r="G943" s="30"/>
      <c r="H943" s="30"/>
      <c r="I943" s="32"/>
      <c r="J943" s="30"/>
      <c r="K943" s="30"/>
      <c r="L943" s="30"/>
      <c r="M943" s="30"/>
      <c r="N943" s="30"/>
      <c r="O943" s="30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0"/>
      <c r="AA943" s="30"/>
      <c r="AB943" s="30"/>
      <c r="AC943" s="30"/>
      <c r="AD943" s="30"/>
      <c r="AE943" s="30"/>
      <c r="AF943" s="30"/>
      <c r="AG943" s="30"/>
      <c r="AH943" s="32"/>
      <c r="AI943" s="30"/>
      <c r="AJ943" s="30"/>
      <c r="AK943" s="30"/>
      <c r="AL943" s="30"/>
      <c r="AM943" s="30"/>
      <c r="AN943" s="30"/>
      <c r="AO943" s="32"/>
      <c r="AP943" s="30"/>
      <c r="AQ943" s="30"/>
      <c r="AR943" s="30"/>
      <c r="AS943" s="30"/>
      <c r="AT943" s="32"/>
      <c r="AU943" s="32"/>
      <c r="AV943" s="32"/>
      <c r="AW943" s="32"/>
      <c r="AX943" s="32"/>
      <c r="AY943" s="32"/>
      <c r="AZ943" s="32"/>
      <c r="BA943" s="32"/>
      <c r="BB943" s="32"/>
      <c r="BC943" s="30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</row>
    <row r="944" spans="1:76">
      <c r="A944" s="30"/>
      <c r="B944" s="30"/>
      <c r="C944" s="30"/>
      <c r="D944" s="30"/>
      <c r="E944" s="30"/>
      <c r="F944" s="30"/>
      <c r="G944" s="30"/>
      <c r="H944" s="30"/>
      <c r="I944" s="32"/>
      <c r="J944" s="30"/>
      <c r="K944" s="30"/>
      <c r="L944" s="30"/>
      <c r="M944" s="30"/>
      <c r="N944" s="30"/>
      <c r="O944" s="30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0"/>
      <c r="AA944" s="30"/>
      <c r="AB944" s="30"/>
      <c r="AC944" s="30"/>
      <c r="AD944" s="30"/>
      <c r="AE944" s="30"/>
      <c r="AF944" s="30"/>
      <c r="AG944" s="30"/>
      <c r="AH944" s="32"/>
      <c r="AI944" s="30"/>
      <c r="AJ944" s="30"/>
      <c r="AK944" s="30"/>
      <c r="AL944" s="30"/>
      <c r="AM944" s="30"/>
      <c r="AN944" s="30"/>
      <c r="AO944" s="32"/>
      <c r="AP944" s="30"/>
      <c r="AQ944" s="30"/>
      <c r="AR944" s="30"/>
      <c r="AS944" s="30"/>
      <c r="AT944" s="32"/>
      <c r="AU944" s="32"/>
      <c r="AV944" s="32"/>
      <c r="AW944" s="32"/>
      <c r="AX944" s="32"/>
      <c r="AY944" s="32"/>
      <c r="AZ944" s="32"/>
      <c r="BA944" s="32"/>
      <c r="BB944" s="32"/>
      <c r="BC944" s="30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</row>
    <row r="945" spans="1:76">
      <c r="A945" s="30"/>
      <c r="B945" s="30"/>
      <c r="C945" s="30"/>
      <c r="D945" s="30"/>
      <c r="E945" s="30"/>
      <c r="F945" s="30"/>
      <c r="G945" s="30"/>
      <c r="H945" s="30"/>
      <c r="I945" s="32"/>
      <c r="J945" s="30"/>
      <c r="K945" s="30"/>
      <c r="L945" s="30"/>
      <c r="M945" s="30"/>
      <c r="N945" s="30"/>
      <c r="O945" s="30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0"/>
      <c r="AA945" s="30"/>
      <c r="AB945" s="30"/>
      <c r="AC945" s="30"/>
      <c r="AD945" s="30"/>
      <c r="AE945" s="30"/>
      <c r="AF945" s="30"/>
      <c r="AG945" s="30"/>
      <c r="AH945" s="32"/>
      <c r="AI945" s="30"/>
      <c r="AJ945" s="30"/>
      <c r="AK945" s="30"/>
      <c r="AL945" s="30"/>
      <c r="AM945" s="30"/>
      <c r="AN945" s="30"/>
      <c r="AO945" s="32"/>
      <c r="AP945" s="30"/>
      <c r="AQ945" s="30"/>
      <c r="AR945" s="30"/>
      <c r="AS945" s="30"/>
      <c r="AT945" s="32"/>
      <c r="AU945" s="32"/>
      <c r="AV945" s="32"/>
      <c r="AW945" s="32"/>
      <c r="AX945" s="32"/>
      <c r="AY945" s="32"/>
      <c r="AZ945" s="32"/>
      <c r="BA945" s="32"/>
      <c r="BB945" s="32"/>
      <c r="BC945" s="30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</row>
    <row r="946" spans="1:76">
      <c r="A946" s="30"/>
      <c r="B946" s="30"/>
      <c r="C946" s="30"/>
      <c r="D946" s="30"/>
      <c r="E946" s="30"/>
      <c r="F946" s="30"/>
      <c r="G946" s="30"/>
      <c r="H946" s="30"/>
      <c r="I946" s="32"/>
      <c r="J946" s="30"/>
      <c r="K946" s="30"/>
      <c r="L946" s="30"/>
      <c r="M946" s="30"/>
      <c r="N946" s="30"/>
      <c r="O946" s="30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0"/>
      <c r="AA946" s="30"/>
      <c r="AB946" s="30"/>
      <c r="AC946" s="30"/>
      <c r="AD946" s="30"/>
      <c r="AE946" s="30"/>
      <c r="AF946" s="30"/>
      <c r="AG946" s="30"/>
      <c r="AH946" s="32"/>
      <c r="AI946" s="30"/>
      <c r="AJ946" s="30"/>
      <c r="AK946" s="30"/>
      <c r="AL946" s="30"/>
      <c r="AM946" s="30"/>
      <c r="AN946" s="30"/>
      <c r="AO946" s="32"/>
      <c r="AP946" s="30"/>
      <c r="AQ946" s="30"/>
      <c r="AR946" s="30"/>
      <c r="AS946" s="30"/>
      <c r="AT946" s="32"/>
      <c r="AU946" s="32"/>
      <c r="AV946" s="32"/>
      <c r="AW946" s="32"/>
      <c r="AX946" s="32"/>
      <c r="AY946" s="32"/>
      <c r="AZ946" s="32"/>
      <c r="BA946" s="32"/>
      <c r="BB946" s="32"/>
      <c r="BC946" s="30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</row>
    <row r="947" spans="1:76">
      <c r="A947" s="30"/>
      <c r="B947" s="30"/>
      <c r="C947" s="30"/>
      <c r="D947" s="30"/>
      <c r="E947" s="30"/>
      <c r="F947" s="30"/>
      <c r="G947" s="30"/>
      <c r="H947" s="30"/>
      <c r="I947" s="32"/>
      <c r="J947" s="30"/>
      <c r="K947" s="30"/>
      <c r="L947" s="30"/>
      <c r="M947" s="30"/>
      <c r="N947" s="30"/>
      <c r="O947" s="30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0"/>
      <c r="AA947" s="30"/>
      <c r="AB947" s="30"/>
      <c r="AC947" s="30"/>
      <c r="AD947" s="30"/>
      <c r="AE947" s="30"/>
      <c r="AF947" s="30"/>
      <c r="AG947" s="30"/>
      <c r="AH947" s="32"/>
      <c r="AI947" s="30"/>
      <c r="AJ947" s="30"/>
      <c r="AK947" s="30"/>
      <c r="AL947" s="30"/>
      <c r="AM947" s="30"/>
      <c r="AN947" s="30"/>
      <c r="AO947" s="32"/>
      <c r="AP947" s="30"/>
      <c r="AQ947" s="30"/>
      <c r="AR947" s="30"/>
      <c r="AS947" s="30"/>
      <c r="AT947" s="32"/>
      <c r="AU947" s="32"/>
      <c r="AV947" s="32"/>
      <c r="AW947" s="32"/>
      <c r="AX947" s="32"/>
      <c r="AY947" s="32"/>
      <c r="AZ947" s="32"/>
      <c r="BA947" s="32"/>
      <c r="BB947" s="32"/>
      <c r="BC947" s="30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</row>
    <row r="948" spans="1:76">
      <c r="A948" s="30"/>
      <c r="B948" s="30"/>
      <c r="C948" s="30"/>
      <c r="D948" s="30"/>
      <c r="E948" s="30"/>
      <c r="F948" s="30"/>
      <c r="G948" s="30"/>
      <c r="H948" s="30"/>
      <c r="I948" s="32"/>
      <c r="J948" s="30"/>
      <c r="K948" s="30"/>
      <c r="L948" s="30"/>
      <c r="M948" s="30"/>
      <c r="N948" s="30"/>
      <c r="O948" s="30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0"/>
      <c r="AA948" s="30"/>
      <c r="AB948" s="30"/>
      <c r="AC948" s="30"/>
      <c r="AD948" s="30"/>
      <c r="AE948" s="30"/>
      <c r="AF948" s="30"/>
      <c r="AG948" s="30"/>
      <c r="AH948" s="32"/>
      <c r="AI948" s="30"/>
      <c r="AJ948" s="30"/>
      <c r="AK948" s="30"/>
      <c r="AL948" s="30"/>
      <c r="AM948" s="30"/>
      <c r="AN948" s="30"/>
      <c r="AO948" s="32"/>
      <c r="AP948" s="30"/>
      <c r="AQ948" s="30"/>
      <c r="AR948" s="30"/>
      <c r="AS948" s="30"/>
      <c r="AT948" s="32"/>
      <c r="AU948" s="32"/>
      <c r="AV948" s="32"/>
      <c r="AW948" s="32"/>
      <c r="AX948" s="32"/>
      <c r="AY948" s="32"/>
      <c r="AZ948" s="32"/>
      <c r="BA948" s="32"/>
      <c r="BB948" s="32"/>
      <c r="BC948" s="30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</row>
    <row r="949" spans="1:76">
      <c r="A949" s="30"/>
      <c r="B949" s="30"/>
      <c r="C949" s="30"/>
      <c r="D949" s="30"/>
      <c r="E949" s="30"/>
      <c r="F949" s="30"/>
      <c r="G949" s="30"/>
      <c r="H949" s="30"/>
      <c r="I949" s="32"/>
      <c r="J949" s="30"/>
      <c r="K949" s="30"/>
      <c r="L949" s="30"/>
      <c r="M949" s="30"/>
      <c r="N949" s="30"/>
      <c r="O949" s="30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0"/>
      <c r="AA949" s="30"/>
      <c r="AB949" s="30"/>
      <c r="AC949" s="30"/>
      <c r="AD949" s="30"/>
      <c r="AE949" s="30"/>
      <c r="AF949" s="30"/>
      <c r="AG949" s="30"/>
      <c r="AH949" s="32"/>
      <c r="AI949" s="30"/>
      <c r="AJ949" s="30"/>
      <c r="AK949" s="30"/>
      <c r="AL949" s="30"/>
      <c r="AM949" s="30"/>
      <c r="AN949" s="30"/>
      <c r="AO949" s="32"/>
      <c r="AP949" s="30"/>
      <c r="AQ949" s="30"/>
      <c r="AR949" s="30"/>
      <c r="AS949" s="30"/>
      <c r="AT949" s="32"/>
      <c r="AU949" s="32"/>
      <c r="AV949" s="32"/>
      <c r="AW949" s="32"/>
      <c r="AX949" s="32"/>
      <c r="AY949" s="32"/>
      <c r="AZ949" s="32"/>
      <c r="BA949" s="32"/>
      <c r="BB949" s="32"/>
      <c r="BC949" s="30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</row>
    <row r="950" spans="1:76">
      <c r="A950" s="30"/>
      <c r="B950" s="30"/>
      <c r="C950" s="30"/>
      <c r="D950" s="30"/>
      <c r="E950" s="30"/>
      <c r="F950" s="30"/>
      <c r="G950" s="30"/>
      <c r="H950" s="30"/>
      <c r="I950" s="32"/>
      <c r="J950" s="30"/>
      <c r="K950" s="30"/>
      <c r="L950" s="30"/>
      <c r="M950" s="30"/>
      <c r="N950" s="30"/>
      <c r="O950" s="30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0"/>
      <c r="AA950" s="30"/>
      <c r="AB950" s="30"/>
      <c r="AC950" s="30"/>
      <c r="AD950" s="30"/>
      <c r="AE950" s="30"/>
      <c r="AF950" s="30"/>
      <c r="AG950" s="30"/>
      <c r="AH950" s="32"/>
      <c r="AI950" s="30"/>
      <c r="AJ950" s="30"/>
      <c r="AK950" s="30"/>
      <c r="AL950" s="30"/>
      <c r="AM950" s="30"/>
      <c r="AN950" s="30"/>
      <c r="AO950" s="32"/>
      <c r="AP950" s="30"/>
      <c r="AQ950" s="30"/>
      <c r="AR950" s="30"/>
      <c r="AS950" s="30"/>
      <c r="AT950" s="32"/>
      <c r="AU950" s="32"/>
      <c r="AV950" s="32"/>
      <c r="AW950" s="32"/>
      <c r="AX950" s="32"/>
      <c r="AY950" s="32"/>
      <c r="AZ950" s="32"/>
      <c r="BA950" s="32"/>
      <c r="BB950" s="32"/>
      <c r="BC950" s="30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</row>
    <row r="951" spans="1:76">
      <c r="A951" s="30"/>
      <c r="B951" s="30"/>
      <c r="C951" s="30"/>
      <c r="D951" s="30"/>
      <c r="E951" s="30"/>
      <c r="F951" s="30"/>
      <c r="G951" s="30"/>
      <c r="H951" s="30"/>
      <c r="I951" s="32"/>
      <c r="J951" s="30"/>
      <c r="K951" s="30"/>
      <c r="L951" s="30"/>
      <c r="M951" s="30"/>
      <c r="N951" s="30"/>
      <c r="O951" s="30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0"/>
      <c r="AA951" s="30"/>
      <c r="AB951" s="30"/>
      <c r="AC951" s="30"/>
      <c r="AD951" s="30"/>
      <c r="AE951" s="30"/>
      <c r="AF951" s="30"/>
      <c r="AG951" s="30"/>
      <c r="AH951" s="32"/>
      <c r="AI951" s="30"/>
      <c r="AJ951" s="30"/>
      <c r="AK951" s="30"/>
      <c r="AL951" s="30"/>
      <c r="AM951" s="30"/>
      <c r="AN951" s="30"/>
      <c r="AO951" s="32"/>
      <c r="AP951" s="30"/>
      <c r="AQ951" s="30"/>
      <c r="AR951" s="30"/>
      <c r="AS951" s="30"/>
      <c r="AT951" s="32"/>
      <c r="AU951" s="32"/>
      <c r="AV951" s="32"/>
      <c r="AW951" s="32"/>
      <c r="AX951" s="32"/>
      <c r="AY951" s="32"/>
      <c r="AZ951" s="32"/>
      <c r="BA951" s="32"/>
      <c r="BB951" s="32"/>
      <c r="BC951" s="30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</row>
    <row r="952" spans="1:76">
      <c r="A952" s="30"/>
      <c r="B952" s="30"/>
      <c r="C952" s="30"/>
      <c r="D952" s="30"/>
      <c r="E952" s="30"/>
      <c r="F952" s="30"/>
      <c r="G952" s="30"/>
      <c r="H952" s="30"/>
      <c r="I952" s="32"/>
      <c r="J952" s="30"/>
      <c r="K952" s="30"/>
      <c r="L952" s="30"/>
      <c r="M952" s="30"/>
      <c r="N952" s="30"/>
      <c r="O952" s="30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0"/>
      <c r="AA952" s="30"/>
      <c r="AB952" s="30"/>
      <c r="AC952" s="30"/>
      <c r="AD952" s="30"/>
      <c r="AE952" s="30"/>
      <c r="AF952" s="30"/>
      <c r="AG952" s="30"/>
      <c r="AH952" s="32"/>
      <c r="AI952" s="30"/>
      <c r="AJ952" s="30"/>
      <c r="AK952" s="30"/>
      <c r="AL952" s="30"/>
      <c r="AM952" s="30"/>
      <c r="AN952" s="30"/>
      <c r="AO952" s="32"/>
      <c r="AP952" s="30"/>
      <c r="AQ952" s="30"/>
      <c r="AR952" s="30"/>
      <c r="AS952" s="30"/>
      <c r="AT952" s="32"/>
      <c r="AU952" s="32"/>
      <c r="AV952" s="32"/>
      <c r="AW952" s="32"/>
      <c r="AX952" s="32"/>
      <c r="AY952" s="32"/>
      <c r="AZ952" s="32"/>
      <c r="BA952" s="32"/>
      <c r="BB952" s="32"/>
      <c r="BC952" s="30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</row>
    <row r="953" spans="1:76">
      <c r="A953" s="30"/>
      <c r="B953" s="30"/>
      <c r="C953" s="30"/>
      <c r="D953" s="30"/>
      <c r="E953" s="30"/>
      <c r="F953" s="30"/>
      <c r="G953" s="30"/>
      <c r="H953" s="30"/>
      <c r="I953" s="32"/>
      <c r="J953" s="30"/>
      <c r="K953" s="30"/>
      <c r="L953" s="30"/>
      <c r="M953" s="30"/>
      <c r="N953" s="30"/>
      <c r="O953" s="30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0"/>
      <c r="AA953" s="30"/>
      <c r="AB953" s="30"/>
      <c r="AC953" s="30"/>
      <c r="AD953" s="30"/>
      <c r="AE953" s="30"/>
      <c r="AF953" s="30"/>
      <c r="AG953" s="30"/>
      <c r="AH953" s="32"/>
      <c r="AI953" s="30"/>
      <c r="AJ953" s="30"/>
      <c r="AK953" s="30"/>
      <c r="AL953" s="30"/>
      <c r="AM953" s="30"/>
      <c r="AN953" s="30"/>
      <c r="AO953" s="32"/>
      <c r="AP953" s="30"/>
      <c r="AQ953" s="30"/>
      <c r="AR953" s="30"/>
      <c r="AS953" s="30"/>
      <c r="AT953" s="32"/>
      <c r="AU953" s="32"/>
      <c r="AV953" s="32"/>
      <c r="AW953" s="32"/>
      <c r="AX953" s="32"/>
      <c r="AY953" s="32"/>
      <c r="AZ953" s="32"/>
      <c r="BA953" s="32"/>
      <c r="BB953" s="32"/>
      <c r="BC953" s="30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</row>
    <row r="954" spans="1:76">
      <c r="A954" s="30"/>
      <c r="B954" s="30"/>
      <c r="C954" s="30"/>
      <c r="D954" s="30"/>
      <c r="E954" s="30"/>
      <c r="F954" s="30"/>
      <c r="G954" s="30"/>
      <c r="H954" s="30"/>
      <c r="I954" s="32"/>
      <c r="J954" s="30"/>
      <c r="K954" s="30"/>
      <c r="L954" s="30"/>
      <c r="M954" s="30"/>
      <c r="N954" s="30"/>
      <c r="O954" s="30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0"/>
      <c r="AA954" s="30"/>
      <c r="AB954" s="30"/>
      <c r="AC954" s="30"/>
      <c r="AD954" s="30"/>
      <c r="AE954" s="30"/>
      <c r="AF954" s="30"/>
      <c r="AG954" s="30"/>
      <c r="AH954" s="32"/>
      <c r="AI954" s="30"/>
      <c r="AJ954" s="30"/>
      <c r="AK954" s="30"/>
      <c r="AL954" s="30"/>
      <c r="AM954" s="30"/>
      <c r="AN954" s="30"/>
      <c r="AO954" s="32"/>
      <c r="AP954" s="30"/>
      <c r="AQ954" s="30"/>
      <c r="AR954" s="30"/>
      <c r="AS954" s="30"/>
      <c r="AT954" s="32"/>
      <c r="AU954" s="32"/>
      <c r="AV954" s="32"/>
      <c r="AW954" s="32"/>
      <c r="AX954" s="32"/>
      <c r="AY954" s="32"/>
      <c r="AZ954" s="32"/>
      <c r="BA954" s="32"/>
      <c r="BB954" s="32"/>
      <c r="BC954" s="30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</row>
    <row r="955" spans="1:76">
      <c r="A955" s="30"/>
      <c r="B955" s="30"/>
      <c r="C955" s="30"/>
      <c r="D955" s="30"/>
      <c r="E955" s="30"/>
      <c r="F955" s="30"/>
      <c r="G955" s="30"/>
      <c r="H955" s="30"/>
      <c r="I955" s="32"/>
      <c r="J955" s="30"/>
      <c r="K955" s="30"/>
      <c r="L955" s="30"/>
      <c r="M955" s="30"/>
      <c r="N955" s="30"/>
      <c r="O955" s="30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0"/>
      <c r="AA955" s="30"/>
      <c r="AB955" s="30"/>
      <c r="AC955" s="30"/>
      <c r="AD955" s="30"/>
      <c r="AE955" s="30"/>
      <c r="AF955" s="30"/>
      <c r="AG955" s="30"/>
      <c r="AH955" s="32"/>
      <c r="AI955" s="30"/>
      <c r="AJ955" s="30"/>
      <c r="AK955" s="30"/>
      <c r="AL955" s="30"/>
      <c r="AM955" s="30"/>
      <c r="AN955" s="30"/>
      <c r="AO955" s="32"/>
      <c r="AP955" s="30"/>
      <c r="AQ955" s="30"/>
      <c r="AR955" s="30"/>
      <c r="AS955" s="30"/>
      <c r="AT955" s="32"/>
      <c r="AU955" s="32"/>
      <c r="AV955" s="32"/>
      <c r="AW955" s="32"/>
      <c r="AX955" s="32"/>
      <c r="AY955" s="32"/>
      <c r="AZ955" s="32"/>
      <c r="BA955" s="32"/>
      <c r="BB955" s="32"/>
      <c r="BC955" s="30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</row>
    <row r="956" spans="1:76">
      <c r="A956" s="30"/>
      <c r="B956" s="30"/>
      <c r="C956" s="30"/>
      <c r="D956" s="30"/>
      <c r="E956" s="30"/>
      <c r="F956" s="30"/>
      <c r="G956" s="30"/>
      <c r="H956" s="30"/>
      <c r="I956" s="32"/>
      <c r="J956" s="30"/>
      <c r="K956" s="30"/>
      <c r="L956" s="30"/>
      <c r="M956" s="30"/>
      <c r="N956" s="30"/>
      <c r="O956" s="30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0"/>
      <c r="AA956" s="30"/>
      <c r="AB956" s="30"/>
      <c r="AC956" s="30"/>
      <c r="AD956" s="30"/>
      <c r="AE956" s="30"/>
      <c r="AF956" s="30"/>
      <c r="AG956" s="30"/>
      <c r="AH956" s="32"/>
      <c r="AI956" s="30"/>
      <c r="AJ956" s="30"/>
      <c r="AK956" s="30"/>
      <c r="AL956" s="30"/>
      <c r="AM956" s="30"/>
      <c r="AN956" s="30"/>
      <c r="AO956" s="32"/>
      <c r="AP956" s="30"/>
      <c r="AQ956" s="30"/>
      <c r="AR956" s="30"/>
      <c r="AS956" s="30"/>
      <c r="AT956" s="32"/>
      <c r="AU956" s="32"/>
      <c r="AV956" s="32"/>
      <c r="AW956" s="32"/>
      <c r="AX956" s="32"/>
      <c r="AY956" s="32"/>
      <c r="AZ956" s="32"/>
      <c r="BA956" s="32"/>
      <c r="BB956" s="32"/>
      <c r="BC956" s="30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</row>
    <row r="957" spans="1:76">
      <c r="A957" s="30"/>
      <c r="B957" s="30"/>
      <c r="C957" s="30"/>
      <c r="D957" s="30"/>
      <c r="E957" s="30"/>
      <c r="F957" s="30"/>
      <c r="G957" s="30"/>
      <c r="H957" s="30"/>
      <c r="I957" s="32"/>
      <c r="J957" s="30"/>
      <c r="K957" s="30"/>
      <c r="L957" s="30"/>
      <c r="M957" s="30"/>
      <c r="N957" s="30"/>
      <c r="O957" s="30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0"/>
      <c r="AA957" s="30"/>
      <c r="AB957" s="30"/>
      <c r="AC957" s="30"/>
      <c r="AD957" s="30"/>
      <c r="AE957" s="30"/>
      <c r="AF957" s="30"/>
      <c r="AG957" s="30"/>
      <c r="AH957" s="32"/>
      <c r="AI957" s="30"/>
      <c r="AJ957" s="30"/>
      <c r="AK957" s="30"/>
      <c r="AL957" s="30"/>
      <c r="AM957" s="30"/>
      <c r="AN957" s="30"/>
      <c r="AO957" s="32"/>
      <c r="AP957" s="30"/>
      <c r="AQ957" s="30"/>
      <c r="AR957" s="30"/>
      <c r="AS957" s="30"/>
      <c r="AT957" s="32"/>
      <c r="AU957" s="32"/>
      <c r="AV957" s="32"/>
      <c r="AW957" s="32"/>
      <c r="AX957" s="32"/>
      <c r="AY957" s="32"/>
      <c r="AZ957" s="32"/>
      <c r="BA957" s="32"/>
      <c r="BB957" s="32"/>
      <c r="BC957" s="30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</row>
    <row r="958" spans="1:76">
      <c r="A958" s="30"/>
      <c r="B958" s="30"/>
      <c r="C958" s="30"/>
      <c r="D958" s="30"/>
      <c r="E958" s="30"/>
      <c r="F958" s="30"/>
      <c r="G958" s="30"/>
      <c r="H958" s="30"/>
      <c r="I958" s="32"/>
      <c r="J958" s="30"/>
      <c r="K958" s="30"/>
      <c r="L958" s="30"/>
      <c r="M958" s="30"/>
      <c r="N958" s="30"/>
      <c r="O958" s="30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0"/>
      <c r="AA958" s="30"/>
      <c r="AB958" s="30"/>
      <c r="AC958" s="30"/>
      <c r="AD958" s="30"/>
      <c r="AE958" s="30"/>
      <c r="AF958" s="30"/>
      <c r="AG958" s="30"/>
      <c r="AH958" s="32"/>
      <c r="AI958" s="30"/>
      <c r="AJ958" s="30"/>
      <c r="AK958" s="30"/>
      <c r="AL958" s="30"/>
      <c r="AM958" s="30"/>
      <c r="AN958" s="30"/>
      <c r="AO958" s="32"/>
      <c r="AP958" s="30"/>
      <c r="AQ958" s="30"/>
      <c r="AR958" s="30"/>
      <c r="AS958" s="30"/>
      <c r="AT958" s="32"/>
      <c r="AU958" s="32"/>
      <c r="AV958" s="32"/>
      <c r="AW958" s="32"/>
      <c r="AX958" s="32"/>
      <c r="AY958" s="32"/>
      <c r="AZ958" s="32"/>
      <c r="BA958" s="32"/>
      <c r="BB958" s="32"/>
      <c r="BC958" s="30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</row>
    <row r="959" spans="1:76">
      <c r="A959" s="30"/>
      <c r="B959" s="30"/>
      <c r="C959" s="30"/>
      <c r="D959" s="30"/>
      <c r="E959" s="30"/>
      <c r="F959" s="30"/>
      <c r="G959" s="30"/>
      <c r="H959" s="30"/>
      <c r="I959" s="32"/>
      <c r="J959" s="30"/>
      <c r="K959" s="30"/>
      <c r="L959" s="30"/>
      <c r="M959" s="30"/>
      <c r="N959" s="30"/>
      <c r="O959" s="30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0"/>
      <c r="AA959" s="30"/>
      <c r="AB959" s="30"/>
      <c r="AC959" s="30"/>
      <c r="AD959" s="30"/>
      <c r="AE959" s="30"/>
      <c r="AF959" s="30"/>
      <c r="AG959" s="30"/>
      <c r="AH959" s="32"/>
      <c r="AI959" s="30"/>
      <c r="AJ959" s="30"/>
      <c r="AK959" s="30"/>
      <c r="AL959" s="30"/>
      <c r="AM959" s="30"/>
      <c r="AN959" s="30"/>
      <c r="AO959" s="32"/>
      <c r="AP959" s="30"/>
      <c r="AQ959" s="30"/>
      <c r="AR959" s="30"/>
      <c r="AS959" s="30"/>
      <c r="AT959" s="32"/>
      <c r="AU959" s="32"/>
      <c r="AV959" s="32"/>
      <c r="AW959" s="32"/>
      <c r="AX959" s="32"/>
      <c r="AY959" s="32"/>
      <c r="AZ959" s="32"/>
      <c r="BA959" s="32"/>
      <c r="BB959" s="32"/>
      <c r="BC959" s="30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</row>
    <row r="960" spans="1:76">
      <c r="A960" s="30"/>
      <c r="B960" s="30"/>
      <c r="C960" s="30"/>
      <c r="D960" s="30"/>
      <c r="E960" s="30"/>
      <c r="F960" s="30"/>
      <c r="G960" s="30"/>
      <c r="H960" s="30"/>
      <c r="I960" s="32"/>
      <c r="J960" s="30"/>
      <c r="K960" s="30"/>
      <c r="L960" s="30"/>
      <c r="M960" s="30"/>
      <c r="N960" s="30"/>
      <c r="O960" s="30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0"/>
      <c r="AA960" s="30"/>
      <c r="AB960" s="30"/>
      <c r="AC960" s="30"/>
      <c r="AD960" s="30"/>
      <c r="AE960" s="30"/>
      <c r="AF960" s="30"/>
      <c r="AG960" s="30"/>
      <c r="AH960" s="32"/>
      <c r="AI960" s="30"/>
      <c r="AJ960" s="30"/>
      <c r="AK960" s="30"/>
      <c r="AL960" s="30"/>
      <c r="AM960" s="30"/>
      <c r="AN960" s="30"/>
      <c r="AO960" s="32"/>
      <c r="AP960" s="30"/>
      <c r="AQ960" s="30"/>
      <c r="AR960" s="30"/>
      <c r="AS960" s="30"/>
      <c r="AT960" s="32"/>
      <c r="AU960" s="32"/>
      <c r="AV960" s="32"/>
      <c r="AW960" s="32"/>
      <c r="AX960" s="32"/>
      <c r="AY960" s="32"/>
      <c r="AZ960" s="32"/>
      <c r="BA960" s="32"/>
      <c r="BB960" s="32"/>
      <c r="BC960" s="30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</row>
    <row r="961" spans="1:76">
      <c r="A961" s="30"/>
      <c r="B961" s="30"/>
      <c r="C961" s="30"/>
      <c r="D961" s="30"/>
      <c r="E961" s="30"/>
      <c r="F961" s="30"/>
      <c r="G961" s="30"/>
      <c r="H961" s="30"/>
      <c r="I961" s="32"/>
      <c r="J961" s="30"/>
      <c r="K961" s="30"/>
      <c r="L961" s="30"/>
      <c r="M961" s="30"/>
      <c r="N961" s="30"/>
      <c r="O961" s="30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0"/>
      <c r="AA961" s="30"/>
      <c r="AB961" s="30"/>
      <c r="AC961" s="30"/>
      <c r="AD961" s="30"/>
      <c r="AE961" s="30"/>
      <c r="AF961" s="30"/>
      <c r="AG961" s="30"/>
      <c r="AH961" s="32"/>
      <c r="AI961" s="30"/>
      <c r="AJ961" s="30"/>
      <c r="AK961" s="30"/>
      <c r="AL961" s="30"/>
      <c r="AM961" s="30"/>
      <c r="AN961" s="30"/>
      <c r="AO961" s="32"/>
      <c r="AP961" s="30"/>
      <c r="AQ961" s="30"/>
      <c r="AR961" s="30"/>
      <c r="AS961" s="30"/>
      <c r="AT961" s="32"/>
      <c r="AU961" s="32"/>
      <c r="AV961" s="32"/>
      <c r="AW961" s="32"/>
      <c r="AX961" s="32"/>
      <c r="AY961" s="32"/>
      <c r="AZ961" s="32"/>
      <c r="BA961" s="32"/>
      <c r="BB961" s="32"/>
      <c r="BC961" s="30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</row>
    <row r="962" spans="1:76">
      <c r="A962" s="30"/>
      <c r="B962" s="30"/>
      <c r="C962" s="30"/>
      <c r="D962" s="30"/>
      <c r="E962" s="30"/>
      <c r="F962" s="30"/>
      <c r="G962" s="30"/>
      <c r="H962" s="30"/>
      <c r="I962" s="32"/>
      <c r="J962" s="30"/>
      <c r="K962" s="30"/>
      <c r="L962" s="30"/>
      <c r="M962" s="30"/>
      <c r="N962" s="30"/>
      <c r="O962" s="30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0"/>
      <c r="AA962" s="30"/>
      <c r="AB962" s="30"/>
      <c r="AC962" s="30"/>
      <c r="AD962" s="30"/>
      <c r="AE962" s="30"/>
      <c r="AF962" s="30"/>
      <c r="AG962" s="30"/>
      <c r="AH962" s="32"/>
      <c r="AI962" s="30"/>
      <c r="AJ962" s="30"/>
      <c r="AK962" s="30"/>
      <c r="AL962" s="30"/>
      <c r="AM962" s="30"/>
      <c r="AN962" s="30"/>
      <c r="AO962" s="32"/>
      <c r="AP962" s="30"/>
      <c r="AQ962" s="30"/>
      <c r="AR962" s="30"/>
      <c r="AS962" s="30"/>
      <c r="AT962" s="32"/>
      <c r="AU962" s="32"/>
      <c r="AV962" s="32"/>
      <c r="AW962" s="32"/>
      <c r="AX962" s="32"/>
      <c r="AY962" s="32"/>
      <c r="AZ962" s="32"/>
      <c r="BA962" s="32"/>
      <c r="BB962" s="32"/>
      <c r="BC962" s="30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</row>
    <row r="963" spans="1:76">
      <c r="A963" s="30"/>
      <c r="B963" s="30"/>
      <c r="C963" s="30"/>
      <c r="D963" s="30"/>
      <c r="E963" s="30"/>
      <c r="F963" s="30"/>
      <c r="G963" s="30"/>
      <c r="H963" s="30"/>
      <c r="I963" s="32"/>
      <c r="J963" s="30"/>
      <c r="K963" s="30"/>
      <c r="L963" s="30"/>
      <c r="M963" s="30"/>
      <c r="N963" s="30"/>
      <c r="O963" s="30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0"/>
      <c r="AA963" s="30"/>
      <c r="AB963" s="30"/>
      <c r="AC963" s="30"/>
      <c r="AD963" s="30"/>
      <c r="AE963" s="30"/>
      <c r="AF963" s="30"/>
      <c r="AG963" s="30"/>
      <c r="AH963" s="32"/>
      <c r="AI963" s="30"/>
      <c r="AJ963" s="30"/>
      <c r="AK963" s="30"/>
      <c r="AL963" s="30"/>
      <c r="AM963" s="30"/>
      <c r="AN963" s="30"/>
      <c r="AO963" s="32"/>
      <c r="AP963" s="30"/>
      <c r="AQ963" s="30"/>
      <c r="AR963" s="30"/>
      <c r="AS963" s="30"/>
      <c r="AT963" s="32"/>
      <c r="AU963" s="32"/>
      <c r="AV963" s="32"/>
      <c r="AW963" s="32"/>
      <c r="AX963" s="32"/>
      <c r="AY963" s="32"/>
      <c r="AZ963" s="32"/>
      <c r="BA963" s="32"/>
      <c r="BB963" s="32"/>
      <c r="BC963" s="30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</row>
    <row r="964" spans="1:76">
      <c r="A964" s="30"/>
      <c r="B964" s="30"/>
      <c r="C964" s="30"/>
      <c r="D964" s="30"/>
      <c r="E964" s="30"/>
      <c r="F964" s="30"/>
      <c r="G964" s="30"/>
      <c r="H964" s="30"/>
      <c r="I964" s="32"/>
      <c r="J964" s="30"/>
      <c r="K964" s="30"/>
      <c r="L964" s="30"/>
      <c r="M964" s="30"/>
      <c r="N964" s="30"/>
      <c r="O964" s="30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0"/>
      <c r="AA964" s="30"/>
      <c r="AB964" s="30"/>
      <c r="AC964" s="30"/>
      <c r="AD964" s="30"/>
      <c r="AE964" s="30"/>
      <c r="AF964" s="30"/>
      <c r="AG964" s="30"/>
      <c r="AH964" s="32"/>
      <c r="AI964" s="30"/>
      <c r="AJ964" s="30"/>
      <c r="AK964" s="30"/>
      <c r="AL964" s="30"/>
      <c r="AM964" s="30"/>
      <c r="AN964" s="30"/>
      <c r="AO964" s="32"/>
      <c r="AP964" s="30"/>
      <c r="AQ964" s="30"/>
      <c r="AR964" s="30"/>
      <c r="AS964" s="30"/>
      <c r="AT964" s="32"/>
      <c r="AU964" s="32"/>
      <c r="AV964" s="32"/>
      <c r="AW964" s="32"/>
      <c r="AX964" s="32"/>
      <c r="AY964" s="32"/>
      <c r="AZ964" s="32"/>
      <c r="BA964" s="32"/>
      <c r="BB964" s="32"/>
      <c r="BC964" s="30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</row>
    <row r="965" spans="1:76">
      <c r="A965" s="30"/>
      <c r="B965" s="30"/>
      <c r="C965" s="30"/>
      <c r="D965" s="30"/>
      <c r="E965" s="30"/>
      <c r="F965" s="30"/>
      <c r="G965" s="30"/>
      <c r="H965" s="30"/>
      <c r="I965" s="32"/>
      <c r="J965" s="30"/>
      <c r="K965" s="30"/>
      <c r="L965" s="30"/>
      <c r="M965" s="30"/>
      <c r="N965" s="30"/>
      <c r="O965" s="30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0"/>
      <c r="AA965" s="30"/>
      <c r="AB965" s="30"/>
      <c r="AC965" s="30"/>
      <c r="AD965" s="30"/>
      <c r="AE965" s="30"/>
      <c r="AF965" s="30"/>
      <c r="AG965" s="30"/>
      <c r="AH965" s="32"/>
      <c r="AI965" s="30"/>
      <c r="AJ965" s="30"/>
      <c r="AK965" s="30"/>
      <c r="AL965" s="30"/>
      <c r="AM965" s="30"/>
      <c r="AN965" s="30"/>
      <c r="AO965" s="32"/>
      <c r="AP965" s="30"/>
      <c r="AQ965" s="30"/>
      <c r="AR965" s="30"/>
      <c r="AS965" s="30"/>
      <c r="AT965" s="32"/>
      <c r="AU965" s="32"/>
      <c r="AV965" s="32"/>
      <c r="AW965" s="32"/>
      <c r="AX965" s="32"/>
      <c r="AY965" s="32"/>
      <c r="AZ965" s="32"/>
      <c r="BA965" s="32"/>
      <c r="BB965" s="32"/>
      <c r="BC965" s="30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</row>
    <row r="966" spans="1:76">
      <c r="A966" s="30"/>
      <c r="B966" s="30"/>
      <c r="C966" s="30"/>
      <c r="D966" s="30"/>
      <c r="E966" s="30"/>
      <c r="F966" s="30"/>
      <c r="G966" s="30"/>
      <c r="H966" s="30"/>
      <c r="I966" s="32"/>
      <c r="J966" s="30"/>
      <c r="K966" s="30"/>
      <c r="L966" s="30"/>
      <c r="M966" s="30"/>
      <c r="N966" s="30"/>
      <c r="O966" s="30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0"/>
      <c r="AA966" s="30"/>
      <c r="AB966" s="30"/>
      <c r="AC966" s="30"/>
      <c r="AD966" s="30"/>
      <c r="AE966" s="30"/>
      <c r="AF966" s="30"/>
      <c r="AG966" s="30"/>
      <c r="AH966" s="32"/>
      <c r="AI966" s="30"/>
      <c r="AJ966" s="30"/>
      <c r="AK966" s="30"/>
      <c r="AL966" s="30"/>
      <c r="AM966" s="30"/>
      <c r="AN966" s="30"/>
      <c r="AO966" s="32"/>
      <c r="AP966" s="30"/>
      <c r="AQ966" s="30"/>
      <c r="AR966" s="30"/>
      <c r="AS966" s="30"/>
      <c r="AT966" s="32"/>
      <c r="AU966" s="32"/>
      <c r="AV966" s="32"/>
      <c r="AW966" s="32"/>
      <c r="AX966" s="32"/>
      <c r="AY966" s="32"/>
      <c r="AZ966" s="32"/>
      <c r="BA966" s="32"/>
      <c r="BB966" s="32"/>
      <c r="BC966" s="30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</row>
    <row r="967" spans="1:76">
      <c r="A967" s="30"/>
      <c r="B967" s="30"/>
      <c r="C967" s="30"/>
      <c r="D967" s="30"/>
      <c r="E967" s="30"/>
      <c r="F967" s="30"/>
      <c r="G967" s="30"/>
      <c r="H967" s="30"/>
      <c r="I967" s="32"/>
      <c r="J967" s="30"/>
      <c r="K967" s="30"/>
      <c r="L967" s="30"/>
      <c r="M967" s="30"/>
      <c r="N967" s="30"/>
      <c r="O967" s="30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0"/>
      <c r="AA967" s="30"/>
      <c r="AB967" s="30"/>
      <c r="AC967" s="30"/>
      <c r="AD967" s="30"/>
      <c r="AE967" s="30"/>
      <c r="AF967" s="30"/>
      <c r="AG967" s="30"/>
      <c r="AH967" s="32"/>
      <c r="AI967" s="30"/>
      <c r="AJ967" s="30"/>
      <c r="AK967" s="30"/>
      <c r="AL967" s="30"/>
      <c r="AM967" s="30"/>
      <c r="AN967" s="30"/>
      <c r="AO967" s="32"/>
      <c r="AP967" s="30"/>
      <c r="AQ967" s="30"/>
      <c r="AR967" s="30"/>
      <c r="AS967" s="30"/>
      <c r="AT967" s="32"/>
      <c r="AU967" s="32"/>
      <c r="AV967" s="32"/>
      <c r="AW967" s="32"/>
      <c r="AX967" s="32"/>
      <c r="AY967" s="32"/>
      <c r="AZ967" s="32"/>
      <c r="BA967" s="32"/>
      <c r="BB967" s="32"/>
      <c r="BC967" s="30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</row>
    <row r="968" spans="1:76">
      <c r="A968" s="30"/>
      <c r="B968" s="30"/>
      <c r="C968" s="30"/>
      <c r="D968" s="30"/>
      <c r="E968" s="30"/>
      <c r="F968" s="30"/>
      <c r="G968" s="30"/>
      <c r="H968" s="30"/>
      <c r="I968" s="32"/>
      <c r="J968" s="30"/>
      <c r="K968" s="30"/>
      <c r="L968" s="30"/>
      <c r="M968" s="30"/>
      <c r="N968" s="30"/>
      <c r="O968" s="30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0"/>
      <c r="AA968" s="30"/>
      <c r="AB968" s="30"/>
      <c r="AC968" s="30"/>
      <c r="AD968" s="30"/>
      <c r="AE968" s="30"/>
      <c r="AF968" s="30"/>
      <c r="AG968" s="30"/>
      <c r="AH968" s="32"/>
      <c r="AI968" s="30"/>
      <c r="AJ968" s="30"/>
      <c r="AK968" s="30"/>
      <c r="AL968" s="30"/>
      <c r="AM968" s="30"/>
      <c r="AN968" s="30"/>
      <c r="AO968" s="32"/>
      <c r="AP968" s="30"/>
      <c r="AQ968" s="30"/>
      <c r="AR968" s="30"/>
      <c r="AS968" s="30"/>
      <c r="AT968" s="32"/>
      <c r="AU968" s="32"/>
      <c r="AV968" s="32"/>
      <c r="AW968" s="32"/>
      <c r="AX968" s="32"/>
      <c r="AY968" s="32"/>
      <c r="AZ968" s="32"/>
      <c r="BA968" s="32"/>
      <c r="BB968" s="32"/>
      <c r="BC968" s="30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</row>
    <row r="969" spans="1:76">
      <c r="A969" s="30"/>
      <c r="B969" s="30"/>
      <c r="C969" s="30"/>
      <c r="D969" s="30"/>
      <c r="E969" s="30"/>
      <c r="F969" s="30"/>
      <c r="G969" s="30"/>
      <c r="H969" s="30"/>
      <c r="I969" s="32"/>
      <c r="J969" s="30"/>
      <c r="K969" s="30"/>
      <c r="L969" s="30"/>
      <c r="M969" s="30"/>
      <c r="N969" s="30"/>
      <c r="O969" s="30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0"/>
      <c r="AA969" s="30"/>
      <c r="AB969" s="30"/>
      <c r="AC969" s="30"/>
      <c r="AD969" s="30"/>
      <c r="AE969" s="30"/>
      <c r="AF969" s="30"/>
      <c r="AG969" s="30"/>
      <c r="AH969" s="32"/>
      <c r="AI969" s="30"/>
      <c r="AJ969" s="30"/>
      <c r="AK969" s="30"/>
      <c r="AL969" s="30"/>
      <c r="AM969" s="30"/>
      <c r="AN969" s="30"/>
      <c r="AO969" s="32"/>
      <c r="AP969" s="30"/>
      <c r="AQ969" s="30"/>
      <c r="AR969" s="30"/>
      <c r="AS969" s="30"/>
      <c r="AT969" s="32"/>
      <c r="AU969" s="32"/>
      <c r="AV969" s="32"/>
      <c r="AW969" s="32"/>
      <c r="AX969" s="32"/>
      <c r="AY969" s="32"/>
      <c r="AZ969" s="32"/>
      <c r="BA969" s="32"/>
      <c r="BB969" s="32"/>
      <c r="BC969" s="30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</row>
    <row r="970" spans="1:76">
      <c r="A970" s="30"/>
      <c r="B970" s="30"/>
      <c r="C970" s="30"/>
      <c r="D970" s="30"/>
      <c r="E970" s="30"/>
      <c r="F970" s="30"/>
      <c r="G970" s="30"/>
      <c r="H970" s="30"/>
      <c r="I970" s="32"/>
      <c r="J970" s="30"/>
      <c r="K970" s="30"/>
      <c r="L970" s="30"/>
      <c r="M970" s="30"/>
      <c r="N970" s="30"/>
      <c r="O970" s="30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0"/>
      <c r="AA970" s="30"/>
      <c r="AB970" s="30"/>
      <c r="AC970" s="30"/>
      <c r="AD970" s="30"/>
      <c r="AE970" s="30"/>
      <c r="AF970" s="30"/>
      <c r="AG970" s="30"/>
      <c r="AH970" s="32"/>
      <c r="AI970" s="30"/>
      <c r="AJ970" s="30"/>
      <c r="AK970" s="30"/>
      <c r="AL970" s="30"/>
      <c r="AM970" s="30"/>
      <c r="AN970" s="30"/>
      <c r="AO970" s="32"/>
      <c r="AP970" s="30"/>
      <c r="AQ970" s="30"/>
      <c r="AR970" s="30"/>
      <c r="AS970" s="30"/>
      <c r="AT970" s="32"/>
      <c r="AU970" s="32"/>
      <c r="AV970" s="32"/>
      <c r="AW970" s="32"/>
      <c r="AX970" s="32"/>
      <c r="AY970" s="32"/>
      <c r="AZ970" s="32"/>
      <c r="BA970" s="32"/>
      <c r="BB970" s="32"/>
      <c r="BC970" s="30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</row>
    <row r="971" spans="1:76">
      <c r="A971" s="30"/>
      <c r="B971" s="30"/>
      <c r="C971" s="30"/>
      <c r="D971" s="30"/>
      <c r="E971" s="30"/>
      <c r="F971" s="30"/>
      <c r="G971" s="30"/>
      <c r="H971" s="30"/>
      <c r="I971" s="32"/>
      <c r="J971" s="30"/>
      <c r="K971" s="30"/>
      <c r="L971" s="30"/>
      <c r="M971" s="30"/>
      <c r="N971" s="30"/>
      <c r="O971" s="30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0"/>
      <c r="AA971" s="30"/>
      <c r="AB971" s="30"/>
      <c r="AC971" s="30"/>
      <c r="AD971" s="30"/>
      <c r="AE971" s="30"/>
      <c r="AF971" s="30"/>
      <c r="AG971" s="30"/>
      <c r="AH971" s="32"/>
      <c r="AI971" s="30"/>
      <c r="AJ971" s="30"/>
      <c r="AK971" s="30"/>
      <c r="AL971" s="30"/>
      <c r="AM971" s="30"/>
      <c r="AN971" s="30"/>
      <c r="AO971" s="32"/>
      <c r="AP971" s="30"/>
      <c r="AQ971" s="30"/>
      <c r="AR971" s="30"/>
      <c r="AS971" s="30"/>
      <c r="AT971" s="32"/>
      <c r="AU971" s="32"/>
      <c r="AV971" s="32"/>
      <c r="AW971" s="32"/>
      <c r="AX971" s="32"/>
      <c r="AY971" s="32"/>
      <c r="AZ971" s="32"/>
      <c r="BA971" s="32"/>
      <c r="BB971" s="32"/>
      <c r="BC971" s="30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</row>
    <row r="972" spans="1:76">
      <c r="A972" s="30"/>
      <c r="B972" s="30"/>
      <c r="C972" s="30"/>
      <c r="D972" s="30"/>
      <c r="E972" s="30"/>
      <c r="F972" s="30"/>
      <c r="G972" s="30"/>
      <c r="H972" s="30"/>
      <c r="I972" s="32"/>
      <c r="J972" s="30"/>
      <c r="K972" s="30"/>
      <c r="L972" s="30"/>
      <c r="M972" s="30"/>
      <c r="N972" s="30"/>
      <c r="O972" s="30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0"/>
      <c r="AA972" s="30"/>
      <c r="AB972" s="30"/>
      <c r="AC972" s="30"/>
      <c r="AD972" s="30"/>
      <c r="AE972" s="30"/>
      <c r="AF972" s="30"/>
      <c r="AG972" s="30"/>
      <c r="AH972" s="32"/>
      <c r="AI972" s="30"/>
      <c r="AJ972" s="30"/>
      <c r="AK972" s="30"/>
      <c r="AL972" s="30"/>
      <c r="AM972" s="30"/>
      <c r="AN972" s="30"/>
      <c r="AO972" s="32"/>
      <c r="AP972" s="30"/>
      <c r="AQ972" s="30"/>
      <c r="AR972" s="30"/>
      <c r="AS972" s="30"/>
      <c r="AT972" s="32"/>
      <c r="AU972" s="32"/>
      <c r="AV972" s="32"/>
      <c r="AW972" s="32"/>
      <c r="AX972" s="32"/>
      <c r="AY972" s="32"/>
      <c r="AZ972" s="32"/>
      <c r="BA972" s="32"/>
      <c r="BB972" s="32"/>
      <c r="BC972" s="30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</row>
    <row r="973" spans="1:76">
      <c r="A973" s="30"/>
      <c r="B973" s="30"/>
      <c r="C973" s="30"/>
      <c r="D973" s="30"/>
      <c r="E973" s="30"/>
      <c r="F973" s="30"/>
      <c r="G973" s="30"/>
      <c r="H973" s="30"/>
      <c r="I973" s="32"/>
      <c r="J973" s="30"/>
      <c r="K973" s="30"/>
      <c r="L973" s="30"/>
      <c r="M973" s="30"/>
      <c r="N973" s="30"/>
      <c r="O973" s="30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0"/>
      <c r="AA973" s="30"/>
      <c r="AB973" s="30"/>
      <c r="AC973" s="30"/>
      <c r="AD973" s="30"/>
      <c r="AE973" s="30"/>
      <c r="AF973" s="30"/>
      <c r="AG973" s="30"/>
      <c r="AH973" s="32"/>
      <c r="AI973" s="30"/>
      <c r="AJ973" s="30"/>
      <c r="AK973" s="30"/>
      <c r="AL973" s="30"/>
      <c r="AM973" s="30"/>
      <c r="AN973" s="30"/>
      <c r="AO973" s="32"/>
      <c r="AP973" s="30"/>
      <c r="AQ973" s="30"/>
      <c r="AR973" s="30"/>
      <c r="AS973" s="30"/>
      <c r="AT973" s="32"/>
      <c r="AU973" s="32"/>
      <c r="AV973" s="32"/>
      <c r="AW973" s="32"/>
      <c r="AX973" s="32"/>
      <c r="AY973" s="32"/>
      <c r="AZ973" s="32"/>
      <c r="BA973" s="32"/>
      <c r="BB973" s="32"/>
      <c r="BC973" s="30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</row>
    <row r="974" spans="1:76">
      <c r="A974" s="30"/>
      <c r="B974" s="30"/>
      <c r="C974" s="30"/>
      <c r="D974" s="30"/>
      <c r="E974" s="30"/>
      <c r="F974" s="30"/>
      <c r="G974" s="30"/>
      <c r="H974" s="30"/>
      <c r="I974" s="32"/>
      <c r="J974" s="30"/>
      <c r="K974" s="30"/>
      <c r="L974" s="30"/>
      <c r="M974" s="30"/>
      <c r="N974" s="30"/>
      <c r="O974" s="30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0"/>
      <c r="AA974" s="30"/>
      <c r="AB974" s="30"/>
      <c r="AC974" s="30"/>
      <c r="AD974" s="30"/>
      <c r="AE974" s="30"/>
      <c r="AF974" s="30"/>
      <c r="AG974" s="30"/>
      <c r="AH974" s="32"/>
      <c r="AI974" s="30"/>
      <c r="AJ974" s="30"/>
      <c r="AK974" s="30"/>
      <c r="AL974" s="30"/>
      <c r="AM974" s="30"/>
      <c r="AN974" s="30"/>
      <c r="AO974" s="32"/>
      <c r="AP974" s="30"/>
      <c r="AQ974" s="30"/>
      <c r="AR974" s="30"/>
      <c r="AS974" s="30"/>
      <c r="AT974" s="32"/>
      <c r="AU974" s="32"/>
      <c r="AV974" s="32"/>
      <c r="AW974" s="32"/>
      <c r="AX974" s="32"/>
      <c r="AY974" s="32"/>
      <c r="AZ974" s="32"/>
      <c r="BA974" s="32"/>
      <c r="BB974" s="32"/>
      <c r="BC974" s="30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</row>
    <row r="975" spans="1:76">
      <c r="A975" s="30"/>
      <c r="B975" s="30"/>
      <c r="C975" s="30"/>
      <c r="D975" s="30"/>
      <c r="E975" s="30"/>
      <c r="F975" s="30"/>
      <c r="G975" s="30"/>
      <c r="H975" s="30"/>
      <c r="I975" s="32"/>
      <c r="J975" s="30"/>
      <c r="K975" s="30"/>
      <c r="L975" s="30"/>
      <c r="M975" s="30"/>
      <c r="N975" s="30"/>
      <c r="O975" s="30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0"/>
      <c r="AA975" s="30"/>
      <c r="AB975" s="30"/>
      <c r="AC975" s="30"/>
      <c r="AD975" s="30"/>
      <c r="AE975" s="30"/>
      <c r="AF975" s="30"/>
      <c r="AG975" s="30"/>
      <c r="AH975" s="32"/>
      <c r="AI975" s="30"/>
      <c r="AJ975" s="30"/>
      <c r="AK975" s="30"/>
      <c r="AL975" s="30"/>
      <c r="AM975" s="30"/>
      <c r="AN975" s="30"/>
      <c r="AO975" s="32"/>
      <c r="AP975" s="30"/>
      <c r="AQ975" s="30"/>
      <c r="AR975" s="30"/>
      <c r="AS975" s="30"/>
      <c r="AT975" s="32"/>
      <c r="AU975" s="32"/>
      <c r="AV975" s="32"/>
      <c r="AW975" s="32"/>
      <c r="AX975" s="32"/>
      <c r="AY975" s="32"/>
      <c r="AZ975" s="32"/>
      <c r="BA975" s="32"/>
      <c r="BB975" s="32"/>
      <c r="BC975" s="30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</row>
    <row r="976" spans="1:76">
      <c r="A976" s="30"/>
      <c r="B976" s="30"/>
      <c r="C976" s="30"/>
      <c r="D976" s="30"/>
      <c r="E976" s="30"/>
      <c r="F976" s="30"/>
      <c r="G976" s="30"/>
      <c r="H976" s="30"/>
      <c r="I976" s="32"/>
      <c r="J976" s="30"/>
      <c r="K976" s="30"/>
      <c r="L976" s="30"/>
      <c r="M976" s="30"/>
      <c r="N976" s="30"/>
      <c r="O976" s="30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0"/>
      <c r="AA976" s="30"/>
      <c r="AB976" s="30"/>
      <c r="AC976" s="30"/>
      <c r="AD976" s="30"/>
      <c r="AE976" s="30"/>
      <c r="AF976" s="30"/>
      <c r="AG976" s="30"/>
      <c r="AH976" s="32"/>
      <c r="AI976" s="30"/>
      <c r="AJ976" s="30"/>
      <c r="AK976" s="30"/>
      <c r="AL976" s="30"/>
      <c r="AM976" s="30"/>
      <c r="AN976" s="30"/>
      <c r="AO976" s="32"/>
      <c r="AP976" s="30"/>
      <c r="AQ976" s="30"/>
      <c r="AR976" s="30"/>
      <c r="AS976" s="30"/>
      <c r="AT976" s="32"/>
      <c r="AU976" s="32"/>
      <c r="AV976" s="32"/>
      <c r="AW976" s="32"/>
      <c r="AX976" s="32"/>
      <c r="AY976" s="32"/>
      <c r="AZ976" s="32"/>
      <c r="BA976" s="32"/>
      <c r="BB976" s="32"/>
      <c r="BC976" s="30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</row>
    <row r="977" spans="1:76">
      <c r="A977" s="30"/>
      <c r="B977" s="30"/>
      <c r="C977" s="30"/>
      <c r="D977" s="30"/>
      <c r="E977" s="30"/>
      <c r="F977" s="30"/>
      <c r="G977" s="30"/>
      <c r="H977" s="30"/>
      <c r="I977" s="32"/>
      <c r="J977" s="30"/>
      <c r="K977" s="30"/>
      <c r="L977" s="30"/>
      <c r="M977" s="30"/>
      <c r="N977" s="30"/>
      <c r="O977" s="30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0"/>
      <c r="AA977" s="30"/>
      <c r="AB977" s="30"/>
      <c r="AC977" s="30"/>
      <c r="AD977" s="30"/>
      <c r="AE977" s="30"/>
      <c r="AF977" s="30"/>
      <c r="AG977" s="30"/>
      <c r="AH977" s="32"/>
      <c r="AI977" s="30"/>
      <c r="AJ977" s="30"/>
      <c r="AK977" s="30"/>
      <c r="AL977" s="30"/>
      <c r="AM977" s="30"/>
      <c r="AN977" s="30"/>
      <c r="AO977" s="32"/>
      <c r="AP977" s="30"/>
      <c r="AQ977" s="30"/>
      <c r="AR977" s="30"/>
      <c r="AS977" s="30"/>
      <c r="AT977" s="32"/>
      <c r="AU977" s="32"/>
      <c r="AV977" s="32"/>
      <c r="AW977" s="32"/>
      <c r="AX977" s="32"/>
      <c r="AY977" s="32"/>
      <c r="AZ977" s="32"/>
      <c r="BA977" s="32"/>
      <c r="BB977" s="32"/>
      <c r="BC977" s="30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</row>
    <row r="978" spans="1:76">
      <c r="A978" s="30"/>
      <c r="B978" s="30"/>
      <c r="C978" s="30"/>
      <c r="D978" s="30"/>
      <c r="E978" s="30"/>
      <c r="F978" s="30"/>
      <c r="G978" s="30"/>
      <c r="H978" s="30"/>
      <c r="I978" s="32"/>
      <c r="J978" s="30"/>
      <c r="K978" s="30"/>
      <c r="L978" s="30"/>
      <c r="M978" s="30"/>
      <c r="N978" s="30"/>
      <c r="O978" s="30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0"/>
      <c r="AA978" s="30"/>
      <c r="AB978" s="30"/>
      <c r="AC978" s="30"/>
      <c r="AD978" s="30"/>
      <c r="AE978" s="30"/>
      <c r="AF978" s="30"/>
      <c r="AG978" s="30"/>
      <c r="AH978" s="32"/>
      <c r="AI978" s="30"/>
      <c r="AJ978" s="30"/>
      <c r="AK978" s="30"/>
      <c r="AL978" s="30"/>
      <c r="AM978" s="30"/>
      <c r="AN978" s="30"/>
      <c r="AO978" s="32"/>
      <c r="AP978" s="30"/>
      <c r="AQ978" s="30"/>
      <c r="AR978" s="30"/>
      <c r="AS978" s="30"/>
      <c r="AT978" s="32"/>
      <c r="AU978" s="32"/>
      <c r="AV978" s="32"/>
      <c r="AW978" s="32"/>
      <c r="AX978" s="32"/>
      <c r="AY978" s="32"/>
      <c r="AZ978" s="32"/>
      <c r="BA978" s="32"/>
      <c r="BB978" s="32"/>
      <c r="BC978" s="30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</row>
    <row r="979" spans="1:76">
      <c r="A979" s="30"/>
      <c r="B979" s="30"/>
      <c r="C979" s="30"/>
      <c r="D979" s="30"/>
      <c r="E979" s="30"/>
      <c r="F979" s="30"/>
      <c r="G979" s="30"/>
      <c r="H979" s="30"/>
      <c r="I979" s="32"/>
      <c r="J979" s="30"/>
      <c r="K979" s="30"/>
      <c r="L979" s="30"/>
      <c r="M979" s="30"/>
      <c r="N979" s="30"/>
      <c r="O979" s="30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0"/>
      <c r="AA979" s="30"/>
      <c r="AB979" s="30"/>
      <c r="AC979" s="30"/>
      <c r="AD979" s="30"/>
      <c r="AE979" s="30"/>
      <c r="AF979" s="30"/>
      <c r="AG979" s="30"/>
      <c r="AH979" s="32"/>
      <c r="AI979" s="30"/>
      <c r="AJ979" s="30"/>
      <c r="AK979" s="30"/>
      <c r="AL979" s="30"/>
      <c r="AM979" s="30"/>
      <c r="AN979" s="30"/>
      <c r="AO979" s="32"/>
      <c r="AP979" s="30"/>
      <c r="AQ979" s="30"/>
      <c r="AR979" s="30"/>
      <c r="AS979" s="30"/>
      <c r="AT979" s="32"/>
      <c r="AU979" s="32"/>
      <c r="AV979" s="32"/>
      <c r="AW979" s="32"/>
      <c r="AX979" s="32"/>
      <c r="AY979" s="32"/>
      <c r="AZ979" s="32"/>
      <c r="BA979" s="32"/>
      <c r="BB979" s="32"/>
      <c r="BC979" s="30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</row>
    <row r="980" spans="1:76">
      <c r="A980" s="30"/>
      <c r="B980" s="30"/>
      <c r="C980" s="30"/>
      <c r="D980" s="30"/>
      <c r="E980" s="30"/>
      <c r="F980" s="30"/>
      <c r="G980" s="30"/>
      <c r="H980" s="30"/>
      <c r="I980" s="32"/>
      <c r="J980" s="30"/>
      <c r="K980" s="30"/>
      <c r="L980" s="30"/>
      <c r="M980" s="30"/>
      <c r="N980" s="30"/>
      <c r="O980" s="30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0"/>
      <c r="AA980" s="30"/>
      <c r="AB980" s="30"/>
      <c r="AC980" s="30"/>
      <c r="AD980" s="30"/>
      <c r="AE980" s="30"/>
      <c r="AF980" s="30"/>
      <c r="AG980" s="30"/>
      <c r="AH980" s="32"/>
      <c r="AI980" s="30"/>
      <c r="AJ980" s="30"/>
      <c r="AK980" s="30"/>
      <c r="AL980" s="30"/>
      <c r="AM980" s="30"/>
      <c r="AN980" s="30"/>
      <c r="AO980" s="32"/>
      <c r="AP980" s="30"/>
      <c r="AQ980" s="30"/>
      <c r="AR980" s="30"/>
      <c r="AS980" s="30"/>
      <c r="AT980" s="32"/>
      <c r="AU980" s="32"/>
      <c r="AV980" s="32"/>
      <c r="AW980" s="32"/>
      <c r="AX980" s="32"/>
      <c r="AY980" s="32"/>
      <c r="AZ980" s="32"/>
      <c r="BA980" s="32"/>
      <c r="BB980" s="32"/>
      <c r="BC980" s="30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</row>
    <row r="981" spans="1:76">
      <c r="A981" s="30"/>
      <c r="B981" s="30"/>
      <c r="C981" s="30"/>
      <c r="D981" s="30"/>
      <c r="E981" s="30"/>
      <c r="F981" s="30"/>
      <c r="G981" s="30"/>
      <c r="H981" s="30"/>
      <c r="I981" s="32"/>
      <c r="J981" s="30"/>
      <c r="K981" s="30"/>
      <c r="L981" s="30"/>
      <c r="M981" s="30"/>
      <c r="N981" s="30"/>
      <c r="O981" s="30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0"/>
      <c r="AA981" s="30"/>
      <c r="AB981" s="30"/>
      <c r="AC981" s="30"/>
      <c r="AD981" s="30"/>
      <c r="AE981" s="30"/>
      <c r="AF981" s="30"/>
      <c r="AG981" s="30"/>
      <c r="AH981" s="32"/>
      <c r="AI981" s="30"/>
      <c r="AJ981" s="30"/>
      <c r="AK981" s="30"/>
      <c r="AL981" s="30"/>
      <c r="AM981" s="30"/>
      <c r="AN981" s="30"/>
      <c r="AO981" s="32"/>
      <c r="AP981" s="30"/>
      <c r="AQ981" s="30"/>
      <c r="AR981" s="30"/>
      <c r="AS981" s="30"/>
      <c r="AT981" s="32"/>
      <c r="AU981" s="32"/>
      <c r="AV981" s="32"/>
      <c r="AW981" s="32"/>
      <c r="AX981" s="32"/>
      <c r="AY981" s="32"/>
      <c r="AZ981" s="32"/>
      <c r="BA981" s="32"/>
      <c r="BB981" s="32"/>
      <c r="BC981" s="30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</row>
    <row r="982" spans="1:76">
      <c r="A982" s="30"/>
      <c r="B982" s="30"/>
      <c r="C982" s="30"/>
      <c r="D982" s="30"/>
      <c r="E982" s="30"/>
      <c r="F982" s="30"/>
      <c r="G982" s="30"/>
      <c r="H982" s="30"/>
      <c r="I982" s="32"/>
      <c r="J982" s="30"/>
      <c r="K982" s="30"/>
      <c r="L982" s="30"/>
      <c r="M982" s="30"/>
      <c r="N982" s="30"/>
      <c r="O982" s="30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0"/>
      <c r="AA982" s="30"/>
      <c r="AB982" s="30"/>
      <c r="AC982" s="30"/>
      <c r="AD982" s="30"/>
      <c r="AE982" s="30"/>
      <c r="AF982" s="30"/>
      <c r="AG982" s="30"/>
      <c r="AH982" s="32"/>
      <c r="AI982" s="30"/>
      <c r="AJ982" s="30"/>
      <c r="AK982" s="30"/>
      <c r="AL982" s="30"/>
      <c r="AM982" s="30"/>
      <c r="AN982" s="30"/>
      <c r="AO982" s="32"/>
      <c r="AP982" s="30"/>
      <c r="AQ982" s="30"/>
      <c r="AR982" s="30"/>
      <c r="AS982" s="30"/>
      <c r="AT982" s="32"/>
      <c r="AU982" s="32"/>
      <c r="AV982" s="32"/>
      <c r="AW982" s="32"/>
      <c r="AX982" s="32"/>
      <c r="AY982" s="32"/>
      <c r="AZ982" s="32"/>
      <c r="BA982" s="32"/>
      <c r="BB982" s="32"/>
      <c r="BC982" s="30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</row>
    <row r="983" spans="1:76">
      <c r="A983" s="30"/>
      <c r="B983" s="30"/>
      <c r="C983" s="30"/>
      <c r="D983" s="30"/>
      <c r="E983" s="30"/>
      <c r="F983" s="30"/>
      <c r="G983" s="30"/>
      <c r="H983" s="30"/>
      <c r="I983" s="32"/>
      <c r="J983" s="30"/>
      <c r="K983" s="30"/>
      <c r="L983" s="30"/>
      <c r="M983" s="30"/>
      <c r="N983" s="30"/>
      <c r="O983" s="30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0"/>
      <c r="AA983" s="30"/>
      <c r="AB983" s="30"/>
      <c r="AC983" s="30"/>
      <c r="AD983" s="30"/>
      <c r="AE983" s="30"/>
      <c r="AF983" s="30"/>
      <c r="AG983" s="30"/>
      <c r="AH983" s="32"/>
      <c r="AI983" s="30"/>
      <c r="AJ983" s="30"/>
      <c r="AK983" s="30"/>
      <c r="AL983" s="30"/>
      <c r="AM983" s="30"/>
      <c r="AN983" s="30"/>
      <c r="AO983" s="32"/>
      <c r="AP983" s="30"/>
      <c r="AQ983" s="30"/>
      <c r="AR983" s="30"/>
      <c r="AS983" s="30"/>
      <c r="AT983" s="32"/>
      <c r="AU983" s="32"/>
      <c r="AV983" s="32"/>
      <c r="AW983" s="32"/>
      <c r="AX983" s="32"/>
      <c r="AY983" s="32"/>
      <c r="AZ983" s="32"/>
      <c r="BA983" s="32"/>
      <c r="BB983" s="32"/>
      <c r="BC983" s="30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</row>
    <row r="984" spans="1:76">
      <c r="A984" s="30"/>
      <c r="B984" s="30"/>
      <c r="C984" s="30"/>
      <c r="D984" s="30"/>
      <c r="E984" s="30"/>
      <c r="F984" s="30"/>
      <c r="G984" s="30"/>
      <c r="H984" s="30"/>
      <c r="I984" s="32"/>
      <c r="J984" s="30"/>
      <c r="K984" s="30"/>
      <c r="L984" s="30"/>
      <c r="M984" s="30"/>
      <c r="N984" s="30"/>
      <c r="O984" s="30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0"/>
      <c r="AA984" s="30"/>
      <c r="AB984" s="30"/>
      <c r="AC984" s="30"/>
      <c r="AD984" s="30"/>
      <c r="AE984" s="30"/>
      <c r="AF984" s="30"/>
      <c r="AG984" s="30"/>
      <c r="AH984" s="32"/>
      <c r="AI984" s="30"/>
      <c r="AJ984" s="30"/>
      <c r="AK984" s="30"/>
      <c r="AL984" s="30"/>
      <c r="AM984" s="30"/>
      <c r="AN984" s="30"/>
      <c r="AO984" s="32"/>
      <c r="AP984" s="30"/>
      <c r="AQ984" s="30"/>
      <c r="AR984" s="30"/>
      <c r="AS984" s="30"/>
      <c r="AT984" s="32"/>
      <c r="AU984" s="32"/>
      <c r="AV984" s="32"/>
      <c r="AW984" s="32"/>
      <c r="AX984" s="32"/>
      <c r="AY984" s="32"/>
      <c r="AZ984" s="32"/>
      <c r="BA984" s="32"/>
      <c r="BB984" s="32"/>
      <c r="BC984" s="30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</row>
    <row r="985" spans="1:76">
      <c r="A985" s="30"/>
      <c r="B985" s="30"/>
      <c r="C985" s="30"/>
      <c r="D985" s="30"/>
      <c r="E985" s="30"/>
      <c r="F985" s="30"/>
      <c r="G985" s="30"/>
      <c r="H985" s="30"/>
      <c r="I985" s="32"/>
      <c r="J985" s="30"/>
      <c r="K985" s="30"/>
      <c r="L985" s="30"/>
      <c r="M985" s="30"/>
      <c r="N985" s="30"/>
      <c r="O985" s="30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0"/>
      <c r="AA985" s="30"/>
      <c r="AB985" s="30"/>
      <c r="AC985" s="30"/>
      <c r="AD985" s="30"/>
      <c r="AE985" s="30"/>
      <c r="AF985" s="30"/>
      <c r="AG985" s="30"/>
      <c r="AH985" s="32"/>
      <c r="AI985" s="30"/>
      <c r="AJ985" s="30"/>
      <c r="AK985" s="30"/>
      <c r="AL985" s="30"/>
      <c r="AM985" s="30"/>
      <c r="AN985" s="30"/>
      <c r="AO985" s="32"/>
      <c r="AP985" s="30"/>
      <c r="AQ985" s="30"/>
      <c r="AR985" s="30"/>
      <c r="AS985" s="30"/>
      <c r="AT985" s="32"/>
      <c r="AU985" s="32"/>
      <c r="AV985" s="32"/>
      <c r="AW985" s="32"/>
      <c r="AX985" s="32"/>
      <c r="AY985" s="32"/>
      <c r="AZ985" s="32"/>
      <c r="BA985" s="32"/>
      <c r="BB985" s="32"/>
      <c r="BC985" s="30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</row>
    <row r="986" spans="1:76">
      <c r="A986" s="30"/>
      <c r="B986" s="30"/>
      <c r="C986" s="30"/>
      <c r="D986" s="30"/>
      <c r="E986" s="30"/>
      <c r="F986" s="30"/>
      <c r="G986" s="30"/>
      <c r="H986" s="30"/>
      <c r="I986" s="32"/>
      <c r="J986" s="30"/>
      <c r="K986" s="30"/>
      <c r="L986" s="30"/>
      <c r="M986" s="30"/>
      <c r="N986" s="30"/>
      <c r="O986" s="30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0"/>
      <c r="AA986" s="30"/>
      <c r="AB986" s="30"/>
      <c r="AC986" s="30"/>
      <c r="AD986" s="30"/>
      <c r="AE986" s="30"/>
      <c r="AF986" s="30"/>
      <c r="AG986" s="30"/>
      <c r="AH986" s="32"/>
      <c r="AI986" s="30"/>
      <c r="AJ986" s="30"/>
      <c r="AK986" s="30"/>
      <c r="AL986" s="30"/>
      <c r="AM986" s="30"/>
      <c r="AN986" s="30"/>
      <c r="AO986" s="32"/>
      <c r="AP986" s="30"/>
      <c r="AQ986" s="30"/>
      <c r="AR986" s="30"/>
      <c r="AS986" s="30"/>
      <c r="AT986" s="32"/>
      <c r="AU986" s="32"/>
      <c r="AV986" s="32"/>
      <c r="AW986" s="32"/>
      <c r="AX986" s="32"/>
      <c r="AY986" s="32"/>
      <c r="AZ986" s="32"/>
      <c r="BA986" s="32"/>
      <c r="BB986" s="32"/>
      <c r="BC986" s="30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</row>
    <row r="987" spans="1:76">
      <c r="A987" s="30"/>
      <c r="B987" s="30"/>
      <c r="C987" s="30"/>
      <c r="D987" s="30"/>
      <c r="E987" s="30"/>
      <c r="F987" s="30"/>
      <c r="G987" s="30"/>
      <c r="H987" s="30"/>
      <c r="I987" s="32"/>
      <c r="J987" s="30"/>
      <c r="K987" s="30"/>
      <c r="L987" s="30"/>
      <c r="M987" s="30"/>
      <c r="N987" s="30"/>
      <c r="O987" s="30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0"/>
      <c r="AA987" s="30"/>
      <c r="AB987" s="30"/>
      <c r="AC987" s="30"/>
      <c r="AD987" s="30"/>
      <c r="AE987" s="30"/>
      <c r="AF987" s="30"/>
      <c r="AG987" s="30"/>
      <c r="AH987" s="32"/>
      <c r="AI987" s="30"/>
      <c r="AJ987" s="30"/>
      <c r="AK987" s="30"/>
      <c r="AL987" s="30"/>
      <c r="AM987" s="30"/>
      <c r="AN987" s="30"/>
      <c r="AO987" s="32"/>
      <c r="AP987" s="30"/>
      <c r="AQ987" s="30"/>
      <c r="AR987" s="30"/>
      <c r="AS987" s="30"/>
      <c r="AT987" s="32"/>
      <c r="AU987" s="32"/>
      <c r="AV987" s="32"/>
      <c r="AW987" s="32"/>
      <c r="AX987" s="32"/>
      <c r="AY987" s="32"/>
      <c r="AZ987" s="32"/>
      <c r="BA987" s="32"/>
      <c r="BB987" s="32"/>
      <c r="BC987" s="30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</row>
    <row r="988" spans="1:76">
      <c r="A988" s="30"/>
      <c r="B988" s="30"/>
      <c r="C988" s="30"/>
      <c r="D988" s="30"/>
      <c r="E988" s="30"/>
      <c r="F988" s="30"/>
      <c r="G988" s="30"/>
      <c r="H988" s="30"/>
      <c r="I988" s="32"/>
      <c r="J988" s="30"/>
      <c r="K988" s="30"/>
      <c r="L988" s="30"/>
      <c r="M988" s="30"/>
      <c r="N988" s="30"/>
      <c r="O988" s="30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0"/>
      <c r="AA988" s="30"/>
      <c r="AB988" s="30"/>
      <c r="AC988" s="30"/>
      <c r="AD988" s="30"/>
      <c r="AE988" s="30"/>
      <c r="AF988" s="30"/>
      <c r="AG988" s="30"/>
      <c r="AH988" s="32"/>
      <c r="AI988" s="30"/>
      <c r="AJ988" s="30"/>
      <c r="AK988" s="30"/>
      <c r="AL988" s="30"/>
      <c r="AM988" s="30"/>
      <c r="AN988" s="30"/>
      <c r="AO988" s="32"/>
      <c r="AP988" s="30"/>
      <c r="AQ988" s="30"/>
      <c r="AR988" s="30"/>
      <c r="AS988" s="30"/>
      <c r="AT988" s="32"/>
      <c r="AU988" s="32"/>
      <c r="AV988" s="32"/>
      <c r="AW988" s="32"/>
      <c r="AX988" s="32"/>
      <c r="AY988" s="32"/>
      <c r="AZ988" s="32"/>
      <c r="BA988" s="32"/>
      <c r="BB988" s="32"/>
      <c r="BC988" s="30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</row>
    <row r="989" spans="1:76">
      <c r="A989" s="30"/>
      <c r="B989" s="30"/>
      <c r="C989" s="30"/>
      <c r="D989" s="30"/>
      <c r="E989" s="30"/>
      <c r="F989" s="30"/>
      <c r="G989" s="30"/>
      <c r="H989" s="30"/>
      <c r="I989" s="32"/>
      <c r="J989" s="30"/>
      <c r="K989" s="30"/>
      <c r="L989" s="30"/>
      <c r="M989" s="30"/>
      <c r="N989" s="30"/>
      <c r="O989" s="30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0"/>
      <c r="AA989" s="30"/>
      <c r="AB989" s="30"/>
      <c r="AC989" s="30"/>
      <c r="AD989" s="30"/>
      <c r="AE989" s="30"/>
      <c r="AF989" s="30"/>
      <c r="AG989" s="30"/>
      <c r="AH989" s="32"/>
      <c r="AI989" s="30"/>
      <c r="AJ989" s="30"/>
      <c r="AK989" s="30"/>
      <c r="AL989" s="30"/>
      <c r="AM989" s="30"/>
      <c r="AN989" s="30"/>
      <c r="AO989" s="32"/>
      <c r="AP989" s="30"/>
      <c r="AQ989" s="30"/>
      <c r="AR989" s="30"/>
      <c r="AS989" s="30"/>
      <c r="AT989" s="32"/>
      <c r="AU989" s="32"/>
      <c r="AV989" s="32"/>
      <c r="AW989" s="32"/>
      <c r="AX989" s="32"/>
      <c r="AY989" s="32"/>
      <c r="AZ989" s="32"/>
      <c r="BA989" s="32"/>
      <c r="BB989" s="32"/>
      <c r="BC989" s="30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</row>
    <row r="990" spans="1:76">
      <c r="A990" s="30"/>
      <c r="B990" s="30"/>
      <c r="C990" s="30"/>
      <c r="D990" s="30"/>
      <c r="E990" s="30"/>
      <c r="F990" s="30"/>
      <c r="G990" s="30"/>
      <c r="H990" s="30"/>
      <c r="I990" s="32"/>
      <c r="J990" s="30"/>
      <c r="K990" s="30"/>
      <c r="L990" s="30"/>
      <c r="M990" s="30"/>
      <c r="N990" s="30"/>
      <c r="O990" s="30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0"/>
      <c r="AA990" s="30"/>
      <c r="AB990" s="30"/>
      <c r="AC990" s="30"/>
      <c r="AD990" s="30"/>
      <c r="AE990" s="30"/>
      <c r="AF990" s="30"/>
      <c r="AG990" s="30"/>
      <c r="AH990" s="32"/>
      <c r="AI990" s="30"/>
      <c r="AJ990" s="30"/>
      <c r="AK990" s="30"/>
      <c r="AL990" s="30"/>
      <c r="AM990" s="30"/>
      <c r="AN990" s="30"/>
      <c r="AO990" s="32"/>
      <c r="AP990" s="30"/>
      <c r="AQ990" s="30"/>
      <c r="AR990" s="30"/>
      <c r="AS990" s="30"/>
      <c r="AT990" s="32"/>
      <c r="AU990" s="32"/>
      <c r="AV990" s="32"/>
      <c r="AW990" s="32"/>
      <c r="AX990" s="32"/>
      <c r="AY990" s="32"/>
      <c r="AZ990" s="32"/>
      <c r="BA990" s="32"/>
      <c r="BB990" s="32"/>
      <c r="BC990" s="30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</row>
    <row r="991" spans="1:76">
      <c r="A991" s="30"/>
      <c r="B991" s="30"/>
      <c r="C991" s="30"/>
      <c r="D991" s="30"/>
      <c r="E991" s="30"/>
      <c r="F991" s="30"/>
      <c r="G991" s="30"/>
      <c r="H991" s="30"/>
      <c r="I991" s="32"/>
      <c r="J991" s="30"/>
      <c r="K991" s="30"/>
      <c r="L991" s="30"/>
      <c r="M991" s="30"/>
      <c r="N991" s="30"/>
      <c r="O991" s="30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0"/>
      <c r="AA991" s="30"/>
      <c r="AB991" s="30"/>
      <c r="AC991" s="30"/>
      <c r="AD991" s="30"/>
      <c r="AE991" s="30"/>
      <c r="AF991" s="30"/>
      <c r="AG991" s="30"/>
      <c r="AH991" s="32"/>
      <c r="AI991" s="30"/>
      <c r="AJ991" s="30"/>
      <c r="AK991" s="30"/>
      <c r="AL991" s="30"/>
      <c r="AM991" s="30"/>
      <c r="AN991" s="30"/>
      <c r="AO991" s="32"/>
      <c r="AP991" s="30"/>
      <c r="AQ991" s="30"/>
      <c r="AR991" s="30"/>
      <c r="AS991" s="30"/>
      <c r="AT991" s="32"/>
      <c r="AU991" s="32"/>
      <c r="AV991" s="32"/>
      <c r="AW991" s="32"/>
      <c r="AX991" s="32"/>
      <c r="AY991" s="32"/>
      <c r="AZ991" s="32"/>
      <c r="BA991" s="32"/>
      <c r="BB991" s="32"/>
      <c r="BC991" s="30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</row>
    <row r="992" spans="1:76">
      <c r="A992" s="30"/>
      <c r="B992" s="30"/>
      <c r="C992" s="30"/>
      <c r="D992" s="30"/>
      <c r="E992" s="30"/>
      <c r="F992" s="30"/>
      <c r="G992" s="30"/>
      <c r="H992" s="30"/>
      <c r="I992" s="32"/>
      <c r="J992" s="30"/>
      <c r="K992" s="30"/>
      <c r="L992" s="30"/>
      <c r="M992" s="30"/>
      <c r="N992" s="30"/>
      <c r="O992" s="30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0"/>
      <c r="AA992" s="30"/>
      <c r="AB992" s="30"/>
      <c r="AC992" s="30"/>
      <c r="AD992" s="30"/>
      <c r="AE992" s="30"/>
      <c r="AF992" s="30"/>
      <c r="AG992" s="30"/>
      <c r="AH992" s="32"/>
      <c r="AI992" s="30"/>
      <c r="AJ992" s="30"/>
      <c r="AK992" s="30"/>
      <c r="AL992" s="30"/>
      <c r="AM992" s="30"/>
      <c r="AN992" s="30"/>
      <c r="AO992" s="32"/>
      <c r="AP992" s="30"/>
      <c r="AQ992" s="30"/>
      <c r="AR992" s="30"/>
      <c r="AS992" s="30"/>
      <c r="AT992" s="32"/>
      <c r="AU992" s="32"/>
      <c r="AV992" s="32"/>
      <c r="AW992" s="32"/>
      <c r="AX992" s="32"/>
      <c r="AY992" s="32"/>
      <c r="AZ992" s="32"/>
      <c r="BA992" s="32"/>
      <c r="BB992" s="32"/>
      <c r="BC992" s="30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</row>
    <row r="993" spans="1:76">
      <c r="A993" s="30"/>
      <c r="B993" s="30"/>
      <c r="C993" s="30"/>
      <c r="D993" s="30"/>
      <c r="E993" s="30"/>
      <c r="F993" s="30"/>
      <c r="G993" s="30"/>
      <c r="H993" s="30"/>
      <c r="I993" s="32"/>
      <c r="J993" s="30"/>
      <c r="K993" s="30"/>
      <c r="L993" s="30"/>
      <c r="M993" s="30"/>
      <c r="N993" s="30"/>
      <c r="O993" s="30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0"/>
      <c r="AA993" s="30"/>
      <c r="AB993" s="30"/>
      <c r="AC993" s="30"/>
      <c r="AD993" s="30"/>
      <c r="AE993" s="30"/>
      <c r="AF993" s="30"/>
      <c r="AG993" s="30"/>
      <c r="AH993" s="32"/>
      <c r="AI993" s="30"/>
      <c r="AJ993" s="30"/>
      <c r="AK993" s="30"/>
      <c r="AL993" s="30"/>
      <c r="AM993" s="30"/>
      <c r="AN993" s="30"/>
      <c r="AO993" s="32"/>
      <c r="AP993" s="30"/>
      <c r="AQ993" s="30"/>
      <c r="AR993" s="30"/>
      <c r="AS993" s="30"/>
      <c r="AT993" s="32"/>
      <c r="AU993" s="32"/>
      <c r="AV993" s="32"/>
      <c r="AW993" s="32"/>
      <c r="AX993" s="32"/>
      <c r="AY993" s="32"/>
      <c r="AZ993" s="32"/>
      <c r="BA993" s="32"/>
      <c r="BB993" s="32"/>
      <c r="BC993" s="30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</row>
    <row r="994" spans="1:76">
      <c r="A994" s="30"/>
      <c r="B994" s="30"/>
      <c r="C994" s="30"/>
      <c r="D994" s="30"/>
      <c r="E994" s="30"/>
      <c r="F994" s="30"/>
      <c r="G994" s="30"/>
      <c r="H994" s="30"/>
      <c r="I994" s="32"/>
      <c r="J994" s="30"/>
      <c r="K994" s="30"/>
      <c r="L994" s="30"/>
      <c r="M994" s="30"/>
      <c r="N994" s="30"/>
      <c r="O994" s="30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0"/>
      <c r="AA994" s="30"/>
      <c r="AB994" s="30"/>
      <c r="AC994" s="30"/>
      <c r="AD994" s="30"/>
      <c r="AE994" s="30"/>
      <c r="AF994" s="30"/>
      <c r="AG994" s="30"/>
      <c r="AH994" s="32"/>
      <c r="AI994" s="30"/>
      <c r="AJ994" s="30"/>
      <c r="AK994" s="30"/>
      <c r="AL994" s="30"/>
      <c r="AM994" s="30"/>
      <c r="AN994" s="30"/>
      <c r="AO994" s="32"/>
      <c r="AP994" s="30"/>
      <c r="AQ994" s="30"/>
      <c r="AR994" s="30"/>
      <c r="AS994" s="30"/>
      <c r="AT994" s="32"/>
      <c r="AU994" s="32"/>
      <c r="AV994" s="32"/>
      <c r="AW994" s="32"/>
      <c r="AX994" s="32"/>
      <c r="AY994" s="32"/>
      <c r="AZ994" s="32"/>
      <c r="BA994" s="32"/>
      <c r="BB994" s="32"/>
      <c r="BC994" s="30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</row>
    <row r="995" spans="1:76">
      <c r="A995" s="30"/>
      <c r="B995" s="30"/>
      <c r="C995" s="30"/>
      <c r="D995" s="30"/>
      <c r="E995" s="30"/>
      <c r="F995" s="30"/>
      <c r="G995" s="30"/>
      <c r="H995" s="30"/>
      <c r="I995" s="32"/>
      <c r="J995" s="30"/>
      <c r="K995" s="30"/>
      <c r="L995" s="30"/>
      <c r="M995" s="30"/>
      <c r="N995" s="30"/>
      <c r="O995" s="30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0"/>
      <c r="AA995" s="30"/>
      <c r="AB995" s="30"/>
      <c r="AC995" s="30"/>
      <c r="AD995" s="30"/>
      <c r="AE995" s="30"/>
      <c r="AF995" s="30"/>
      <c r="AG995" s="30"/>
      <c r="AH995" s="32"/>
      <c r="AI995" s="30"/>
      <c r="AJ995" s="30"/>
      <c r="AK995" s="30"/>
      <c r="AL995" s="30"/>
      <c r="AM995" s="30"/>
      <c r="AN995" s="30"/>
      <c r="AO995" s="32"/>
      <c r="AP995" s="30"/>
      <c r="AQ995" s="30"/>
      <c r="AR995" s="30"/>
      <c r="AS995" s="30"/>
      <c r="AT995" s="32"/>
      <c r="AU995" s="32"/>
      <c r="AV995" s="32"/>
      <c r="AW995" s="32"/>
      <c r="AX995" s="32"/>
      <c r="AY995" s="32"/>
      <c r="AZ995" s="32"/>
      <c r="BA995" s="32"/>
      <c r="BB995" s="32"/>
      <c r="BC995" s="30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</row>
    <row r="996" spans="1:76">
      <c r="A996" s="30"/>
      <c r="B996" s="30"/>
      <c r="C996" s="30"/>
      <c r="D996" s="30"/>
      <c r="E996" s="30"/>
      <c r="F996" s="30"/>
      <c r="G996" s="30"/>
      <c r="H996" s="30"/>
      <c r="I996" s="32"/>
      <c r="J996" s="30"/>
      <c r="K996" s="30"/>
      <c r="L996" s="30"/>
      <c r="M996" s="30"/>
      <c r="N996" s="30"/>
      <c r="O996" s="30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0"/>
      <c r="AA996" s="30"/>
      <c r="AB996" s="30"/>
      <c r="AC996" s="30"/>
      <c r="AD996" s="30"/>
      <c r="AE996" s="30"/>
      <c r="AF996" s="30"/>
      <c r="AG996" s="30"/>
      <c r="AH996" s="32"/>
      <c r="AI996" s="30"/>
      <c r="AJ996" s="30"/>
      <c r="AK996" s="30"/>
      <c r="AL996" s="30"/>
      <c r="AM996" s="30"/>
      <c r="AN996" s="30"/>
      <c r="AO996" s="32"/>
      <c r="AP996" s="30"/>
      <c r="AQ996" s="30"/>
      <c r="AR996" s="30"/>
      <c r="AS996" s="30"/>
      <c r="AT996" s="32"/>
      <c r="AU996" s="32"/>
      <c r="AV996" s="32"/>
      <c r="AW996" s="32"/>
      <c r="AX996" s="32"/>
      <c r="AY996" s="32"/>
      <c r="AZ996" s="32"/>
      <c r="BA996" s="32"/>
      <c r="BB996" s="32"/>
      <c r="BC996" s="30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</row>
    <row r="997" spans="1:76">
      <c r="A997" s="30"/>
      <c r="B997" s="30"/>
      <c r="C997" s="30"/>
      <c r="D997" s="30"/>
      <c r="E997" s="30"/>
      <c r="F997" s="30"/>
      <c r="G997" s="30"/>
      <c r="H997" s="30"/>
      <c r="I997" s="32"/>
      <c r="J997" s="30"/>
      <c r="K997" s="30"/>
      <c r="L997" s="30"/>
      <c r="M997" s="30"/>
      <c r="N997" s="30"/>
      <c r="O997" s="30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0"/>
      <c r="AA997" s="30"/>
      <c r="AB997" s="30"/>
      <c r="AC997" s="30"/>
      <c r="AD997" s="30"/>
      <c r="AE997" s="30"/>
      <c r="AF997" s="30"/>
      <c r="AG997" s="30"/>
      <c r="AH997" s="32"/>
      <c r="AI997" s="30"/>
      <c r="AJ997" s="30"/>
      <c r="AK997" s="30"/>
      <c r="AL997" s="30"/>
      <c r="AM997" s="30"/>
      <c r="AN997" s="30"/>
      <c r="AO997" s="32"/>
      <c r="AP997" s="30"/>
      <c r="AQ997" s="30"/>
      <c r="AR997" s="30"/>
      <c r="AS997" s="30"/>
      <c r="AT997" s="32"/>
      <c r="AU997" s="32"/>
      <c r="AV997" s="32"/>
      <c r="AW997" s="32"/>
      <c r="AX997" s="32"/>
      <c r="AY997" s="32"/>
      <c r="AZ997" s="32"/>
      <c r="BA997" s="32"/>
      <c r="BB997" s="32"/>
      <c r="BC997" s="30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</row>
    <row r="998" spans="1:76">
      <c r="A998" s="30"/>
      <c r="B998" s="30"/>
      <c r="C998" s="30"/>
      <c r="D998" s="30"/>
      <c r="E998" s="30"/>
      <c r="F998" s="30"/>
      <c r="G998" s="30"/>
      <c r="H998" s="30"/>
      <c r="I998" s="32"/>
      <c r="J998" s="30"/>
      <c r="K998" s="30"/>
      <c r="L998" s="30"/>
      <c r="M998" s="30"/>
      <c r="N998" s="30"/>
      <c r="O998" s="30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0"/>
      <c r="AA998" s="30"/>
      <c r="AB998" s="30"/>
      <c r="AC998" s="30"/>
      <c r="AD998" s="30"/>
      <c r="AE998" s="30"/>
      <c r="AF998" s="30"/>
      <c r="AG998" s="30"/>
      <c r="AH998" s="32"/>
      <c r="AI998" s="30"/>
      <c r="AJ998" s="30"/>
      <c r="AK998" s="30"/>
      <c r="AL998" s="30"/>
      <c r="AM998" s="30"/>
      <c r="AN998" s="30"/>
      <c r="AO998" s="32"/>
      <c r="AP998" s="30"/>
      <c r="AQ998" s="30"/>
      <c r="AR998" s="30"/>
      <c r="AS998" s="30"/>
      <c r="AT998" s="32"/>
      <c r="AU998" s="32"/>
      <c r="AV998" s="32"/>
      <c r="AW998" s="32"/>
      <c r="AX998" s="32"/>
      <c r="AY998" s="32"/>
      <c r="AZ998" s="32"/>
      <c r="BA998" s="32"/>
      <c r="BB998" s="32"/>
      <c r="BC998" s="30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</row>
    <row r="999" spans="1:76">
      <c r="A999" s="30"/>
      <c r="B999" s="30"/>
      <c r="C999" s="30"/>
      <c r="D999" s="30"/>
      <c r="E999" s="30"/>
      <c r="F999" s="30"/>
      <c r="G999" s="30"/>
      <c r="H999" s="30"/>
      <c r="I999" s="32"/>
      <c r="J999" s="30"/>
      <c r="K999" s="30"/>
      <c r="L999" s="30"/>
      <c r="M999" s="30"/>
      <c r="N999" s="30"/>
      <c r="O999" s="30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0"/>
      <c r="AA999" s="30"/>
      <c r="AB999" s="30"/>
      <c r="AC999" s="30"/>
      <c r="AD999" s="30"/>
      <c r="AE999" s="30"/>
      <c r="AF999" s="30"/>
      <c r="AG999" s="30"/>
      <c r="AH999" s="32"/>
      <c r="AI999" s="30"/>
      <c r="AJ999" s="30"/>
      <c r="AK999" s="30"/>
      <c r="AL999" s="30"/>
      <c r="AM999" s="30"/>
      <c r="AN999" s="30"/>
      <c r="AO999" s="32"/>
      <c r="AP999" s="30"/>
      <c r="AQ999" s="30"/>
      <c r="AR999" s="30"/>
      <c r="AS999" s="30"/>
      <c r="AT999" s="32"/>
      <c r="AU999" s="32"/>
      <c r="AV999" s="32"/>
      <c r="AW999" s="32"/>
      <c r="AX999" s="32"/>
      <c r="AY999" s="32"/>
      <c r="AZ999" s="32"/>
      <c r="BA999" s="32"/>
      <c r="BB999" s="32"/>
      <c r="BC999" s="30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</row>
    <row r="1000" spans="1:76">
      <c r="A1000" s="30"/>
      <c r="B1000" s="30"/>
      <c r="C1000" s="30"/>
      <c r="D1000" s="30"/>
      <c r="E1000" s="30"/>
      <c r="F1000" s="30"/>
      <c r="G1000" s="30"/>
      <c r="H1000" s="30"/>
      <c r="I1000" s="32"/>
      <c r="J1000" s="30"/>
      <c r="K1000" s="30"/>
      <c r="L1000" s="30"/>
      <c r="M1000" s="30"/>
      <c r="N1000" s="30"/>
      <c r="O1000" s="30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0"/>
      <c r="AA1000" s="30"/>
      <c r="AB1000" s="30"/>
      <c r="AC1000" s="30"/>
      <c r="AD1000" s="30"/>
      <c r="AE1000" s="30"/>
      <c r="AF1000" s="30"/>
      <c r="AG1000" s="30"/>
      <c r="AH1000" s="32"/>
      <c r="AI1000" s="30"/>
      <c r="AJ1000" s="30"/>
      <c r="AK1000" s="30"/>
      <c r="AL1000" s="30"/>
      <c r="AM1000" s="30"/>
      <c r="AN1000" s="30"/>
      <c r="AO1000" s="32"/>
      <c r="AP1000" s="30"/>
      <c r="AQ1000" s="30"/>
      <c r="AR1000" s="30"/>
      <c r="AS1000" s="30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0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</row>
  </sheetData>
  <sortState xmlns:xlrd2="http://schemas.microsoft.com/office/spreadsheetml/2017/richdata2" ref="BG4:BG11">
    <sortCondition ref="BG4:BG11"/>
  </sortState>
  <mergeCells count="270">
    <mergeCell ref="AD46:AE46"/>
    <mergeCell ref="AF46:AG46"/>
    <mergeCell ref="AU46:AV46"/>
    <mergeCell ref="AW46:AX46"/>
    <mergeCell ref="AY46:AZ46"/>
    <mergeCell ref="BA46:BB46"/>
    <mergeCell ref="Q46:R46"/>
    <mergeCell ref="S46:T46"/>
    <mergeCell ref="U46:V46"/>
    <mergeCell ref="W46:X46"/>
    <mergeCell ref="Z46:AA46"/>
    <mergeCell ref="AB46:AC46"/>
    <mergeCell ref="AD45:AE45"/>
    <mergeCell ref="AF45:AG45"/>
    <mergeCell ref="AU45:AV45"/>
    <mergeCell ref="AW45:AX45"/>
    <mergeCell ref="AY45:AZ45"/>
    <mergeCell ref="BA45:BB45"/>
    <mergeCell ref="Q45:R45"/>
    <mergeCell ref="S45:T45"/>
    <mergeCell ref="U45:V45"/>
    <mergeCell ref="W45:X45"/>
    <mergeCell ref="Z45:AA45"/>
    <mergeCell ref="AB45:AC45"/>
    <mergeCell ref="AD44:AE44"/>
    <mergeCell ref="AF44:AG44"/>
    <mergeCell ref="AU44:AV44"/>
    <mergeCell ref="AW44:AX44"/>
    <mergeCell ref="AY44:AZ44"/>
    <mergeCell ref="BA44:BB44"/>
    <mergeCell ref="Q44:R44"/>
    <mergeCell ref="S44:T44"/>
    <mergeCell ref="U44:V44"/>
    <mergeCell ref="W44:X44"/>
    <mergeCell ref="Z44:AA44"/>
    <mergeCell ref="AB44:AC44"/>
    <mergeCell ref="AD43:AE43"/>
    <mergeCell ref="AF43:AG43"/>
    <mergeCell ref="AU43:AV43"/>
    <mergeCell ref="AW43:AX43"/>
    <mergeCell ref="AY43:AZ43"/>
    <mergeCell ref="BA43:BB43"/>
    <mergeCell ref="Q43:R43"/>
    <mergeCell ref="S43:T43"/>
    <mergeCell ref="U43:V43"/>
    <mergeCell ref="W43:X43"/>
    <mergeCell ref="Z43:AA43"/>
    <mergeCell ref="AB43:AC43"/>
    <mergeCell ref="AD42:AE42"/>
    <mergeCell ref="AF42:AG42"/>
    <mergeCell ref="AU42:AV42"/>
    <mergeCell ref="AW42:AX42"/>
    <mergeCell ref="AY42:AZ42"/>
    <mergeCell ref="BA42:BB42"/>
    <mergeCell ref="Q42:R42"/>
    <mergeCell ref="S42:T42"/>
    <mergeCell ref="U42:V42"/>
    <mergeCell ref="W42:X42"/>
    <mergeCell ref="Z42:AA42"/>
    <mergeCell ref="AB42:AC42"/>
    <mergeCell ref="AD41:AE41"/>
    <mergeCell ref="AF41:AG41"/>
    <mergeCell ref="AU41:AV41"/>
    <mergeCell ref="AW41:AX41"/>
    <mergeCell ref="AY41:AZ41"/>
    <mergeCell ref="BA41:BB41"/>
    <mergeCell ref="Q41:R41"/>
    <mergeCell ref="S41:T41"/>
    <mergeCell ref="U41:V41"/>
    <mergeCell ref="W41:X41"/>
    <mergeCell ref="Z41:AA41"/>
    <mergeCell ref="AB41:AC41"/>
    <mergeCell ref="AD40:AE40"/>
    <mergeCell ref="AF40:AG40"/>
    <mergeCell ref="AU40:AV40"/>
    <mergeCell ref="AW40:AX40"/>
    <mergeCell ref="AY40:AZ40"/>
    <mergeCell ref="BA40:BB40"/>
    <mergeCell ref="Q40:R40"/>
    <mergeCell ref="S40:T40"/>
    <mergeCell ref="U40:V40"/>
    <mergeCell ref="W40:X40"/>
    <mergeCell ref="Z40:AA40"/>
    <mergeCell ref="AB40:AC40"/>
    <mergeCell ref="AD39:AE39"/>
    <mergeCell ref="AF39:AG39"/>
    <mergeCell ref="AU39:AV39"/>
    <mergeCell ref="AW39:AX39"/>
    <mergeCell ref="AY39:AZ39"/>
    <mergeCell ref="BA39:BB39"/>
    <mergeCell ref="Q39:R39"/>
    <mergeCell ref="S39:T39"/>
    <mergeCell ref="U39:V39"/>
    <mergeCell ref="W39:X39"/>
    <mergeCell ref="Z39:AA39"/>
    <mergeCell ref="AB39:AC39"/>
    <mergeCell ref="AD38:AE38"/>
    <mergeCell ref="AF38:AG38"/>
    <mergeCell ref="AU38:AV38"/>
    <mergeCell ref="AW38:AX38"/>
    <mergeCell ref="AY38:AZ38"/>
    <mergeCell ref="BA38:BB38"/>
    <mergeCell ref="Q38:R38"/>
    <mergeCell ref="S38:T38"/>
    <mergeCell ref="U38:V38"/>
    <mergeCell ref="W38:X38"/>
    <mergeCell ref="Z38:AA38"/>
    <mergeCell ref="AB38:AC38"/>
    <mergeCell ref="AD37:AE37"/>
    <mergeCell ref="AF37:AG37"/>
    <mergeCell ref="AU37:AV37"/>
    <mergeCell ref="AW37:AX37"/>
    <mergeCell ref="AY37:AZ37"/>
    <mergeCell ref="BA37:BB37"/>
    <mergeCell ref="Q37:R37"/>
    <mergeCell ref="S37:T37"/>
    <mergeCell ref="U37:V37"/>
    <mergeCell ref="W37:X37"/>
    <mergeCell ref="Z37:AA37"/>
    <mergeCell ref="AB37:AC37"/>
    <mergeCell ref="AD36:AE36"/>
    <mergeCell ref="AF36:AG36"/>
    <mergeCell ref="AU36:AV36"/>
    <mergeCell ref="AW36:AX36"/>
    <mergeCell ref="AY36:AZ36"/>
    <mergeCell ref="BA36:BB36"/>
    <mergeCell ref="Q36:R36"/>
    <mergeCell ref="S36:T36"/>
    <mergeCell ref="U36:V36"/>
    <mergeCell ref="W36:X36"/>
    <mergeCell ref="Z36:AA36"/>
    <mergeCell ref="AB36:AC36"/>
    <mergeCell ref="AD35:AE35"/>
    <mergeCell ref="AF35:AG35"/>
    <mergeCell ref="AU35:AV35"/>
    <mergeCell ref="AW35:AX35"/>
    <mergeCell ref="AY35:AZ35"/>
    <mergeCell ref="BA35:BB35"/>
    <mergeCell ref="Q35:R35"/>
    <mergeCell ref="S35:T35"/>
    <mergeCell ref="U35:V35"/>
    <mergeCell ref="W35:X35"/>
    <mergeCell ref="Z35:AA35"/>
    <mergeCell ref="AB35:AC35"/>
    <mergeCell ref="AD34:AE34"/>
    <mergeCell ref="AF34:AG34"/>
    <mergeCell ref="AU34:AV34"/>
    <mergeCell ref="AW34:AX34"/>
    <mergeCell ref="AY34:AZ34"/>
    <mergeCell ref="BA34:BB34"/>
    <mergeCell ref="Q34:R34"/>
    <mergeCell ref="S34:T34"/>
    <mergeCell ref="U34:V34"/>
    <mergeCell ref="W34:X34"/>
    <mergeCell ref="Z34:AA34"/>
    <mergeCell ref="AB34:AC34"/>
    <mergeCell ref="AD33:AE33"/>
    <mergeCell ref="AF33:AG33"/>
    <mergeCell ref="AU33:AV33"/>
    <mergeCell ref="AW33:AX33"/>
    <mergeCell ref="AY33:AZ33"/>
    <mergeCell ref="BA33:BB33"/>
    <mergeCell ref="Q33:R33"/>
    <mergeCell ref="S33:T33"/>
    <mergeCell ref="U33:V33"/>
    <mergeCell ref="W33:X33"/>
    <mergeCell ref="Z33:AA33"/>
    <mergeCell ref="AB33:AC33"/>
    <mergeCell ref="AD32:AE32"/>
    <mergeCell ref="AF32:AG32"/>
    <mergeCell ref="AU32:AV32"/>
    <mergeCell ref="AW32:AX32"/>
    <mergeCell ref="AY32:AZ32"/>
    <mergeCell ref="BA32:BB32"/>
    <mergeCell ref="Q32:R32"/>
    <mergeCell ref="S32:T32"/>
    <mergeCell ref="U32:V32"/>
    <mergeCell ref="W32:X32"/>
    <mergeCell ref="Z32:AA32"/>
    <mergeCell ref="AB32:AC32"/>
    <mergeCell ref="J31:O31"/>
    <mergeCell ref="Q31:X31"/>
    <mergeCell ref="Z31:AG31"/>
    <mergeCell ref="AI31:AN31"/>
    <mergeCell ref="AP31:AS31"/>
    <mergeCell ref="AU31:BC31"/>
    <mergeCell ref="AD16:AE16"/>
    <mergeCell ref="AF16:AG16"/>
    <mergeCell ref="AU16:AV16"/>
    <mergeCell ref="Q16:R16"/>
    <mergeCell ref="S16:T16"/>
    <mergeCell ref="U16:V16"/>
    <mergeCell ref="W16:X16"/>
    <mergeCell ref="Z16:AA16"/>
    <mergeCell ref="AB16:AC16"/>
    <mergeCell ref="AD15:AE15"/>
    <mergeCell ref="AF15:AG15"/>
    <mergeCell ref="Q15:R15"/>
    <mergeCell ref="S15:T15"/>
    <mergeCell ref="U15:V15"/>
    <mergeCell ref="W15:X15"/>
    <mergeCell ref="Z15:AA15"/>
    <mergeCell ref="AB15:AC15"/>
    <mergeCell ref="AD14:AE14"/>
    <mergeCell ref="AF14:AG14"/>
    <mergeCell ref="Q14:R14"/>
    <mergeCell ref="S14:T14"/>
    <mergeCell ref="U14:V14"/>
    <mergeCell ref="W14:X14"/>
    <mergeCell ref="Z14:AA14"/>
    <mergeCell ref="AB14:AC14"/>
    <mergeCell ref="AD13:AE13"/>
    <mergeCell ref="AF13:AG13"/>
    <mergeCell ref="Q13:R13"/>
    <mergeCell ref="S13:T13"/>
    <mergeCell ref="W13:X13"/>
    <mergeCell ref="Z13:AA13"/>
    <mergeCell ref="AB13:AC13"/>
    <mergeCell ref="AD12:AE12"/>
    <mergeCell ref="AF12:AG12"/>
    <mergeCell ref="Q12:R12"/>
    <mergeCell ref="S12:T12"/>
    <mergeCell ref="W12:X12"/>
    <mergeCell ref="Z12:AA12"/>
    <mergeCell ref="AB12:AC12"/>
    <mergeCell ref="AD11:AE11"/>
    <mergeCell ref="AF11:AG11"/>
    <mergeCell ref="Q11:R11"/>
    <mergeCell ref="S11:T11"/>
    <mergeCell ref="W11:X11"/>
    <mergeCell ref="AB11:AC11"/>
    <mergeCell ref="AD10:AE10"/>
    <mergeCell ref="AF10:AG10"/>
    <mergeCell ref="Q10:R10"/>
    <mergeCell ref="W10:X10"/>
    <mergeCell ref="AB10:AC10"/>
    <mergeCell ref="AF9:AG9"/>
    <mergeCell ref="Q9:R9"/>
    <mergeCell ref="AF8:AG8"/>
    <mergeCell ref="Q8:R8"/>
    <mergeCell ref="AF7:AG7"/>
    <mergeCell ref="AF6:AG6"/>
    <mergeCell ref="AF5:AG5"/>
    <mergeCell ref="AF4:AG4"/>
    <mergeCell ref="AD3:AE3"/>
    <mergeCell ref="AF3:AG3"/>
    <mergeCell ref="Q3:R3"/>
    <mergeCell ref="S3:T3"/>
    <mergeCell ref="U3:V3"/>
    <mergeCell ref="W3:X3"/>
    <mergeCell ref="Z3:AA3"/>
    <mergeCell ref="AB3:AC3"/>
    <mergeCell ref="G1:H1"/>
    <mergeCell ref="J1:O1"/>
    <mergeCell ref="Q1:X1"/>
    <mergeCell ref="Z1:AG1"/>
    <mergeCell ref="AP1:AS1"/>
    <mergeCell ref="AU1:BC1"/>
    <mergeCell ref="AD2:AE2"/>
    <mergeCell ref="AF2:AG2"/>
    <mergeCell ref="AU2:AV2"/>
    <mergeCell ref="AW2:AX2"/>
    <mergeCell ref="AY2:AZ2"/>
    <mergeCell ref="BA2:BB2"/>
    <mergeCell ref="Q2:R2"/>
    <mergeCell ref="S2:T2"/>
    <mergeCell ref="U2:V2"/>
    <mergeCell ref="W2:X2"/>
    <mergeCell ref="Z2:AA2"/>
    <mergeCell ref="AB2:AC2"/>
  </mergeCells>
  <conditionalFormatting sqref="O4:O12 O34:O42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pageSetUpPr fitToPage="1"/>
  </sheetPr>
  <dimension ref="A1:AN86"/>
  <sheetViews>
    <sheetView topLeftCell="A41" zoomScale="80" zoomScaleNormal="80" workbookViewId="0">
      <selection activeCell="L9" sqref="L9"/>
    </sheetView>
  </sheetViews>
  <sheetFormatPr defaultColWidth="15.19921875" defaultRowHeight="14.4"/>
  <cols>
    <col min="1" max="1" width="28.19921875" style="198" customWidth="1"/>
    <col min="2" max="2" width="1.09765625" style="198" customWidth="1"/>
    <col min="3" max="3" width="1.59765625" style="198" customWidth="1"/>
    <col min="4" max="4" width="29.8984375" style="198" customWidth="1"/>
    <col min="5" max="5" width="10" style="198" customWidth="1"/>
    <col min="6" max="20" width="15.19921875" style="198"/>
    <col min="21" max="21" width="9" style="198" customWidth="1"/>
    <col min="22" max="22" width="13.59765625" style="198" customWidth="1"/>
    <col min="23" max="16384" width="15.19921875" style="198"/>
  </cols>
  <sheetData>
    <row r="1" spans="1:19">
      <c r="A1" s="207"/>
      <c r="B1" s="207"/>
    </row>
    <row r="2" spans="1:19">
      <c r="A2" s="207"/>
      <c r="B2" s="207"/>
    </row>
    <row r="3" spans="1:19">
      <c r="A3" s="207"/>
      <c r="B3" s="207"/>
    </row>
    <row r="4" spans="1:19">
      <c r="A4" s="208" t="s">
        <v>41</v>
      </c>
      <c r="B4" s="208"/>
      <c r="D4" s="209" t="s">
        <v>42</v>
      </c>
      <c r="E4" s="209" t="s">
        <v>43</v>
      </c>
      <c r="F4" s="209" t="s">
        <v>44</v>
      </c>
      <c r="G4" s="209" t="s">
        <v>45</v>
      </c>
      <c r="H4" s="466" t="s">
        <v>46</v>
      </c>
      <c r="I4" s="466" t="s">
        <v>47</v>
      </c>
      <c r="J4" s="466" t="s">
        <v>48</v>
      </c>
      <c r="K4" s="466" t="s">
        <v>49</v>
      </c>
      <c r="L4" s="209" t="s">
        <v>50</v>
      </c>
    </row>
    <row r="5" spans="1:19">
      <c r="A5" s="210" t="s">
        <v>23</v>
      </c>
      <c r="B5" s="210"/>
      <c r="D5" s="1012" t="str">
        <f>A5</f>
        <v>HOTEL TESTE 1</v>
      </c>
      <c r="E5" s="211">
        <f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0</v>
      </c>
      <c r="F5" s="211">
        <f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0</v>
      </c>
      <c r="G5" s="211">
        <f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0</v>
      </c>
      <c r="H5" s="266">
        <f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0</v>
      </c>
      <c r="I5" s="268">
        <f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0</v>
      </c>
      <c r="J5" s="269">
        <f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0</v>
      </c>
      <c r="K5" s="212">
        <f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0</v>
      </c>
      <c r="L5" s="213" t="str">
        <f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spans="1:19">
      <c r="A6" s="207"/>
      <c r="B6" s="207"/>
      <c r="D6" s="1013"/>
      <c r="E6" s="211">
        <f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0</v>
      </c>
      <c r="F6" s="211">
        <f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0</v>
      </c>
      <c r="G6" s="211">
        <f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0</v>
      </c>
      <c r="H6" s="267">
        <f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0</v>
      </c>
      <c r="I6" s="268">
        <f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0</v>
      </c>
      <c r="J6" s="269">
        <f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0</v>
      </c>
      <c r="K6" s="212">
        <f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0</v>
      </c>
    </row>
    <row r="7" spans="1:19">
      <c r="A7" s="207"/>
      <c r="B7" s="207"/>
      <c r="D7" s="1013"/>
      <c r="E7" s="211">
        <f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211">
        <f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211">
        <f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267">
        <f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268">
        <f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269">
        <f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212">
        <f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spans="1:19">
      <c r="A8" s="207"/>
      <c r="B8" s="207"/>
      <c r="D8" s="1013"/>
      <c r="E8" s="211">
        <f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211">
        <f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211">
        <f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267">
        <f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268">
        <f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269">
        <f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212">
        <f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spans="1:19">
      <c r="A9" s="207"/>
      <c r="B9" s="207"/>
      <c r="D9" s="1013"/>
      <c r="E9" s="211">
        <f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211">
        <f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211">
        <f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267">
        <f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268">
        <f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269">
        <f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212">
        <f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spans="1:19">
      <c r="A10" s="207"/>
      <c r="B10" s="207"/>
      <c r="D10" s="1013"/>
      <c r="E10" s="211">
        <f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211">
        <f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211">
        <f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267">
        <f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268">
        <f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269">
        <f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212">
        <f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spans="1:19">
      <c r="A11" s="207"/>
      <c r="B11" s="207"/>
      <c r="D11" s="1013"/>
      <c r="E11" s="211">
        <f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211">
        <f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211">
        <f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267">
        <f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268">
        <f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269">
        <f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212">
        <f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spans="1:19">
      <c r="A12" s="207"/>
      <c r="B12" s="207"/>
      <c r="D12" s="1013"/>
      <c r="E12" s="211">
        <f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211">
        <f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211">
        <f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267">
        <f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268">
        <f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269">
        <f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212">
        <f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spans="1:19">
      <c r="A13" s="207"/>
      <c r="B13" s="207"/>
      <c r="D13" s="1013"/>
      <c r="E13" s="211">
        <f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211">
        <f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211">
        <f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267">
        <f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268">
        <f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269">
        <f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212">
        <f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spans="1:19">
      <c r="A14" s="207"/>
      <c r="B14" s="207"/>
      <c r="D14" s="1014"/>
      <c r="E14" s="211">
        <f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211">
        <f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211">
        <f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267">
        <f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268">
        <f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269">
        <f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212">
        <f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214"/>
    </row>
    <row r="15" spans="1:19">
      <c r="A15" s="207"/>
      <c r="B15" s="207"/>
    </row>
    <row r="16" spans="1:19">
      <c r="A16" s="207"/>
      <c r="B16" s="207"/>
    </row>
    <row r="17" spans="1:40">
      <c r="A17" s="207"/>
      <c r="B17" s="207"/>
    </row>
    <row r="18" spans="1:40" ht="30" customHeight="1">
      <c r="A18" s="207"/>
      <c r="B18" s="207"/>
    </row>
    <row r="19" spans="1:40">
      <c r="A19" s="207"/>
      <c r="B19" s="207"/>
      <c r="D19" s="1007" t="s">
        <v>51</v>
      </c>
      <c r="E19" s="1009" t="s">
        <v>52</v>
      </c>
      <c r="F19" s="1010" t="s">
        <v>53</v>
      </c>
      <c r="G19" s="1011"/>
      <c r="H19" s="1010" t="s">
        <v>54</v>
      </c>
      <c r="I19" s="1011"/>
      <c r="J19" s="1010" t="s">
        <v>55</v>
      </c>
      <c r="K19" s="1011"/>
      <c r="L19" s="1010" t="s">
        <v>56</v>
      </c>
      <c r="M19" s="1011"/>
      <c r="N19" s="1009" t="s">
        <v>57</v>
      </c>
      <c r="O19" s="1009" t="s">
        <v>58</v>
      </c>
      <c r="P19" s="1009" t="s">
        <v>59</v>
      </c>
      <c r="Q19" s="1009" t="s">
        <v>60</v>
      </c>
      <c r="R19" s="1009" t="s">
        <v>61</v>
      </c>
      <c r="S19" s="1005" t="s">
        <v>62</v>
      </c>
      <c r="T19" s="1005" t="s">
        <v>63</v>
      </c>
      <c r="U19" s="1005" t="s">
        <v>64</v>
      </c>
      <c r="V19" s="1005" t="s">
        <v>65</v>
      </c>
    </row>
    <row r="20" spans="1:40" ht="30" customHeight="1">
      <c r="A20" s="207"/>
      <c r="B20" s="207"/>
      <c r="D20" s="1008"/>
      <c r="E20" s="1006"/>
      <c r="F20" s="127" t="s">
        <v>46</v>
      </c>
      <c r="G20" s="128" t="s">
        <v>66</v>
      </c>
      <c r="H20" s="127" t="s">
        <v>46</v>
      </c>
      <c r="I20" s="128" t="s">
        <v>66</v>
      </c>
      <c r="J20" s="127" t="s">
        <v>46</v>
      </c>
      <c r="K20" s="128" t="s">
        <v>66</v>
      </c>
      <c r="L20" s="127" t="s">
        <v>46</v>
      </c>
      <c r="M20" s="128" t="s">
        <v>66</v>
      </c>
      <c r="N20" s="1006"/>
      <c r="O20" s="1006"/>
      <c r="P20" s="1006"/>
      <c r="Q20" s="1006"/>
      <c r="R20" s="1006"/>
      <c r="S20" s="1006"/>
      <c r="T20" s="1006"/>
      <c r="U20" s="1006"/>
      <c r="V20" s="1006"/>
    </row>
    <row r="21" spans="1:40">
      <c r="A21" s="207"/>
      <c r="B21" s="207"/>
      <c r="D21" s="237">
        <f>'Cadastro Inicial'!B14</f>
        <v>0</v>
      </c>
      <c r="E21" s="215">
        <f>'Cadastro Inicial'!C14</f>
        <v>0</v>
      </c>
      <c r="F21" s="216">
        <f>Hospedagem!P19</f>
        <v>0</v>
      </c>
      <c r="G21" s="216">
        <f>Hospedagem!R19</f>
        <v>0</v>
      </c>
      <c r="H21" s="216">
        <f>'A&amp;B'!P19</f>
        <v>0</v>
      </c>
      <c r="I21" s="217">
        <f>'A&amp;B'!R19</f>
        <v>0</v>
      </c>
      <c r="J21" s="217">
        <f>Salões!Q19</f>
        <v>0</v>
      </c>
      <c r="K21" s="435">
        <f>Salões!S19</f>
        <v>0</v>
      </c>
      <c r="L21" s="435">
        <f>Adicionais!P19</f>
        <v>0</v>
      </c>
      <c r="M21" s="436">
        <f>Adicionais!R19</f>
        <v>0</v>
      </c>
      <c r="N21" s="437">
        <f>Hospedagem!X20+'A&amp;B'!U20+Salões!V20</f>
        <v>0</v>
      </c>
      <c r="O21" s="438">
        <f>Hospedagem!Z20+'A&amp;B'!W20+Salões!X20</f>
        <v>0</v>
      </c>
      <c r="P21" s="439">
        <f>Hospedagem!AB20+'A&amp;B'!Y20+Salões!Z20</f>
        <v>0</v>
      </c>
      <c r="Q21" s="435">
        <f>N21+O21+P21</f>
        <v>0</v>
      </c>
      <c r="R21" s="440">
        <f>F21+H21+J21+L21+N21+O21+P21</f>
        <v>0</v>
      </c>
      <c r="S21" s="441">
        <f>G21+I21+K21+M21+Hospedagem!AJ20+'A&amp;B'!AF20+Salões!AG20+Adicionais!AD20</f>
        <v>0</v>
      </c>
      <c r="T21" s="704" t="e">
        <f>100%-(S21/R21)</f>
        <v>#DIV/0!</v>
      </c>
      <c r="U21" s="215">
        <f>Hospedagem!G19</f>
        <v>0</v>
      </c>
      <c r="V21" s="578">
        <f>Hospedagem!C19</f>
        <v>0</v>
      </c>
    </row>
    <row r="22" spans="1:40">
      <c r="A22" s="207"/>
      <c r="B22" s="207"/>
      <c r="D22" s="238">
        <f>'Cadastro Inicial'!B15</f>
        <v>0</v>
      </c>
      <c r="E22" s="218">
        <f>'Cadastro Inicial'!C15</f>
        <v>0</v>
      </c>
      <c r="F22" s="219">
        <f>Hospedagem!P42</f>
        <v>0</v>
      </c>
      <c r="G22" s="219">
        <f>Hospedagem!R42</f>
        <v>0</v>
      </c>
      <c r="H22" s="219">
        <f>'A&amp;B'!P42</f>
        <v>0</v>
      </c>
      <c r="I22" s="219">
        <f>'A&amp;B'!R42</f>
        <v>0</v>
      </c>
      <c r="J22" s="219">
        <f>Salões!Q42</f>
        <v>0</v>
      </c>
      <c r="K22" s="220">
        <f>Salões!S42</f>
        <v>0</v>
      </c>
      <c r="L22" s="220">
        <f>Adicionais!P42</f>
        <v>0</v>
      </c>
      <c r="M22" s="219">
        <f>Adicionais!R42</f>
        <v>0</v>
      </c>
      <c r="N22" s="221">
        <f>Hospedagem!X43+'A&amp;B'!U43+Salões!V43</f>
        <v>0</v>
      </c>
      <c r="O22" s="406">
        <f>Hospedagem!Z43+'A&amp;B'!W43+Salões!X43</f>
        <v>0</v>
      </c>
      <c r="P22" s="407">
        <f>Hospedagem!AB43+'A&amp;B'!Y43+Salões!Z43</f>
        <v>0</v>
      </c>
      <c r="Q22" s="222">
        <f>N22+O22+P22</f>
        <v>0</v>
      </c>
      <c r="R22" s="222">
        <f t="shared" ref="R22:R25" si="0">F22+H22+J22+L22+N22+O22+P22</f>
        <v>0</v>
      </c>
      <c r="S22" s="222">
        <f>G22+I22+K22+M22+Hospedagem!AJ43+'A&amp;B'!AF43+Salões!AG43+Adicionais!AD43</f>
        <v>0</v>
      </c>
      <c r="T22" s="223" t="e">
        <f t="shared" ref="T22:T25" si="1">100%-(S22/R22)</f>
        <v>#DIV/0!</v>
      </c>
      <c r="U22" s="224">
        <f>Hospedagem!G42</f>
        <v>0</v>
      </c>
      <c r="V22" s="579">
        <f>Hospedagem!C42</f>
        <v>0</v>
      </c>
    </row>
    <row r="23" spans="1:40">
      <c r="A23" s="207"/>
      <c r="B23" s="207"/>
      <c r="D23" s="237">
        <f>'Cadastro Inicial'!B16</f>
        <v>0</v>
      </c>
      <c r="E23" s="215">
        <f>'Cadastro Inicial'!C16</f>
        <v>0</v>
      </c>
      <c r="F23" s="217">
        <f>Hospedagem!P64</f>
        <v>0</v>
      </c>
      <c r="G23" s="217">
        <f>Hospedagem!R64</f>
        <v>0</v>
      </c>
      <c r="H23" s="217">
        <f>'A&amp;B'!P65</f>
        <v>0</v>
      </c>
      <c r="I23" s="217">
        <f>'A&amp;B'!R65</f>
        <v>0</v>
      </c>
      <c r="J23" s="217">
        <f>Salões!Q65</f>
        <v>0</v>
      </c>
      <c r="K23" s="435">
        <f>Salões!S65</f>
        <v>0</v>
      </c>
      <c r="L23" s="435">
        <f>Adicionais!P65</f>
        <v>0</v>
      </c>
      <c r="M23" s="436">
        <f>Adicionais!R65</f>
        <v>0</v>
      </c>
      <c r="N23" s="437">
        <f>Hospedagem!X65+'A&amp;B'!U66+Salões!V66</f>
        <v>0</v>
      </c>
      <c r="O23" s="438">
        <f>Hospedagem!Z65+'A&amp;B'!W66+Salões!X66</f>
        <v>0</v>
      </c>
      <c r="P23" s="439">
        <f>Hospedagem!AB65+'A&amp;B'!Y66+Salões!Z66</f>
        <v>0</v>
      </c>
      <c r="Q23" s="435">
        <f>N23+O23+P23</f>
        <v>0</v>
      </c>
      <c r="R23" s="441">
        <f t="shared" si="0"/>
        <v>0</v>
      </c>
      <c r="S23" s="441">
        <f>G23+I23+K23+M23+Hospedagem!AJ65+'A&amp;B'!AF66+Salões!AG66+Adicionais!AD66</f>
        <v>0</v>
      </c>
      <c r="T23" s="442" t="e">
        <f t="shared" si="1"/>
        <v>#DIV/0!</v>
      </c>
      <c r="U23" s="215">
        <f>Hospedagem!G64</f>
        <v>0</v>
      </c>
      <c r="V23" s="578">
        <f>Hospedagem!C64</f>
        <v>0</v>
      </c>
    </row>
    <row r="24" spans="1:40">
      <c r="A24" s="207"/>
      <c r="B24" s="207"/>
      <c r="D24" s="239">
        <f>'Cadastro Inicial'!B17</f>
        <v>0</v>
      </c>
      <c r="E24" s="224">
        <f>'Cadastro Inicial'!C17</f>
        <v>0</v>
      </c>
      <c r="F24" s="225">
        <f>Hospedagem!P86</f>
        <v>0</v>
      </c>
      <c r="G24" s="225">
        <f>Hospedagem!R86</f>
        <v>0</v>
      </c>
      <c r="H24" s="225">
        <f>'A&amp;B'!P88</f>
        <v>0</v>
      </c>
      <c r="I24" s="219">
        <f>'A&amp;B'!R88</f>
        <v>0</v>
      </c>
      <c r="J24" s="219">
        <f>Salões!Q88</f>
        <v>0</v>
      </c>
      <c r="K24" s="220">
        <f>Salões!S88</f>
        <v>0</v>
      </c>
      <c r="L24" s="220">
        <f>Adicionais!P88</f>
        <v>0</v>
      </c>
      <c r="M24" s="219">
        <f>Adicionais!R88</f>
        <v>0</v>
      </c>
      <c r="N24" s="221">
        <f>Hospedagem!X87+'A&amp;B'!U89+Salões!V89</f>
        <v>0</v>
      </c>
      <c r="O24" s="406">
        <f>Hospedagem!Z87+'A&amp;B'!W89+Salões!X89</f>
        <v>0</v>
      </c>
      <c r="P24" s="407">
        <f>Hospedagem!AB87+'A&amp;B'!Y89+Salões!Z89</f>
        <v>0</v>
      </c>
      <c r="Q24" s="222">
        <f>N24+O24+P24</f>
        <v>0</v>
      </c>
      <c r="R24" s="222">
        <f t="shared" si="0"/>
        <v>0</v>
      </c>
      <c r="S24" s="222">
        <f>G24+I24+K24+M24+Hospedagem!AJ87+'A&amp;B'!AF89+Salões!AG89+Adicionais!AD89</f>
        <v>0</v>
      </c>
      <c r="T24" s="223" t="e">
        <f t="shared" si="1"/>
        <v>#DIV/0!</v>
      </c>
      <c r="U24" s="224">
        <f>Hospedagem!G86</f>
        <v>0</v>
      </c>
      <c r="V24" s="579">
        <f>Hospedagem!C86</f>
        <v>0</v>
      </c>
    </row>
    <row r="25" spans="1:40">
      <c r="A25" s="207"/>
      <c r="B25" s="207"/>
      <c r="D25" s="240">
        <f>'Cadastro Inicial'!B18</f>
        <v>0</v>
      </c>
      <c r="E25" s="215">
        <f>'Cadastro Inicial'!C18</f>
        <v>0</v>
      </c>
      <c r="F25" s="227">
        <f>Hospedagem!P108</f>
        <v>0</v>
      </c>
      <c r="G25" s="227">
        <f>Hospedagem!R108</f>
        <v>0</v>
      </c>
      <c r="H25" s="227">
        <f>'A&amp;B'!P111</f>
        <v>0</v>
      </c>
      <c r="I25" s="227">
        <f>'A&amp;B'!R111</f>
        <v>0</v>
      </c>
      <c r="J25" s="217">
        <f>Salões!Q111</f>
        <v>0</v>
      </c>
      <c r="K25" s="435">
        <f>Salões!S111</f>
        <v>0</v>
      </c>
      <c r="L25" s="435">
        <f>Adicionais!P111</f>
        <v>0</v>
      </c>
      <c r="M25" s="436">
        <f>Adicionais!R111</f>
        <v>0</v>
      </c>
      <c r="N25" s="437">
        <f>Hospedagem!X109+'A&amp;B'!U112+Salões!V112</f>
        <v>0</v>
      </c>
      <c r="O25" s="438">
        <f>Hospedagem!Z109+'A&amp;B'!W112+Salões!X112</f>
        <v>0</v>
      </c>
      <c r="P25" s="439">
        <f>Hospedagem!AB109+'A&amp;B'!Y112+Salões!Z112</f>
        <v>0</v>
      </c>
      <c r="Q25" s="435">
        <f>N25+O25+P25</f>
        <v>0</v>
      </c>
      <c r="R25" s="441">
        <f t="shared" si="0"/>
        <v>0</v>
      </c>
      <c r="S25" s="441">
        <f>G25+I25+K25+M25+Hospedagem!AJ109+'A&amp;B'!AF112+Salões!AG112+Adicionais!AD112</f>
        <v>0</v>
      </c>
      <c r="T25" s="442" t="e">
        <f t="shared" si="1"/>
        <v>#DIV/0!</v>
      </c>
      <c r="U25" s="215">
        <f>Hospedagem!G108</f>
        <v>0</v>
      </c>
      <c r="V25" s="578">
        <f>Hospedagem!C108</f>
        <v>0</v>
      </c>
    </row>
    <row r="26" spans="1:40">
      <c r="A26" s="207"/>
      <c r="B26" s="207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</row>
    <row r="27" spans="1:40">
      <c r="A27" s="207"/>
      <c r="B27" s="207"/>
    </row>
    <row r="28" spans="1:40">
      <c r="A28" s="207"/>
      <c r="B28" s="207"/>
      <c r="D28" s="1007" t="s">
        <v>67</v>
      </c>
      <c r="E28" s="1009" t="s">
        <v>52</v>
      </c>
      <c r="F28" s="1010" t="s">
        <v>68</v>
      </c>
      <c r="G28" s="1011"/>
      <c r="H28" s="1010" t="s">
        <v>54</v>
      </c>
      <c r="I28" s="1011"/>
      <c r="J28" s="1010" t="s">
        <v>55</v>
      </c>
      <c r="K28" s="1011"/>
      <c r="L28" s="1010" t="s">
        <v>56</v>
      </c>
      <c r="M28" s="1011"/>
      <c r="N28" s="1009" t="s">
        <v>69</v>
      </c>
      <c r="O28" s="1009" t="s">
        <v>70</v>
      </c>
      <c r="P28" s="1009" t="s">
        <v>71</v>
      </c>
      <c r="Q28" s="1009" t="s">
        <v>72</v>
      </c>
      <c r="R28" s="1009" t="s">
        <v>61</v>
      </c>
      <c r="S28" s="1005" t="s">
        <v>62</v>
      </c>
      <c r="T28" s="1005" t="s">
        <v>63</v>
      </c>
      <c r="U28" s="1005" t="s">
        <v>64</v>
      </c>
      <c r="V28" s="1005" t="s">
        <v>65</v>
      </c>
    </row>
    <row r="29" spans="1:40" ht="30" customHeight="1">
      <c r="A29" s="207"/>
      <c r="B29" s="207"/>
      <c r="D29" s="1008"/>
      <c r="E29" s="1006"/>
      <c r="F29" s="127" t="s">
        <v>46</v>
      </c>
      <c r="G29" s="128" t="s">
        <v>66</v>
      </c>
      <c r="H29" s="127" t="s">
        <v>46</v>
      </c>
      <c r="I29" s="128" t="s">
        <v>66</v>
      </c>
      <c r="J29" s="127" t="s">
        <v>46</v>
      </c>
      <c r="K29" s="128" t="s">
        <v>66</v>
      </c>
      <c r="L29" s="127" t="s">
        <v>46</v>
      </c>
      <c r="M29" s="128" t="s">
        <v>66</v>
      </c>
      <c r="N29" s="1006"/>
      <c r="O29" s="1006"/>
      <c r="P29" s="1006"/>
      <c r="Q29" s="1006"/>
      <c r="R29" s="1006"/>
      <c r="S29" s="1006"/>
      <c r="T29" s="1006"/>
      <c r="U29" s="1006"/>
      <c r="V29" s="1006"/>
    </row>
    <row r="30" spans="1:40">
      <c r="A30" s="207"/>
      <c r="B30" s="207"/>
      <c r="D30" s="215">
        <f>'Cadastro Inicial'!B21</f>
        <v>0</v>
      </c>
      <c r="E30" s="215">
        <f>'Cadastro Inicial'!C21</f>
        <v>0</v>
      </c>
      <c r="F30" s="228">
        <f>Hospedagem!P130</f>
        <v>0</v>
      </c>
      <c r="G30" s="228">
        <f>Hospedagem!R130</f>
        <v>0</v>
      </c>
      <c r="H30" s="228">
        <f>'A&amp;B'!P134</f>
        <v>0</v>
      </c>
      <c r="I30" s="229">
        <f>'A&amp;B'!R134</f>
        <v>0</v>
      </c>
      <c r="J30" s="229">
        <f>Salões!Q134</f>
        <v>0</v>
      </c>
      <c r="K30" s="445">
        <f>Salões!S134</f>
        <v>0</v>
      </c>
      <c r="L30" s="445">
        <f>Adicionais!P134</f>
        <v>0</v>
      </c>
      <c r="M30" s="446">
        <f>Adicionais!R134</f>
        <v>0</v>
      </c>
      <c r="N30" s="447">
        <f>Hospedagem!X131+'A&amp;B'!U135+Salões!V135</f>
        <v>0</v>
      </c>
      <c r="O30" s="448">
        <f>Hospedagem!Z131+'A&amp;B'!W135+Salões!X135</f>
        <v>0</v>
      </c>
      <c r="P30" s="449">
        <f>Hospedagem!AB131+'A&amp;B'!Y135+Salões!Z135</f>
        <v>0</v>
      </c>
      <c r="Q30" s="445">
        <f>N30+O30+P30</f>
        <v>0</v>
      </c>
      <c r="R30" s="450">
        <f>F30+H30+J30+L30+N30+O30+P30</f>
        <v>0</v>
      </c>
      <c r="S30" s="450">
        <f>G30+I30+K30+M30+Hospedagem!AJ131+'A&amp;B'!AF135+Salões!AG135+Adicionais!AD135</f>
        <v>0</v>
      </c>
      <c r="T30" s="704" t="e">
        <f>100%-(S30/R30)</f>
        <v>#DIV/0!</v>
      </c>
      <c r="U30" s="215">
        <f>Hospedagem!G130</f>
        <v>0</v>
      </c>
      <c r="V30" s="230">
        <f>Hospedagem!C130</f>
        <v>0</v>
      </c>
    </row>
    <row r="31" spans="1:40">
      <c r="A31" s="207"/>
      <c r="B31" s="207"/>
      <c r="D31" s="224">
        <f>'Cadastro Inicial'!B22</f>
        <v>0</v>
      </c>
      <c r="E31" s="224">
        <f>'Cadastro Inicial'!C22</f>
        <v>0</v>
      </c>
      <c r="F31" s="231">
        <f>Hospedagem!P152</f>
        <v>0</v>
      </c>
      <c r="G31" s="417">
        <f>Hospedagem!R152</f>
        <v>0</v>
      </c>
      <c r="H31" s="417">
        <f>'A&amp;B'!P157</f>
        <v>0</v>
      </c>
      <c r="I31" s="231">
        <f>'A&amp;B'!R157</f>
        <v>0</v>
      </c>
      <c r="J31" s="231">
        <f>Salões!Q157</f>
        <v>0</v>
      </c>
      <c r="K31" s="231">
        <f>Salões!S157</f>
        <v>0</v>
      </c>
      <c r="L31" s="231">
        <f>Adicionais!P157</f>
        <v>0</v>
      </c>
      <c r="M31" s="232">
        <f>Adicionais!R157</f>
        <v>0</v>
      </c>
      <c r="N31" s="416">
        <f>Hospedagem!X153+'A&amp;B'!U158+Salões!V158</f>
        <v>0</v>
      </c>
      <c r="O31" s="443">
        <f>Hospedagem!Z153+'A&amp;B'!W158+Salões!X158</f>
        <v>0</v>
      </c>
      <c r="P31" s="444">
        <f>Hospedagem!AB153+'A&amp;B'!Y158+Salões!Z158</f>
        <v>0</v>
      </c>
      <c r="Q31" s="233">
        <f>N31+O31+P31</f>
        <v>0</v>
      </c>
      <c r="R31" s="233">
        <f t="shared" ref="R31:R34" si="2">F31+H31+J31+L31+N31+O31+P31</f>
        <v>0</v>
      </c>
      <c r="S31" s="233">
        <f>G31+I31+K31+M31+Hospedagem!AJ153+'A&amp;B'!AF158+Salões!AG158+Adicionais!AD43</f>
        <v>0</v>
      </c>
      <c r="T31" s="223" t="e">
        <f t="shared" ref="T31:T34" si="3">100%-(S31/R31)</f>
        <v>#DIV/0!</v>
      </c>
      <c r="U31" s="224">
        <f>Hospedagem!G152</f>
        <v>0</v>
      </c>
      <c r="V31" s="233">
        <f>Hospedagem!C152</f>
        <v>0</v>
      </c>
    </row>
    <row r="32" spans="1:40" ht="15.6">
      <c r="A32" s="207"/>
      <c r="B32" s="207"/>
      <c r="D32" s="215">
        <f>'Cadastro Inicial'!B23</f>
        <v>0</v>
      </c>
      <c r="E32" s="215">
        <f>'Cadastro Inicial'!C23</f>
        <v>0</v>
      </c>
      <c r="F32" s="229">
        <f>Hospedagem!P174</f>
        <v>0</v>
      </c>
      <c r="G32" s="229">
        <f>Hospedagem!R174</f>
        <v>0</v>
      </c>
      <c r="H32" s="229">
        <f>'A&amp;B'!P180</f>
        <v>0</v>
      </c>
      <c r="I32" s="229">
        <f>'A&amp;B'!R180</f>
        <v>0</v>
      </c>
      <c r="J32" s="229">
        <f>Salões!Q180</f>
        <v>0</v>
      </c>
      <c r="K32" s="445">
        <f>Salões!S180</f>
        <v>0</v>
      </c>
      <c r="L32" s="445">
        <f>Adicionais!P180</f>
        <v>0</v>
      </c>
      <c r="M32" s="446">
        <f>Adicionais!R180</f>
        <v>0</v>
      </c>
      <c r="N32" s="447">
        <f>Hospedagem!X175+'A&amp;B'!U181+Salões!V181</f>
        <v>0</v>
      </c>
      <c r="O32" s="448">
        <f>Hospedagem!Z175+'A&amp;B'!W181+Salões!X181</f>
        <v>0</v>
      </c>
      <c r="P32" s="449">
        <f>Hospedagem!AB175+'A&amp;B'!Y181+Salões!Z181</f>
        <v>0</v>
      </c>
      <c r="Q32" s="445">
        <f>N32+O32+P32</f>
        <v>0</v>
      </c>
      <c r="R32" s="450">
        <f t="shared" si="2"/>
        <v>0</v>
      </c>
      <c r="S32" s="450">
        <f>G32+I32+K32+M32+Hospedagem!AJ175+'A&amp;B'!AF181+Salões!AG181+Adicionais!AD181</f>
        <v>0</v>
      </c>
      <c r="T32" s="442" t="e">
        <f t="shared" si="3"/>
        <v>#DIV/0!</v>
      </c>
      <c r="U32" s="215">
        <f>Hospedagem!G174</f>
        <v>0</v>
      </c>
      <c r="V32" s="230">
        <f>Hospedagem!C174</f>
        <v>0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5.6">
      <c r="A33" s="207"/>
      <c r="B33" s="207"/>
      <c r="D33" s="224">
        <f>'Cadastro Inicial'!B24</f>
        <v>0</v>
      </c>
      <c r="E33" s="224">
        <f>'Cadastro Inicial'!C24</f>
        <v>0</v>
      </c>
      <c r="F33" s="234">
        <f>Hospedagem!P196</f>
        <v>0</v>
      </c>
      <c r="G33" s="418">
        <f>Hospedagem!R196</f>
        <v>0</v>
      </c>
      <c r="H33" s="418">
        <f>'A&amp;B'!P203</f>
        <v>0</v>
      </c>
      <c r="I33" s="231">
        <f>'A&amp;B'!R203</f>
        <v>0</v>
      </c>
      <c r="J33" s="231">
        <f>Salões!Q203</f>
        <v>0</v>
      </c>
      <c r="K33" s="231">
        <f>Salões!S203</f>
        <v>0</v>
      </c>
      <c r="L33" s="231">
        <f>Adicionais!P203</f>
        <v>0</v>
      </c>
      <c r="M33" s="232">
        <f>Adicionais!R203</f>
        <v>0</v>
      </c>
      <c r="N33" s="416">
        <f>Hospedagem!X197+'A&amp;B'!U204+Salões!V204</f>
        <v>0</v>
      </c>
      <c r="O33" s="443">
        <f>Hospedagem!Z197+'A&amp;B'!W204+Salões!X204</f>
        <v>0</v>
      </c>
      <c r="P33" s="444">
        <f>Hospedagem!AB197+'A&amp;B'!Y204+Salões!Z204</f>
        <v>0</v>
      </c>
      <c r="Q33" s="233">
        <f>N33+O33+P33</f>
        <v>0</v>
      </c>
      <c r="R33" s="233">
        <f t="shared" si="2"/>
        <v>0</v>
      </c>
      <c r="S33" s="233">
        <f>G33+I33+K33+M33+Hospedagem!AJ197+'A&amp;B'!AF204+Salões!AG204+Adicionais!AD204</f>
        <v>0</v>
      </c>
      <c r="T33" s="223" t="e">
        <f t="shared" si="3"/>
        <v>#DIV/0!</v>
      </c>
      <c r="U33" s="224">
        <f>Hospedagem!G196</f>
        <v>0</v>
      </c>
      <c r="V33" s="233">
        <f>Hospedagem!C196</f>
        <v>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5.6">
      <c r="A34" s="207"/>
      <c r="B34" s="207"/>
      <c r="D34" s="226">
        <f>'Cadastro Inicial'!B25</f>
        <v>0</v>
      </c>
      <c r="E34" s="215">
        <f>'Cadastro Inicial'!C25</f>
        <v>0</v>
      </c>
      <c r="F34" s="235">
        <f>Hospedagem!P218</f>
        <v>0</v>
      </c>
      <c r="G34" s="230">
        <f>Hospedagem!R218</f>
        <v>0</v>
      </c>
      <c r="H34" s="230">
        <f>'A&amp;B'!P226</f>
        <v>0</v>
      </c>
      <c r="I34" s="235">
        <f>'A&amp;B'!R226</f>
        <v>0</v>
      </c>
      <c r="J34" s="229">
        <f>Salões!Q226</f>
        <v>0</v>
      </c>
      <c r="K34" s="445">
        <f>Salões!S226</f>
        <v>0</v>
      </c>
      <c r="L34" s="445">
        <f>Adicionais!P226</f>
        <v>0</v>
      </c>
      <c r="M34" s="446">
        <f>Adicionais!R226</f>
        <v>0</v>
      </c>
      <c r="N34" s="447">
        <f>Hospedagem!X219+'A&amp;B'!U227+Salões!V227</f>
        <v>0</v>
      </c>
      <c r="O34" s="448">
        <f>Hospedagem!Z219+'A&amp;B'!W227+Salões!X227</f>
        <v>0</v>
      </c>
      <c r="P34" s="449">
        <f>Hospedagem!AB219+'A&amp;B'!Y227+Salões!Z227</f>
        <v>0</v>
      </c>
      <c r="Q34" s="445">
        <f>N34+O34+P34</f>
        <v>0</v>
      </c>
      <c r="R34" s="450">
        <f t="shared" si="2"/>
        <v>0</v>
      </c>
      <c r="S34" s="450">
        <f>G34+I34+K34+M34+Hospedagem!AJ219+'A&amp;B'!AF227+Salões!AG227+Adicionais!AD227</f>
        <v>0</v>
      </c>
      <c r="T34" s="442" t="e">
        <f t="shared" si="3"/>
        <v>#DIV/0!</v>
      </c>
      <c r="U34" s="215">
        <f>Hospedagem!G218</f>
        <v>0</v>
      </c>
      <c r="V34" s="230">
        <f>Hospedagem!C218</f>
        <v>0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5.6">
      <c r="A35" s="207"/>
      <c r="B35" s="207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ht="15.6">
      <c r="A36" s="207"/>
      <c r="B36" s="207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ht="15.6">
      <c r="A37" s="207"/>
      <c r="B37" s="20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ht="27.75" customHeight="1">
      <c r="A38" s="207"/>
      <c r="B38" s="207"/>
      <c r="D38" s="902" t="s">
        <v>73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 ht="15" customHeight="1">
      <c r="A39" s="899"/>
      <c r="B39" s="899"/>
      <c r="D39" s="1018" t="s">
        <v>74</v>
      </c>
      <c r="E39" s="1018" t="s">
        <v>75</v>
      </c>
      <c r="F39" s="1018" t="s">
        <v>76</v>
      </c>
      <c r="G39" s="1019" t="s">
        <v>77</v>
      </c>
      <c r="H39" s="1019" t="s">
        <v>78</v>
      </c>
      <c r="I39" s="1015" t="s">
        <v>46</v>
      </c>
      <c r="J39" s="1015"/>
      <c r="K39" s="1016" t="s">
        <v>79</v>
      </c>
      <c r="L39" s="1016"/>
      <c r="M39" s="1017" t="s">
        <v>80</v>
      </c>
      <c r="N39" s="1017"/>
      <c r="O39" s="1017"/>
      <c r="P39" s="1017"/>
      <c r="Q39" s="1017"/>
      <c r="R39" s="1017"/>
      <c r="S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 ht="15.6">
      <c r="A40" s="900"/>
      <c r="B40" s="901"/>
      <c r="D40" s="1018"/>
      <c r="E40" s="1018"/>
      <c r="F40" s="1018"/>
      <c r="G40" s="1019"/>
      <c r="H40" s="1019"/>
      <c r="I40" s="482" t="s">
        <v>81</v>
      </c>
      <c r="J40" s="482" t="s">
        <v>82</v>
      </c>
      <c r="K40" s="482" t="s">
        <v>83</v>
      </c>
      <c r="L40" s="482" t="s">
        <v>82</v>
      </c>
      <c r="M40" s="769">
        <f>'Transporte Terrestre'!V9</f>
        <v>0.1</v>
      </c>
      <c r="N40" s="368" t="s">
        <v>57</v>
      </c>
      <c r="O40" s="769">
        <f>'Transporte Terrestre'!X9</f>
        <v>0.1</v>
      </c>
      <c r="P40" s="368" t="s">
        <v>84</v>
      </c>
      <c r="Q40" s="769">
        <f>'Transporte Terrestre'!Z9</f>
        <v>0.1</v>
      </c>
      <c r="R40" s="368" t="s">
        <v>59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ht="15.6">
      <c r="A41" s="207"/>
      <c r="B41" s="207"/>
      <c r="D41" s="626">
        <f>'Transporte Terrestre'!B10</f>
        <v>0</v>
      </c>
      <c r="E41" s="627">
        <f>'Transporte Terrestre'!C10</f>
        <v>0</v>
      </c>
      <c r="F41" s="695">
        <f>'Transporte Terrestre'!E10</f>
        <v>0</v>
      </c>
      <c r="G41" s="695">
        <f>'Transporte Terrestre'!L10</f>
        <v>0</v>
      </c>
      <c r="H41" s="592">
        <f>'Transporte Terrestre'!M10</f>
        <v>0</v>
      </c>
      <c r="I41" s="595">
        <f>'Transporte Terrestre'!P10</f>
        <v>0</v>
      </c>
      <c r="J41" s="595">
        <f>'Transporte Terrestre'!Q10</f>
        <v>0</v>
      </c>
      <c r="K41" s="596">
        <f>'Transporte Terrestre'!R10</f>
        <v>0</v>
      </c>
      <c r="L41" s="689">
        <f>'Transporte Terrestre'!S10</f>
        <v>0</v>
      </c>
      <c r="M41" s="598">
        <f>M40</f>
        <v>0.1</v>
      </c>
      <c r="N41" s="603">
        <f>'Transporte Terrestre'!W10</f>
        <v>0</v>
      </c>
      <c r="O41" s="599">
        <f>O40</f>
        <v>0.1</v>
      </c>
      <c r="P41" s="604">
        <f>'Transporte Terrestre'!Y10</f>
        <v>0</v>
      </c>
      <c r="Q41" s="600">
        <f t="shared" ref="Q41:Q45" si="4">Q40</f>
        <v>0.1</v>
      </c>
      <c r="R41" s="605">
        <f>'Transporte Terrestre'!AA10</f>
        <v>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ht="15.6">
      <c r="A42" s="207"/>
      <c r="B42" s="207"/>
      <c r="D42" s="626">
        <f>'Transporte Terrestre'!B11</f>
        <v>0</v>
      </c>
      <c r="E42" s="627">
        <f>'Transporte Terrestre'!C11</f>
        <v>0</v>
      </c>
      <c r="F42" s="695">
        <f>'Transporte Terrestre'!E11</f>
        <v>0</v>
      </c>
      <c r="G42" s="695">
        <f>'Transporte Terrestre'!L11</f>
        <v>0</v>
      </c>
      <c r="H42" s="592">
        <f>'Transporte Terrestre'!M11</f>
        <v>0</v>
      </c>
      <c r="I42" s="595">
        <f>'Transporte Terrestre'!P11</f>
        <v>0</v>
      </c>
      <c r="J42" s="595">
        <f>'Transporte Terrestre'!Q11</f>
        <v>0</v>
      </c>
      <c r="K42" s="596">
        <f>'Transporte Terrestre'!R11</f>
        <v>0</v>
      </c>
      <c r="L42" s="689">
        <f>'Transporte Terrestre'!S11</f>
        <v>0</v>
      </c>
      <c r="M42" s="598">
        <f t="shared" ref="M42:M45" si="5">M41</f>
        <v>0.1</v>
      </c>
      <c r="N42" s="603">
        <f>'Transporte Terrestre'!W11</f>
        <v>0</v>
      </c>
      <c r="O42" s="599">
        <f t="shared" ref="O42:O45" si="6">O41</f>
        <v>0.1</v>
      </c>
      <c r="P42" s="604">
        <f>'Transporte Terrestre'!Y11</f>
        <v>0</v>
      </c>
      <c r="Q42" s="600">
        <f t="shared" si="4"/>
        <v>0.1</v>
      </c>
      <c r="R42" s="605">
        <f>'Transporte Terrestre'!AA11</f>
        <v>0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ht="15.6">
      <c r="A43" s="207"/>
      <c r="B43" s="207"/>
      <c r="D43" s="626">
        <f>'Transporte Terrestre'!B12</f>
        <v>0</v>
      </c>
      <c r="E43" s="627">
        <f>'Transporte Terrestre'!C12</f>
        <v>0</v>
      </c>
      <c r="F43" s="695">
        <f>'Transporte Terrestre'!E12</f>
        <v>0</v>
      </c>
      <c r="G43" s="695">
        <f>'Transporte Terrestre'!L12</f>
        <v>0</v>
      </c>
      <c r="H43" s="592">
        <f>'Transporte Terrestre'!M12</f>
        <v>0</v>
      </c>
      <c r="I43" s="595">
        <f>'Transporte Terrestre'!P12</f>
        <v>0</v>
      </c>
      <c r="J43" s="595">
        <f>'Transporte Terrestre'!Q12</f>
        <v>0</v>
      </c>
      <c r="K43" s="596">
        <f>'Transporte Terrestre'!R12</f>
        <v>0</v>
      </c>
      <c r="L43" s="689">
        <f>'Transporte Terrestre'!S12</f>
        <v>0</v>
      </c>
      <c r="M43" s="598">
        <f t="shared" si="5"/>
        <v>0.1</v>
      </c>
      <c r="N43" s="603">
        <f>'Transporte Terrestre'!W12</f>
        <v>0</v>
      </c>
      <c r="O43" s="599">
        <f t="shared" si="6"/>
        <v>0.1</v>
      </c>
      <c r="P43" s="604">
        <f>'Transporte Terrestre'!Y12</f>
        <v>0</v>
      </c>
      <c r="Q43" s="600">
        <f t="shared" si="4"/>
        <v>0.1</v>
      </c>
      <c r="R43" s="605">
        <f>'Transporte Terrestre'!AA12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 ht="15.6">
      <c r="A44" s="207"/>
      <c r="B44" s="207"/>
      <c r="D44" s="626">
        <f>'Transporte Terrestre'!B13</f>
        <v>0</v>
      </c>
      <c r="E44" s="627">
        <f>'Transporte Terrestre'!C13</f>
        <v>0</v>
      </c>
      <c r="F44" s="695">
        <f>'Transporte Terrestre'!E13</f>
        <v>0</v>
      </c>
      <c r="G44" s="695">
        <f>'Transporte Terrestre'!L13</f>
        <v>0</v>
      </c>
      <c r="H44" s="592">
        <f>'Transporte Terrestre'!M13</f>
        <v>0</v>
      </c>
      <c r="I44" s="595">
        <f>'Transporte Terrestre'!P13</f>
        <v>0</v>
      </c>
      <c r="J44" s="595">
        <f>'Transporte Terrestre'!Q13</f>
        <v>0</v>
      </c>
      <c r="K44" s="596">
        <f>'Transporte Terrestre'!R13</f>
        <v>0</v>
      </c>
      <c r="L44" s="689">
        <f>'Transporte Terrestre'!S13</f>
        <v>0</v>
      </c>
      <c r="M44" s="598">
        <f t="shared" si="5"/>
        <v>0.1</v>
      </c>
      <c r="N44" s="603">
        <f>'Transporte Terrestre'!W13</f>
        <v>0</v>
      </c>
      <c r="O44" s="599">
        <f t="shared" si="6"/>
        <v>0.1</v>
      </c>
      <c r="P44" s="604">
        <f>'Transporte Terrestre'!Y13</f>
        <v>0</v>
      </c>
      <c r="Q44" s="600">
        <f t="shared" si="4"/>
        <v>0.1</v>
      </c>
      <c r="R44" s="605">
        <f>'Transporte Terrestre'!AA13</f>
        <v>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 ht="15.6">
      <c r="A45" s="207"/>
      <c r="B45" s="207"/>
      <c r="D45" s="626">
        <f>'Transporte Terrestre'!B14</f>
        <v>0</v>
      </c>
      <c r="E45" s="627">
        <f>'Transporte Terrestre'!C14</f>
        <v>0</v>
      </c>
      <c r="F45" s="695">
        <f>'Transporte Terrestre'!E14</f>
        <v>0</v>
      </c>
      <c r="G45" s="695">
        <f>'Transporte Terrestre'!L14</f>
        <v>0</v>
      </c>
      <c r="H45" s="592">
        <f>'Transporte Terrestre'!M14</f>
        <v>0</v>
      </c>
      <c r="I45" s="595">
        <f>'Transporte Terrestre'!P14</f>
        <v>0</v>
      </c>
      <c r="J45" s="595">
        <f>'Transporte Terrestre'!Q14</f>
        <v>0</v>
      </c>
      <c r="K45" s="596">
        <f>'Transporte Terrestre'!R14</f>
        <v>0</v>
      </c>
      <c r="L45" s="689">
        <f>'Transporte Terrestre'!S14</f>
        <v>0</v>
      </c>
      <c r="M45" s="598">
        <f t="shared" si="5"/>
        <v>0.1</v>
      </c>
      <c r="N45" s="603">
        <f>'Transporte Terrestre'!W14</f>
        <v>0</v>
      </c>
      <c r="O45" s="599">
        <f t="shared" si="6"/>
        <v>0.1</v>
      </c>
      <c r="P45" s="604">
        <f>'Transporte Terrestre'!Y14</f>
        <v>0</v>
      </c>
      <c r="Q45" s="600">
        <f t="shared" si="4"/>
        <v>0.1</v>
      </c>
      <c r="R45" s="605">
        <f>'Transporte Terrestre'!AA14</f>
        <v>0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 ht="15.6">
      <c r="A46" s="207"/>
      <c r="B46" s="207"/>
      <c r="D46"/>
      <c r="E46"/>
      <c r="F46"/>
      <c r="G46"/>
      <c r="H46"/>
      <c r="I46"/>
      <c r="J46"/>
    </row>
    <row r="47" spans="1:40">
      <c r="A47" s="901"/>
      <c r="B47" s="207"/>
      <c r="D47" s="1018" t="s">
        <v>74</v>
      </c>
      <c r="E47" s="1018" t="s">
        <v>75</v>
      </c>
      <c r="F47" s="1018" t="s">
        <v>76</v>
      </c>
      <c r="G47" s="1019" t="s">
        <v>77</v>
      </c>
      <c r="H47" s="1019" t="s">
        <v>78</v>
      </c>
      <c r="I47" s="1015" t="s">
        <v>46</v>
      </c>
      <c r="J47" s="1015"/>
      <c r="K47" s="1016" t="s">
        <v>79</v>
      </c>
      <c r="L47" s="1016"/>
      <c r="M47" s="1017" t="s">
        <v>80</v>
      </c>
      <c r="N47" s="1017"/>
      <c r="O47" s="1017"/>
      <c r="P47" s="1017"/>
      <c r="Q47" s="1017"/>
      <c r="R47" s="1017"/>
    </row>
    <row r="48" spans="1:40" ht="15.6">
      <c r="A48" s="901"/>
      <c r="B48" s="901"/>
      <c r="D48" s="1018"/>
      <c r="E48" s="1018"/>
      <c r="F48" s="1018"/>
      <c r="G48" s="1019"/>
      <c r="H48" s="1019"/>
      <c r="I48" s="482" t="s">
        <v>81</v>
      </c>
      <c r="J48" s="482" t="s">
        <v>82</v>
      </c>
      <c r="K48" s="482" t="s">
        <v>83</v>
      </c>
      <c r="L48" s="482" t="s">
        <v>82</v>
      </c>
      <c r="M48" s="769">
        <f>'Transporte Terrestre'!V38</f>
        <v>0.1</v>
      </c>
      <c r="N48" s="368" t="s">
        <v>57</v>
      </c>
      <c r="O48" s="769">
        <f>'Transporte Terrestre'!X38</f>
        <v>0.1</v>
      </c>
      <c r="P48" s="368" t="s">
        <v>84</v>
      </c>
      <c r="Q48" s="769">
        <f>'Transporte Terrestre'!Z38</f>
        <v>0.1</v>
      </c>
      <c r="R48" s="368" t="s">
        <v>59</v>
      </c>
    </row>
    <row r="49" spans="1:18">
      <c r="A49" s="901"/>
      <c r="B49" s="901"/>
      <c r="C49" s="236"/>
      <c r="D49" s="626" t="str">
        <f>'Transporte Terrestre'!B39</f>
        <v/>
      </c>
      <c r="E49" s="627">
        <f>'Transporte Terrestre'!C39</f>
        <v>0</v>
      </c>
      <c r="F49" s="695">
        <f>'Transporte Terrestre'!E39</f>
        <v>0</v>
      </c>
      <c r="G49" s="695">
        <f>'Transporte Terrestre'!L39</f>
        <v>0</v>
      </c>
      <c r="H49" s="592">
        <f>'Transporte Terrestre'!M39</f>
        <v>0</v>
      </c>
      <c r="I49" s="595">
        <f>'Transporte Terrestre'!P39</f>
        <v>0</v>
      </c>
      <c r="J49" s="595">
        <f>'Transporte Terrestre'!Q39</f>
        <v>0</v>
      </c>
      <c r="K49" s="596">
        <f>'Transporte Terrestre'!R39</f>
        <v>0</v>
      </c>
      <c r="L49" s="689">
        <f>'Transporte Terrestre'!S39</f>
        <v>0</v>
      </c>
      <c r="M49" s="598">
        <f>M48</f>
        <v>0.1</v>
      </c>
      <c r="N49" s="603">
        <f>'Transporte Terrestre'!W39</f>
        <v>0</v>
      </c>
      <c r="O49" s="599">
        <f>O48</f>
        <v>0.1</v>
      </c>
      <c r="P49" s="604">
        <f>'Transporte Terrestre'!Y39</f>
        <v>0</v>
      </c>
      <c r="Q49" s="600">
        <f t="shared" ref="Q49:Q53" si="7">Q48</f>
        <v>0.1</v>
      </c>
      <c r="R49" s="605">
        <f>'Transporte Terrestre'!AA39</f>
        <v>0</v>
      </c>
    </row>
    <row r="50" spans="1:18">
      <c r="A50" s="901"/>
      <c r="B50" s="901"/>
      <c r="C50" s="236"/>
      <c r="D50" s="626" t="str">
        <f>'Transporte Terrestre'!B66</f>
        <v/>
      </c>
      <c r="E50" s="627">
        <f>'Transporte Terrestre'!C40</f>
        <v>0</v>
      </c>
      <c r="F50" s="695">
        <f>'Transporte Terrestre'!E40</f>
        <v>0</v>
      </c>
      <c r="G50" s="695">
        <f>'Transporte Terrestre'!L40</f>
        <v>0</v>
      </c>
      <c r="H50" s="592">
        <f>'Transporte Terrestre'!M40</f>
        <v>0</v>
      </c>
      <c r="I50" s="595">
        <f>'Transporte Terrestre'!P40</f>
        <v>0</v>
      </c>
      <c r="J50" s="595">
        <f>'Transporte Terrestre'!Q40</f>
        <v>0</v>
      </c>
      <c r="K50" s="596">
        <f>'Transporte Terrestre'!R40</f>
        <v>0</v>
      </c>
      <c r="L50" s="689">
        <f>'Transporte Terrestre'!S40</f>
        <v>0</v>
      </c>
      <c r="M50" s="598">
        <f t="shared" ref="M50:M53" si="8">M49</f>
        <v>0.1</v>
      </c>
      <c r="N50" s="603">
        <f>'Transporte Terrestre'!W40</f>
        <v>0</v>
      </c>
      <c r="O50" s="599">
        <f t="shared" ref="O50:O53" si="9">O49</f>
        <v>0.1</v>
      </c>
      <c r="P50" s="604">
        <f>'Transporte Terrestre'!Y40</f>
        <v>0</v>
      </c>
      <c r="Q50" s="600">
        <f t="shared" si="7"/>
        <v>0.1</v>
      </c>
      <c r="R50" s="605">
        <f>'Transporte Terrestre'!AA40</f>
        <v>0</v>
      </c>
    </row>
    <row r="51" spans="1:18">
      <c r="A51" s="901"/>
      <c r="B51" s="901"/>
      <c r="C51" s="236"/>
      <c r="D51" s="626" t="str">
        <f>'Transporte Terrestre'!B67</f>
        <v/>
      </c>
      <c r="E51" s="627">
        <f>'Transporte Terrestre'!C41</f>
        <v>0</v>
      </c>
      <c r="F51" s="695">
        <f>'Transporte Terrestre'!E41</f>
        <v>0</v>
      </c>
      <c r="G51" s="695">
        <f>'Transporte Terrestre'!L41</f>
        <v>0</v>
      </c>
      <c r="H51" s="592">
        <f>'Transporte Terrestre'!M41</f>
        <v>0</v>
      </c>
      <c r="I51" s="595">
        <f>'Transporte Terrestre'!P41</f>
        <v>0</v>
      </c>
      <c r="J51" s="595">
        <f>'Transporte Terrestre'!Q41</f>
        <v>0</v>
      </c>
      <c r="K51" s="596">
        <f>'Transporte Terrestre'!R41</f>
        <v>0</v>
      </c>
      <c r="L51" s="689">
        <f>'Transporte Terrestre'!S41</f>
        <v>0</v>
      </c>
      <c r="M51" s="598">
        <f t="shared" si="8"/>
        <v>0.1</v>
      </c>
      <c r="N51" s="603">
        <f>'Transporte Terrestre'!W41</f>
        <v>0</v>
      </c>
      <c r="O51" s="599">
        <f t="shared" si="9"/>
        <v>0.1</v>
      </c>
      <c r="P51" s="604">
        <f>'Transporte Terrestre'!Y41</f>
        <v>0</v>
      </c>
      <c r="Q51" s="600">
        <f t="shared" si="7"/>
        <v>0.1</v>
      </c>
      <c r="R51" s="605">
        <f>'Transporte Terrestre'!AA41</f>
        <v>0</v>
      </c>
    </row>
    <row r="52" spans="1:18">
      <c r="A52" s="901"/>
      <c r="B52" s="901"/>
      <c r="C52" s="236"/>
      <c r="D52" s="626" t="str">
        <f>'Transporte Terrestre'!B68</f>
        <v/>
      </c>
      <c r="E52" s="627">
        <f>'Transporte Terrestre'!C42</f>
        <v>0</v>
      </c>
      <c r="F52" s="695">
        <f>'Transporte Terrestre'!E42</f>
        <v>0</v>
      </c>
      <c r="G52" s="695">
        <f>'Transporte Terrestre'!L42</f>
        <v>0</v>
      </c>
      <c r="H52" s="592">
        <f>'Transporte Terrestre'!M42</f>
        <v>0</v>
      </c>
      <c r="I52" s="595">
        <f>'Transporte Terrestre'!P42</f>
        <v>0</v>
      </c>
      <c r="J52" s="595">
        <f>'Transporte Terrestre'!Q42</f>
        <v>0</v>
      </c>
      <c r="K52" s="596">
        <f>'Transporte Terrestre'!R42</f>
        <v>0</v>
      </c>
      <c r="L52" s="689">
        <f>'Transporte Terrestre'!S42</f>
        <v>0</v>
      </c>
      <c r="M52" s="598">
        <f t="shared" si="8"/>
        <v>0.1</v>
      </c>
      <c r="N52" s="603">
        <f>'Transporte Terrestre'!W42</f>
        <v>0</v>
      </c>
      <c r="O52" s="599">
        <f t="shared" si="9"/>
        <v>0.1</v>
      </c>
      <c r="P52" s="604">
        <f>'Transporte Terrestre'!Y42</f>
        <v>0</v>
      </c>
      <c r="Q52" s="600">
        <f t="shared" si="7"/>
        <v>0.1</v>
      </c>
      <c r="R52" s="605">
        <f>'Transporte Terrestre'!AA42</f>
        <v>0</v>
      </c>
    </row>
    <row r="53" spans="1:18">
      <c r="A53" s="901"/>
      <c r="B53" s="901"/>
      <c r="C53" s="236"/>
      <c r="D53" s="626" t="str">
        <f>'Transporte Terrestre'!B69</f>
        <v/>
      </c>
      <c r="E53" s="627">
        <f>'Transporte Terrestre'!C43</f>
        <v>0</v>
      </c>
      <c r="F53" s="695">
        <f>'Transporte Terrestre'!E43</f>
        <v>0</v>
      </c>
      <c r="G53" s="695">
        <f>'Transporte Terrestre'!L43</f>
        <v>0</v>
      </c>
      <c r="H53" s="592">
        <f>'Transporte Terrestre'!M43</f>
        <v>0</v>
      </c>
      <c r="I53" s="595">
        <f>'Transporte Terrestre'!P43</f>
        <v>0</v>
      </c>
      <c r="J53" s="595">
        <f>'Transporte Terrestre'!Q43</f>
        <v>0</v>
      </c>
      <c r="K53" s="596">
        <f>'Transporte Terrestre'!R43</f>
        <v>0</v>
      </c>
      <c r="L53" s="689">
        <f>'Transporte Terrestre'!S43</f>
        <v>0</v>
      </c>
      <c r="M53" s="598">
        <f t="shared" si="8"/>
        <v>0.1</v>
      </c>
      <c r="N53" s="603">
        <f>'Transporte Terrestre'!W43</f>
        <v>0</v>
      </c>
      <c r="O53" s="599">
        <f t="shared" si="9"/>
        <v>0.1</v>
      </c>
      <c r="P53" s="604">
        <f>'Transporte Terrestre'!Y43</f>
        <v>0</v>
      </c>
      <c r="Q53" s="600">
        <f t="shared" si="7"/>
        <v>0.1</v>
      </c>
      <c r="R53" s="605">
        <f>'Transporte Terrestre'!AA43</f>
        <v>0</v>
      </c>
    </row>
    <row r="54" spans="1:18">
      <c r="A54" s="901"/>
      <c r="B54" s="901"/>
      <c r="C54" s="236"/>
    </row>
    <row r="55" spans="1:18">
      <c r="A55" s="901"/>
      <c r="B55" s="901"/>
      <c r="C55" s="236"/>
      <c r="D55" s="1018" t="s">
        <v>74</v>
      </c>
      <c r="E55" s="1018" t="s">
        <v>75</v>
      </c>
      <c r="F55" s="1018" t="s">
        <v>76</v>
      </c>
      <c r="G55" s="1019" t="s">
        <v>77</v>
      </c>
      <c r="H55" s="1019" t="s">
        <v>78</v>
      </c>
      <c r="I55" s="1015" t="s">
        <v>46</v>
      </c>
      <c r="J55" s="1015"/>
      <c r="K55" s="1016" t="s">
        <v>79</v>
      </c>
      <c r="L55" s="1016"/>
      <c r="M55" s="1017" t="s">
        <v>80</v>
      </c>
      <c r="N55" s="1017"/>
      <c r="O55" s="1017"/>
      <c r="P55" s="1017"/>
      <c r="Q55" s="1017"/>
      <c r="R55" s="1017"/>
    </row>
    <row r="56" spans="1:18" ht="15.6">
      <c r="A56" s="901"/>
      <c r="B56" s="901"/>
      <c r="C56" s="236"/>
      <c r="D56" s="1018"/>
      <c r="E56" s="1018"/>
      <c r="F56" s="1018"/>
      <c r="G56" s="1019"/>
      <c r="H56" s="1019"/>
      <c r="I56" s="482" t="s">
        <v>81</v>
      </c>
      <c r="J56" s="482" t="s">
        <v>82</v>
      </c>
      <c r="K56" s="482" t="s">
        <v>83</v>
      </c>
      <c r="L56" s="482" t="s">
        <v>82</v>
      </c>
      <c r="M56" s="769">
        <f>'Transporte Terrestre'!V38</f>
        <v>0.1</v>
      </c>
      <c r="N56" s="368" t="s">
        <v>57</v>
      </c>
      <c r="O56" s="769">
        <f>'Transporte Terrestre'!X38</f>
        <v>0.1</v>
      </c>
      <c r="P56" s="368" t="s">
        <v>84</v>
      </c>
      <c r="Q56" s="769">
        <f>'Transporte Terrestre'!Z38</f>
        <v>0.1</v>
      </c>
      <c r="R56" s="368" t="s">
        <v>59</v>
      </c>
    </row>
    <row r="57" spans="1:18">
      <c r="A57" s="901"/>
      <c r="B57" s="901"/>
      <c r="C57" s="236"/>
      <c r="D57" s="626" t="str">
        <f>'Transporte Terrestre'!B65</f>
        <v/>
      </c>
      <c r="E57" s="627">
        <f>'Transporte Terrestre'!C65</f>
        <v>0</v>
      </c>
      <c r="F57" s="695">
        <f>'Transporte Terrestre'!E65</f>
        <v>0</v>
      </c>
      <c r="G57" s="695">
        <f>'Transporte Terrestre'!L65</f>
        <v>0</v>
      </c>
      <c r="H57" s="592">
        <f>'Transporte Terrestre'!M65</f>
        <v>0</v>
      </c>
      <c r="I57" s="595">
        <f>'Transporte Terrestre'!P65</f>
        <v>0</v>
      </c>
      <c r="J57" s="595">
        <f>'Transporte Terrestre'!Q65</f>
        <v>0</v>
      </c>
      <c r="K57" s="596">
        <f>'Transporte Terrestre'!R65</f>
        <v>0</v>
      </c>
      <c r="L57" s="689">
        <f>'Transporte Terrestre'!S65</f>
        <v>0</v>
      </c>
      <c r="M57" s="598">
        <f t="shared" ref="M57:M61" si="10">M56</f>
        <v>0.1</v>
      </c>
      <c r="N57" s="603">
        <f>'Transporte Terrestre'!W65</f>
        <v>0</v>
      </c>
      <c r="O57" s="599">
        <f t="shared" ref="O57:O61" si="11">O56</f>
        <v>0.1</v>
      </c>
      <c r="P57" s="604">
        <f>'Transporte Terrestre'!Y65</f>
        <v>0</v>
      </c>
      <c r="Q57" s="600">
        <f t="shared" ref="Q57:Q61" si="12">Q56</f>
        <v>0.1</v>
      </c>
      <c r="R57" s="605">
        <f>'Transporte Terrestre'!AA65</f>
        <v>0</v>
      </c>
    </row>
    <row r="58" spans="1:18">
      <c r="A58" s="901"/>
      <c r="B58" s="901"/>
      <c r="C58" s="236"/>
      <c r="D58" s="626" t="str">
        <f>'Transporte Terrestre'!B66</f>
        <v/>
      </c>
      <c r="E58" s="627">
        <f>'Transporte Terrestre'!C66</f>
        <v>0</v>
      </c>
      <c r="F58" s="695">
        <f>'Transporte Terrestre'!E66</f>
        <v>0</v>
      </c>
      <c r="G58" s="695">
        <f>'Transporte Terrestre'!L66</f>
        <v>0</v>
      </c>
      <c r="H58" s="592">
        <f>'Transporte Terrestre'!M66</f>
        <v>0</v>
      </c>
      <c r="I58" s="595">
        <f>'Transporte Terrestre'!P66</f>
        <v>0</v>
      </c>
      <c r="J58" s="595">
        <f>'Transporte Terrestre'!Q66</f>
        <v>0</v>
      </c>
      <c r="K58" s="596">
        <f>'Transporte Terrestre'!R66</f>
        <v>0</v>
      </c>
      <c r="L58" s="689">
        <f>'Transporte Terrestre'!S66</f>
        <v>0</v>
      </c>
      <c r="M58" s="598">
        <f t="shared" si="10"/>
        <v>0.1</v>
      </c>
      <c r="N58" s="603">
        <f>'Transporte Terrestre'!W66</f>
        <v>0</v>
      </c>
      <c r="O58" s="599">
        <f t="shared" si="11"/>
        <v>0.1</v>
      </c>
      <c r="P58" s="604">
        <f>'Transporte Terrestre'!Y66</f>
        <v>0</v>
      </c>
      <c r="Q58" s="600">
        <f t="shared" si="12"/>
        <v>0.1</v>
      </c>
      <c r="R58" s="605">
        <f>'Transporte Terrestre'!AA66</f>
        <v>0</v>
      </c>
    </row>
    <row r="59" spans="1:18">
      <c r="A59" s="901"/>
      <c r="B59" s="901"/>
      <c r="C59" s="236"/>
      <c r="D59" s="626" t="str">
        <f>'Transporte Terrestre'!B67</f>
        <v/>
      </c>
      <c r="E59" s="627">
        <f>'Transporte Terrestre'!C67</f>
        <v>0</v>
      </c>
      <c r="F59" s="695">
        <f>'Transporte Terrestre'!E67</f>
        <v>0</v>
      </c>
      <c r="G59" s="695">
        <f>'Transporte Terrestre'!L67</f>
        <v>0</v>
      </c>
      <c r="H59" s="592">
        <f>'Transporte Terrestre'!M67</f>
        <v>0</v>
      </c>
      <c r="I59" s="595">
        <f>'Transporte Terrestre'!P67</f>
        <v>0</v>
      </c>
      <c r="J59" s="595">
        <f>'Transporte Terrestre'!Q67</f>
        <v>0</v>
      </c>
      <c r="K59" s="596">
        <f>'Transporte Terrestre'!R67</f>
        <v>0</v>
      </c>
      <c r="L59" s="689">
        <f>'Transporte Terrestre'!S67</f>
        <v>0</v>
      </c>
      <c r="M59" s="598">
        <f t="shared" si="10"/>
        <v>0.1</v>
      </c>
      <c r="N59" s="603">
        <f>'Transporte Terrestre'!W67</f>
        <v>0</v>
      </c>
      <c r="O59" s="599">
        <f t="shared" si="11"/>
        <v>0.1</v>
      </c>
      <c r="P59" s="604">
        <f>'Transporte Terrestre'!Y67</f>
        <v>0</v>
      </c>
      <c r="Q59" s="600">
        <f t="shared" si="12"/>
        <v>0.1</v>
      </c>
      <c r="R59" s="605">
        <f>'Transporte Terrestre'!AA67</f>
        <v>0</v>
      </c>
    </row>
    <row r="60" spans="1:18">
      <c r="A60" s="901"/>
      <c r="B60" s="901"/>
      <c r="C60" s="236"/>
      <c r="D60" s="626" t="str">
        <f>'Transporte Terrestre'!B68</f>
        <v/>
      </c>
      <c r="E60" s="627">
        <f>'Transporte Terrestre'!C68</f>
        <v>0</v>
      </c>
      <c r="F60" s="695">
        <f>'Transporte Terrestre'!E68</f>
        <v>0</v>
      </c>
      <c r="G60" s="695">
        <f>'Transporte Terrestre'!L68</f>
        <v>0</v>
      </c>
      <c r="H60" s="592">
        <f>'Transporte Terrestre'!M68</f>
        <v>0</v>
      </c>
      <c r="I60" s="595">
        <f>'Transporte Terrestre'!P68</f>
        <v>0</v>
      </c>
      <c r="J60" s="595">
        <f>'Transporte Terrestre'!Q68</f>
        <v>0</v>
      </c>
      <c r="K60" s="596">
        <f>'Transporte Terrestre'!R68</f>
        <v>0</v>
      </c>
      <c r="L60" s="689">
        <f>'Transporte Terrestre'!S68</f>
        <v>0</v>
      </c>
      <c r="M60" s="598">
        <f t="shared" si="10"/>
        <v>0.1</v>
      </c>
      <c r="N60" s="603">
        <f>'Transporte Terrestre'!W68</f>
        <v>0</v>
      </c>
      <c r="O60" s="599">
        <f t="shared" si="11"/>
        <v>0.1</v>
      </c>
      <c r="P60" s="604">
        <f>'Transporte Terrestre'!Y68</f>
        <v>0</v>
      </c>
      <c r="Q60" s="600">
        <f t="shared" si="12"/>
        <v>0.1</v>
      </c>
      <c r="R60" s="605">
        <f>'Transporte Terrestre'!AA68</f>
        <v>0</v>
      </c>
    </row>
    <row r="61" spans="1:18">
      <c r="A61" s="901"/>
      <c r="B61" s="901"/>
      <c r="C61" s="236"/>
      <c r="D61" s="626" t="str">
        <f>'Transporte Terrestre'!B69</f>
        <v/>
      </c>
      <c r="E61" s="627">
        <f>'Transporte Terrestre'!C69</f>
        <v>0</v>
      </c>
      <c r="F61" s="695">
        <f>'Transporte Terrestre'!E69</f>
        <v>0</v>
      </c>
      <c r="G61" s="695">
        <f>'Transporte Terrestre'!L69</f>
        <v>0</v>
      </c>
      <c r="H61" s="592">
        <f>'Transporte Terrestre'!M69</f>
        <v>0</v>
      </c>
      <c r="I61" s="595">
        <f>'Transporte Terrestre'!P69</f>
        <v>0</v>
      </c>
      <c r="J61" s="595">
        <f>'Transporte Terrestre'!Q69</f>
        <v>0</v>
      </c>
      <c r="K61" s="596">
        <f>'Transporte Terrestre'!R69</f>
        <v>0</v>
      </c>
      <c r="L61" s="689">
        <f>'Transporte Terrestre'!S69</f>
        <v>0</v>
      </c>
      <c r="M61" s="598">
        <f t="shared" si="10"/>
        <v>0.1</v>
      </c>
      <c r="N61" s="603">
        <f>'Transporte Terrestre'!W69</f>
        <v>0</v>
      </c>
      <c r="O61" s="599">
        <f t="shared" si="11"/>
        <v>0.1</v>
      </c>
      <c r="P61" s="604">
        <f>'Transporte Terrestre'!Y69</f>
        <v>0</v>
      </c>
      <c r="Q61" s="600">
        <f t="shared" si="12"/>
        <v>0.1</v>
      </c>
      <c r="R61" s="605">
        <f>'Transporte Terrestre'!AA69</f>
        <v>0</v>
      </c>
    </row>
    <row r="62" spans="1:18">
      <c r="A62" s="901"/>
      <c r="B62" s="901"/>
      <c r="C62" s="236"/>
    </row>
    <row r="63" spans="1:18" ht="21">
      <c r="A63" s="901"/>
      <c r="B63" s="901"/>
      <c r="C63" s="236"/>
      <c r="D63" s="902" t="s">
        <v>85</v>
      </c>
    </row>
    <row r="64" spans="1:18">
      <c r="A64" s="901"/>
      <c r="B64" s="901"/>
      <c r="C64" s="236"/>
      <c r="D64" s="1018" t="s">
        <v>74</v>
      </c>
      <c r="E64" s="1018" t="s">
        <v>75</v>
      </c>
      <c r="F64" s="1018" t="s">
        <v>76</v>
      </c>
      <c r="G64" s="1019" t="s">
        <v>77</v>
      </c>
      <c r="H64" s="1019" t="s">
        <v>78</v>
      </c>
      <c r="I64" s="1015" t="s">
        <v>46</v>
      </c>
      <c r="J64" s="1015"/>
      <c r="K64" s="1016" t="s">
        <v>79</v>
      </c>
      <c r="L64" s="1016"/>
      <c r="M64" s="1017" t="s">
        <v>80</v>
      </c>
      <c r="N64" s="1017"/>
      <c r="O64" s="1017"/>
      <c r="P64" s="1017"/>
      <c r="Q64" s="1017"/>
      <c r="R64" s="1017"/>
    </row>
    <row r="65" spans="1:18" ht="15.6">
      <c r="A65" s="901"/>
      <c r="B65" s="901"/>
      <c r="C65" s="236"/>
      <c r="D65" s="1018"/>
      <c r="E65" s="1018"/>
      <c r="F65" s="1018"/>
      <c r="G65" s="1019"/>
      <c r="H65" s="1019"/>
      <c r="I65" s="482" t="s">
        <v>81</v>
      </c>
      <c r="J65" s="482" t="s">
        <v>82</v>
      </c>
      <c r="K65" s="482" t="s">
        <v>83</v>
      </c>
      <c r="L65" s="482" t="s">
        <v>82</v>
      </c>
      <c r="M65" s="769">
        <f>'Transporte Terrestre'!V93</f>
        <v>0.1</v>
      </c>
      <c r="N65" s="368" t="s">
        <v>57</v>
      </c>
      <c r="O65" s="769">
        <f>'Transporte Terrestre'!X93</f>
        <v>0.1</v>
      </c>
      <c r="P65" s="368" t="s">
        <v>84</v>
      </c>
      <c r="Q65" s="769">
        <f>'Transporte Terrestre'!Z93</f>
        <v>0.1</v>
      </c>
      <c r="R65" s="368" t="s">
        <v>59</v>
      </c>
    </row>
    <row r="66" spans="1:18">
      <c r="A66" s="901"/>
      <c r="B66" s="901"/>
      <c r="C66" s="236"/>
      <c r="D66" s="626" t="str">
        <f>'Transporte Terrestre'!B94</f>
        <v/>
      </c>
      <c r="E66" s="627">
        <f>'Transporte Terrestre'!C94</f>
        <v>0</v>
      </c>
      <c r="F66" s="695">
        <f>'Transporte Terrestre'!E94</f>
        <v>0</v>
      </c>
      <c r="G66" s="695">
        <f>'Transporte Terrestre'!L39</f>
        <v>0</v>
      </c>
      <c r="H66" s="592">
        <f>'Transporte Terrestre'!M94</f>
        <v>0</v>
      </c>
      <c r="I66" s="595">
        <f>'Transporte Terrestre'!P94</f>
        <v>0</v>
      </c>
      <c r="J66" s="595">
        <f>'Transporte Terrestre'!Q94</f>
        <v>0</v>
      </c>
      <c r="K66" s="596">
        <f>'Transporte Terrestre'!R94</f>
        <v>0</v>
      </c>
      <c r="L66" s="689">
        <f>'Transporte Terrestre'!S94</f>
        <v>0</v>
      </c>
      <c r="M66" s="598">
        <f>M65</f>
        <v>0.1</v>
      </c>
      <c r="N66" s="603">
        <f>'Transporte Terrestre'!W94</f>
        <v>0</v>
      </c>
      <c r="O66" s="599">
        <f>O65</f>
        <v>0.1</v>
      </c>
      <c r="P66" s="604">
        <f>'Transporte Terrestre'!Y94</f>
        <v>0</v>
      </c>
      <c r="Q66" s="600">
        <f t="shared" ref="Q66:Q70" si="13">Q65</f>
        <v>0.1</v>
      </c>
      <c r="R66" s="605">
        <f>'Transporte Terrestre'!AA94</f>
        <v>0</v>
      </c>
    </row>
    <row r="67" spans="1:18">
      <c r="A67" s="901"/>
      <c r="B67" s="901"/>
      <c r="C67" s="236"/>
      <c r="D67" s="626" t="str">
        <f>'Transporte Terrestre'!B95</f>
        <v/>
      </c>
      <c r="E67" s="627">
        <f>'Transporte Terrestre'!C95</f>
        <v>0</v>
      </c>
      <c r="F67" s="695">
        <f>'Transporte Terrestre'!E95</f>
        <v>0</v>
      </c>
      <c r="G67" s="695">
        <f>'Transporte Terrestre'!L40</f>
        <v>0</v>
      </c>
      <c r="H67" s="592">
        <f>'Transporte Terrestre'!M95</f>
        <v>0</v>
      </c>
      <c r="I67" s="595">
        <f>'Transporte Terrestre'!P95</f>
        <v>0</v>
      </c>
      <c r="J67" s="595">
        <f>'Transporte Terrestre'!Q95</f>
        <v>0</v>
      </c>
      <c r="K67" s="596">
        <f>'Transporte Terrestre'!R95</f>
        <v>0</v>
      </c>
      <c r="L67" s="689">
        <f>'Transporte Terrestre'!S95</f>
        <v>0</v>
      </c>
      <c r="M67" s="598">
        <f t="shared" ref="M67:M70" si="14">M66</f>
        <v>0.1</v>
      </c>
      <c r="N67" s="603">
        <f>'Transporte Terrestre'!W95</f>
        <v>0</v>
      </c>
      <c r="O67" s="599">
        <f t="shared" ref="O67:O70" si="15">O66</f>
        <v>0.1</v>
      </c>
      <c r="P67" s="604">
        <f>'Transporte Terrestre'!Y95</f>
        <v>0</v>
      </c>
      <c r="Q67" s="600">
        <f t="shared" si="13"/>
        <v>0.1</v>
      </c>
      <c r="R67" s="605">
        <f>'Transporte Terrestre'!AA95</f>
        <v>0</v>
      </c>
    </row>
    <row r="68" spans="1:18">
      <c r="A68" s="901"/>
      <c r="B68" s="901"/>
      <c r="C68" s="236"/>
      <c r="D68" s="626" t="str">
        <f>'Transporte Terrestre'!B96</f>
        <v/>
      </c>
      <c r="E68" s="627">
        <f>'Transporte Terrestre'!C96</f>
        <v>0</v>
      </c>
      <c r="F68" s="695">
        <f>'Transporte Terrestre'!E96</f>
        <v>0</v>
      </c>
      <c r="G68" s="695">
        <f>'Transporte Terrestre'!L41</f>
        <v>0</v>
      </c>
      <c r="H68" s="592">
        <f>'Transporte Terrestre'!M96</f>
        <v>0</v>
      </c>
      <c r="I68" s="595">
        <f>'Transporte Terrestre'!P96</f>
        <v>0</v>
      </c>
      <c r="J68" s="595">
        <f>'Transporte Terrestre'!Q96</f>
        <v>0</v>
      </c>
      <c r="K68" s="596">
        <f>'Transporte Terrestre'!R96</f>
        <v>0</v>
      </c>
      <c r="L68" s="689">
        <f>'Transporte Terrestre'!S96</f>
        <v>0</v>
      </c>
      <c r="M68" s="598">
        <f t="shared" si="14"/>
        <v>0.1</v>
      </c>
      <c r="N68" s="603">
        <f>'Transporte Terrestre'!W96</f>
        <v>0</v>
      </c>
      <c r="O68" s="599">
        <f t="shared" si="15"/>
        <v>0.1</v>
      </c>
      <c r="P68" s="604">
        <f>'Transporte Terrestre'!Y96</f>
        <v>0</v>
      </c>
      <c r="Q68" s="600">
        <f t="shared" si="13"/>
        <v>0.1</v>
      </c>
      <c r="R68" s="605">
        <f>'Transporte Terrestre'!AA96</f>
        <v>0</v>
      </c>
    </row>
    <row r="69" spans="1:18">
      <c r="A69" s="901"/>
      <c r="B69" s="901"/>
      <c r="C69" s="236"/>
      <c r="D69" s="626" t="str">
        <f>'Transporte Terrestre'!B97</f>
        <v/>
      </c>
      <c r="E69" s="627">
        <f>'Transporte Terrestre'!C97</f>
        <v>0</v>
      </c>
      <c r="F69" s="695">
        <f>'Transporte Terrestre'!E97</f>
        <v>0</v>
      </c>
      <c r="G69" s="695">
        <f>'Transporte Terrestre'!L42</f>
        <v>0</v>
      </c>
      <c r="H69" s="592">
        <f>'Transporte Terrestre'!M97</f>
        <v>0</v>
      </c>
      <c r="I69" s="595">
        <f>'Transporte Terrestre'!P97</f>
        <v>0</v>
      </c>
      <c r="J69" s="595">
        <f>'Transporte Terrestre'!Q97</f>
        <v>0</v>
      </c>
      <c r="K69" s="596">
        <f>'Transporte Terrestre'!R97</f>
        <v>0</v>
      </c>
      <c r="L69" s="689">
        <f>'Transporte Terrestre'!S97</f>
        <v>0</v>
      </c>
      <c r="M69" s="598">
        <f t="shared" si="14"/>
        <v>0.1</v>
      </c>
      <c r="N69" s="603">
        <f>'Transporte Terrestre'!W97</f>
        <v>0</v>
      </c>
      <c r="O69" s="599">
        <f t="shared" si="15"/>
        <v>0.1</v>
      </c>
      <c r="P69" s="604">
        <f>'Transporte Terrestre'!Y97</f>
        <v>0</v>
      </c>
      <c r="Q69" s="600">
        <f t="shared" si="13"/>
        <v>0.1</v>
      </c>
      <c r="R69" s="605">
        <f>'Transporte Terrestre'!AA97</f>
        <v>0</v>
      </c>
    </row>
    <row r="70" spans="1:18">
      <c r="A70" s="901"/>
      <c r="B70" s="901"/>
      <c r="D70" s="626" t="str">
        <f>'Transporte Terrestre'!B98</f>
        <v/>
      </c>
      <c r="E70" s="627">
        <f>'Transporte Terrestre'!C98</f>
        <v>0</v>
      </c>
      <c r="F70" s="695">
        <f>'Transporte Terrestre'!E98</f>
        <v>0</v>
      </c>
      <c r="G70" s="695">
        <f>'Transporte Terrestre'!L43</f>
        <v>0</v>
      </c>
      <c r="H70" s="592">
        <f>'Transporte Terrestre'!M98</f>
        <v>0</v>
      </c>
      <c r="I70" s="595">
        <f>'Transporte Terrestre'!P98</f>
        <v>0</v>
      </c>
      <c r="J70" s="595">
        <f>'Transporte Terrestre'!Q98</f>
        <v>0</v>
      </c>
      <c r="K70" s="596">
        <f>'Transporte Terrestre'!R98</f>
        <v>0</v>
      </c>
      <c r="L70" s="689">
        <f>'Transporte Terrestre'!S98</f>
        <v>0</v>
      </c>
      <c r="M70" s="598">
        <f t="shared" si="14"/>
        <v>0.1</v>
      </c>
      <c r="N70" s="603">
        <f>'Transporte Terrestre'!W98</f>
        <v>0</v>
      </c>
      <c r="O70" s="599">
        <f t="shared" si="15"/>
        <v>0.1</v>
      </c>
      <c r="P70" s="604">
        <f>'Transporte Terrestre'!Y98</f>
        <v>0</v>
      </c>
      <c r="Q70" s="600">
        <f t="shared" si="13"/>
        <v>0.1</v>
      </c>
      <c r="R70" s="605">
        <f>'Transporte Terrestre'!AA98</f>
        <v>0</v>
      </c>
    </row>
    <row r="71" spans="1:18" ht="15.6">
      <c r="A71" s="901"/>
      <c r="B71" s="901"/>
      <c r="D71"/>
      <c r="E71"/>
      <c r="F71"/>
      <c r="G71"/>
      <c r="H71"/>
      <c r="I71"/>
      <c r="J71"/>
    </row>
    <row r="72" spans="1:18">
      <c r="A72" s="901"/>
      <c r="B72" s="901"/>
      <c r="D72" s="1018" t="s">
        <v>74</v>
      </c>
      <c r="E72" s="1018" t="s">
        <v>75</v>
      </c>
      <c r="F72" s="1018" t="s">
        <v>76</v>
      </c>
      <c r="G72" s="1019" t="s">
        <v>77</v>
      </c>
      <c r="H72" s="1019" t="s">
        <v>78</v>
      </c>
      <c r="I72" s="1015" t="s">
        <v>46</v>
      </c>
      <c r="J72" s="1015"/>
      <c r="K72" s="1016" t="s">
        <v>79</v>
      </c>
      <c r="L72" s="1016"/>
      <c r="M72" s="1017" t="s">
        <v>80</v>
      </c>
      <c r="N72" s="1017"/>
      <c r="O72" s="1017"/>
      <c r="P72" s="1017"/>
      <c r="Q72" s="1017"/>
      <c r="R72" s="1017"/>
    </row>
    <row r="73" spans="1:18" ht="15.6">
      <c r="A73" s="901"/>
      <c r="B73" s="901"/>
      <c r="D73" s="1018"/>
      <c r="E73" s="1018"/>
      <c r="F73" s="1018"/>
      <c r="G73" s="1019"/>
      <c r="H73" s="1019"/>
      <c r="I73" s="482" t="s">
        <v>81</v>
      </c>
      <c r="J73" s="482" t="s">
        <v>82</v>
      </c>
      <c r="K73" s="482" t="s">
        <v>83</v>
      </c>
      <c r="L73" s="482" t="s">
        <v>82</v>
      </c>
      <c r="M73" s="769">
        <f>'Transporte Terrestre'!V118</f>
        <v>0.1</v>
      </c>
      <c r="N73" s="368" t="s">
        <v>57</v>
      </c>
      <c r="O73" s="769">
        <f>'Transporte Terrestre'!X118</f>
        <v>0.1</v>
      </c>
      <c r="P73" s="368" t="s">
        <v>84</v>
      </c>
      <c r="Q73" s="769">
        <f>'Transporte Terrestre'!Z38</f>
        <v>0.1</v>
      </c>
      <c r="R73" s="368" t="s">
        <v>59</v>
      </c>
    </row>
    <row r="74" spans="1:18">
      <c r="A74" s="901"/>
      <c r="B74" s="901"/>
      <c r="D74" s="626" t="str">
        <f>'Transporte Terrestre'!B119</f>
        <v/>
      </c>
      <c r="E74" s="627">
        <f>'Transporte Terrestre'!C119</f>
        <v>0</v>
      </c>
      <c r="F74" s="695">
        <f>'Transporte Terrestre'!E39</f>
        <v>0</v>
      </c>
      <c r="G74" s="695">
        <f>'Transporte Terrestre'!L119</f>
        <v>0</v>
      </c>
      <c r="H74" s="592">
        <f>'Transporte Terrestre'!M119</f>
        <v>0</v>
      </c>
      <c r="I74" s="595">
        <f>'Transporte Terrestre'!P119</f>
        <v>0</v>
      </c>
      <c r="J74" s="595">
        <f>'Transporte Terrestre'!Q119</f>
        <v>0</v>
      </c>
      <c r="K74" s="596">
        <f>'Transporte Terrestre'!R119</f>
        <v>0</v>
      </c>
      <c r="L74" s="689">
        <f>'Transporte Terrestre'!S119</f>
        <v>0</v>
      </c>
      <c r="M74" s="598">
        <f t="shared" ref="M74:M78" si="16">M73</f>
        <v>0.1</v>
      </c>
      <c r="N74" s="603">
        <f>'Transporte Terrestre'!W119</f>
        <v>0</v>
      </c>
      <c r="O74" s="599">
        <f t="shared" ref="O74:O78" si="17">O73</f>
        <v>0.1</v>
      </c>
      <c r="P74" s="604">
        <f>'Transporte Terrestre'!Y119</f>
        <v>0</v>
      </c>
      <c r="Q74" s="600">
        <f t="shared" ref="Q74:Q78" si="18">Q73</f>
        <v>0.1</v>
      </c>
      <c r="R74" s="605">
        <f>'Transporte Terrestre'!AA119</f>
        <v>0</v>
      </c>
    </row>
    <row r="75" spans="1:18">
      <c r="A75" s="901"/>
      <c r="B75" s="901"/>
      <c r="D75" s="626" t="str">
        <f>'Transporte Terrestre'!B120</f>
        <v/>
      </c>
      <c r="E75" s="627">
        <f>'Transporte Terrestre'!C120</f>
        <v>0</v>
      </c>
      <c r="F75" s="695">
        <f>'Transporte Terrestre'!E40</f>
        <v>0</v>
      </c>
      <c r="G75" s="695">
        <f>'Transporte Terrestre'!L120</f>
        <v>0</v>
      </c>
      <c r="H75" s="592">
        <f>'Transporte Terrestre'!M120</f>
        <v>0</v>
      </c>
      <c r="I75" s="595">
        <f>'Transporte Terrestre'!P120</f>
        <v>0</v>
      </c>
      <c r="J75" s="595">
        <f>'Transporte Terrestre'!Q120</f>
        <v>0</v>
      </c>
      <c r="K75" s="596">
        <f>'Transporte Terrestre'!R120</f>
        <v>0</v>
      </c>
      <c r="L75" s="689">
        <f>'Transporte Terrestre'!S120</f>
        <v>0</v>
      </c>
      <c r="M75" s="598">
        <f t="shared" si="16"/>
        <v>0.1</v>
      </c>
      <c r="N75" s="603">
        <f>'Transporte Terrestre'!W120</f>
        <v>0</v>
      </c>
      <c r="O75" s="599">
        <f t="shared" si="17"/>
        <v>0.1</v>
      </c>
      <c r="P75" s="604">
        <f>'Transporte Terrestre'!Y120</f>
        <v>0</v>
      </c>
      <c r="Q75" s="600">
        <f t="shared" si="18"/>
        <v>0.1</v>
      </c>
      <c r="R75" s="605">
        <f>'Transporte Terrestre'!AA120</f>
        <v>0</v>
      </c>
    </row>
    <row r="76" spans="1:18">
      <c r="A76" s="901"/>
      <c r="B76" s="901"/>
      <c r="D76" s="626" t="str">
        <f>'Transporte Terrestre'!B121</f>
        <v/>
      </c>
      <c r="E76" s="627">
        <f>'Transporte Terrestre'!C121</f>
        <v>0</v>
      </c>
      <c r="F76" s="695">
        <f>'Transporte Terrestre'!E41</f>
        <v>0</v>
      </c>
      <c r="G76" s="695">
        <f>'Transporte Terrestre'!L121</f>
        <v>0</v>
      </c>
      <c r="H76" s="592">
        <f>'Transporte Terrestre'!M121</f>
        <v>0</v>
      </c>
      <c r="I76" s="595">
        <f>'Transporte Terrestre'!P121</f>
        <v>0</v>
      </c>
      <c r="J76" s="595">
        <f>'Transporte Terrestre'!Q121</f>
        <v>0</v>
      </c>
      <c r="K76" s="596">
        <f>'Transporte Terrestre'!R121</f>
        <v>0</v>
      </c>
      <c r="L76" s="689">
        <f>'Transporte Terrestre'!S121</f>
        <v>0</v>
      </c>
      <c r="M76" s="598">
        <f t="shared" si="16"/>
        <v>0.1</v>
      </c>
      <c r="N76" s="603">
        <f>'Transporte Terrestre'!W121</f>
        <v>0</v>
      </c>
      <c r="O76" s="599">
        <f t="shared" si="17"/>
        <v>0.1</v>
      </c>
      <c r="P76" s="604">
        <f>'Transporte Terrestre'!Y121</f>
        <v>0</v>
      </c>
      <c r="Q76" s="600">
        <f t="shared" si="18"/>
        <v>0.1</v>
      </c>
      <c r="R76" s="605">
        <f>'Transporte Terrestre'!AA121</f>
        <v>0</v>
      </c>
    </row>
    <row r="77" spans="1:18">
      <c r="A77" s="901"/>
      <c r="B77" s="901"/>
      <c r="D77" s="626" t="str">
        <f>'Transporte Terrestre'!B122</f>
        <v/>
      </c>
      <c r="E77" s="627">
        <f>'Transporte Terrestre'!C122</f>
        <v>0</v>
      </c>
      <c r="F77" s="695">
        <f>'Transporte Terrestre'!E42</f>
        <v>0</v>
      </c>
      <c r="G77" s="695">
        <f>'Transporte Terrestre'!L122</f>
        <v>0</v>
      </c>
      <c r="H77" s="592">
        <f>'Transporte Terrestre'!M122</f>
        <v>0</v>
      </c>
      <c r="I77" s="595">
        <f>'Transporte Terrestre'!P122</f>
        <v>0</v>
      </c>
      <c r="J77" s="595">
        <f>'Transporte Terrestre'!Q122</f>
        <v>0</v>
      </c>
      <c r="K77" s="596">
        <f>'Transporte Terrestre'!R122</f>
        <v>0</v>
      </c>
      <c r="L77" s="689">
        <f>'Transporte Terrestre'!S122</f>
        <v>0</v>
      </c>
      <c r="M77" s="598">
        <f t="shared" si="16"/>
        <v>0.1</v>
      </c>
      <c r="N77" s="603">
        <f>'Transporte Terrestre'!W122</f>
        <v>0</v>
      </c>
      <c r="O77" s="599">
        <f t="shared" si="17"/>
        <v>0.1</v>
      </c>
      <c r="P77" s="604">
        <f>'Transporte Terrestre'!Y122</f>
        <v>0</v>
      </c>
      <c r="Q77" s="600">
        <f t="shared" si="18"/>
        <v>0.1</v>
      </c>
      <c r="R77" s="605">
        <f>'Transporte Terrestre'!AA122</f>
        <v>0</v>
      </c>
    </row>
    <row r="78" spans="1:18">
      <c r="A78" s="901"/>
      <c r="B78" s="901"/>
      <c r="D78" s="626" t="str">
        <f>'Transporte Terrestre'!B123</f>
        <v/>
      </c>
      <c r="E78" s="627">
        <f>'Transporte Terrestre'!C123</f>
        <v>0</v>
      </c>
      <c r="F78" s="695">
        <f>'Transporte Terrestre'!E43</f>
        <v>0</v>
      </c>
      <c r="G78" s="695">
        <f>'Transporte Terrestre'!L123</f>
        <v>0</v>
      </c>
      <c r="H78" s="592">
        <f>'Transporte Terrestre'!M123</f>
        <v>0</v>
      </c>
      <c r="I78" s="595">
        <f>'Transporte Terrestre'!P123</f>
        <v>0</v>
      </c>
      <c r="J78" s="595">
        <f>'Transporte Terrestre'!Q123</f>
        <v>0</v>
      </c>
      <c r="K78" s="596">
        <f>'Transporte Terrestre'!R123</f>
        <v>0</v>
      </c>
      <c r="L78" s="689">
        <f>'Transporte Terrestre'!S123</f>
        <v>0</v>
      </c>
      <c r="M78" s="598">
        <f t="shared" si="16"/>
        <v>0.1</v>
      </c>
      <c r="N78" s="603">
        <f>'Transporte Terrestre'!W123</f>
        <v>0</v>
      </c>
      <c r="O78" s="599">
        <f t="shared" si="17"/>
        <v>0.1</v>
      </c>
      <c r="P78" s="604">
        <f>'Transporte Terrestre'!Y123</f>
        <v>0</v>
      </c>
      <c r="Q78" s="600">
        <f t="shared" si="18"/>
        <v>0.1</v>
      </c>
      <c r="R78" s="605">
        <f>'Transporte Terrestre'!AA123</f>
        <v>0</v>
      </c>
    </row>
    <row r="79" spans="1:18">
      <c r="A79" s="901"/>
      <c r="B79" s="901"/>
    </row>
    <row r="80" spans="1:18">
      <c r="A80" s="901"/>
      <c r="B80" s="901"/>
      <c r="D80" s="1018" t="s">
        <v>74</v>
      </c>
      <c r="E80" s="1018" t="s">
        <v>75</v>
      </c>
      <c r="F80" s="1018" t="s">
        <v>76</v>
      </c>
      <c r="G80" s="1019" t="s">
        <v>77</v>
      </c>
      <c r="H80" s="1019" t="s">
        <v>78</v>
      </c>
      <c r="I80" s="1015" t="s">
        <v>46</v>
      </c>
      <c r="J80" s="1015"/>
      <c r="K80" s="1016" t="s">
        <v>79</v>
      </c>
      <c r="L80" s="1016"/>
      <c r="M80" s="1017" t="s">
        <v>80</v>
      </c>
      <c r="N80" s="1017"/>
      <c r="O80" s="1017"/>
      <c r="P80" s="1017"/>
      <c r="Q80" s="1017"/>
      <c r="R80" s="1017"/>
    </row>
    <row r="81" spans="1:18" ht="15.6">
      <c r="A81" s="901"/>
      <c r="B81" s="901"/>
      <c r="D81" s="1018"/>
      <c r="E81" s="1018"/>
      <c r="F81" s="1018"/>
      <c r="G81" s="1019"/>
      <c r="H81" s="1019"/>
      <c r="I81" s="482" t="s">
        <v>81</v>
      </c>
      <c r="J81" s="482" t="s">
        <v>82</v>
      </c>
      <c r="K81" s="482" t="s">
        <v>83</v>
      </c>
      <c r="L81" s="482" t="s">
        <v>82</v>
      </c>
      <c r="M81" s="769">
        <f>'Transporte Terrestre'!V144</f>
        <v>0.1</v>
      </c>
      <c r="N81" s="368" t="s">
        <v>57</v>
      </c>
      <c r="O81" s="769">
        <f>'Transporte Terrestre'!X144</f>
        <v>0.1</v>
      </c>
      <c r="P81" s="368" t="s">
        <v>84</v>
      </c>
      <c r="Q81" s="769">
        <f>'Transporte Terrestre'!Z144</f>
        <v>0.1</v>
      </c>
      <c r="R81" s="368" t="s">
        <v>59</v>
      </c>
    </row>
    <row r="82" spans="1:18">
      <c r="A82" s="901"/>
      <c r="B82" s="901"/>
      <c r="D82" s="626" t="str">
        <f>'Transporte Terrestre'!B145</f>
        <v/>
      </c>
      <c r="E82" s="627">
        <f>'Transporte Terrestre'!C145</f>
        <v>0</v>
      </c>
      <c r="F82" s="695">
        <f>'Transporte Terrestre'!E145</f>
        <v>0</v>
      </c>
      <c r="G82" s="695">
        <f>'Transporte Terrestre'!L145</f>
        <v>0</v>
      </c>
      <c r="H82" s="592">
        <f>'Transporte Terrestre'!M145</f>
        <v>0</v>
      </c>
      <c r="I82" s="595">
        <f>'Transporte Terrestre'!P145</f>
        <v>0</v>
      </c>
      <c r="J82" s="595">
        <f>'Transporte Terrestre'!Q145</f>
        <v>0</v>
      </c>
      <c r="K82" s="596">
        <f>'Transporte Terrestre'!R145</f>
        <v>0</v>
      </c>
      <c r="L82" s="689">
        <f>'Transporte Terrestre'!S145</f>
        <v>0</v>
      </c>
      <c r="M82" s="598">
        <f t="shared" ref="M82:M86" si="19">M81</f>
        <v>0.1</v>
      </c>
      <c r="N82" s="603">
        <f>'Transporte Terrestre'!W145</f>
        <v>0</v>
      </c>
      <c r="O82" s="599">
        <f t="shared" ref="O82:O86" si="20">O81</f>
        <v>0.1</v>
      </c>
      <c r="P82" s="604">
        <f>'Transporte Terrestre'!Y145</f>
        <v>0</v>
      </c>
      <c r="Q82" s="600">
        <f t="shared" ref="Q82:Q86" si="21">Q81</f>
        <v>0.1</v>
      </c>
      <c r="R82" s="605">
        <f>'Transporte Terrestre'!AA145</f>
        <v>0</v>
      </c>
    </row>
    <row r="83" spans="1:18">
      <c r="A83" s="901"/>
      <c r="B83" s="901"/>
      <c r="D83" s="626" t="str">
        <f>'Transporte Terrestre'!B146</f>
        <v/>
      </c>
      <c r="E83" s="627">
        <f>'Transporte Terrestre'!C146</f>
        <v>0</v>
      </c>
      <c r="F83" s="695">
        <f>'Transporte Terrestre'!E146</f>
        <v>0</v>
      </c>
      <c r="G83" s="695">
        <f>'Transporte Terrestre'!L146</f>
        <v>0</v>
      </c>
      <c r="H83" s="592">
        <f>'Transporte Terrestre'!M146</f>
        <v>0</v>
      </c>
      <c r="I83" s="595">
        <f>'Transporte Terrestre'!P146</f>
        <v>0</v>
      </c>
      <c r="J83" s="595">
        <f>'Transporte Terrestre'!Q146</f>
        <v>0</v>
      </c>
      <c r="K83" s="596">
        <f>'Transporte Terrestre'!R146</f>
        <v>0</v>
      </c>
      <c r="L83" s="689">
        <f>'Transporte Terrestre'!S146</f>
        <v>0</v>
      </c>
      <c r="M83" s="598">
        <f t="shared" si="19"/>
        <v>0.1</v>
      </c>
      <c r="N83" s="603">
        <f>'Transporte Terrestre'!W146</f>
        <v>0</v>
      </c>
      <c r="O83" s="599">
        <f t="shared" si="20"/>
        <v>0.1</v>
      </c>
      <c r="P83" s="604">
        <f>'Transporte Terrestre'!Y146</f>
        <v>0</v>
      </c>
      <c r="Q83" s="600">
        <f t="shared" si="21"/>
        <v>0.1</v>
      </c>
      <c r="R83" s="605">
        <f>'Transporte Terrestre'!AA146</f>
        <v>0</v>
      </c>
    </row>
    <row r="84" spans="1:18">
      <c r="A84" s="901"/>
      <c r="B84" s="901"/>
      <c r="D84" s="626" t="str">
        <f>'Transporte Terrestre'!B147</f>
        <v/>
      </c>
      <c r="E84" s="627">
        <f>'Transporte Terrestre'!C147</f>
        <v>0</v>
      </c>
      <c r="F84" s="695">
        <f>'Transporte Terrestre'!E147</f>
        <v>0</v>
      </c>
      <c r="G84" s="695">
        <f>'Transporte Terrestre'!L147</f>
        <v>0</v>
      </c>
      <c r="H84" s="592">
        <f>'Transporte Terrestre'!M147</f>
        <v>0</v>
      </c>
      <c r="I84" s="595">
        <f>'Transporte Terrestre'!P147</f>
        <v>0</v>
      </c>
      <c r="J84" s="595">
        <f>'Transporte Terrestre'!Q147</f>
        <v>0</v>
      </c>
      <c r="K84" s="596">
        <f>'Transporte Terrestre'!R147</f>
        <v>0</v>
      </c>
      <c r="L84" s="689">
        <f>'Transporte Terrestre'!S147</f>
        <v>0</v>
      </c>
      <c r="M84" s="598">
        <f t="shared" si="19"/>
        <v>0.1</v>
      </c>
      <c r="N84" s="603">
        <f>'Transporte Terrestre'!W147</f>
        <v>0</v>
      </c>
      <c r="O84" s="599">
        <f t="shared" si="20"/>
        <v>0.1</v>
      </c>
      <c r="P84" s="604">
        <f>'Transporte Terrestre'!Y147</f>
        <v>0</v>
      </c>
      <c r="Q84" s="600">
        <f t="shared" si="21"/>
        <v>0.1</v>
      </c>
      <c r="R84" s="605">
        <f>'Transporte Terrestre'!AA147</f>
        <v>0</v>
      </c>
    </row>
    <row r="85" spans="1:18">
      <c r="A85" s="901"/>
      <c r="B85" s="901"/>
      <c r="D85" s="626" t="str">
        <f>'Transporte Terrestre'!B148</f>
        <v/>
      </c>
      <c r="E85" s="627">
        <f>'Transporte Terrestre'!C148</f>
        <v>0</v>
      </c>
      <c r="F85" s="695">
        <f>'Transporte Terrestre'!E148</f>
        <v>0</v>
      </c>
      <c r="G85" s="695">
        <f>'Transporte Terrestre'!L148</f>
        <v>0</v>
      </c>
      <c r="H85" s="592">
        <f>'Transporte Terrestre'!M148</f>
        <v>0</v>
      </c>
      <c r="I85" s="595">
        <f>'Transporte Terrestre'!P148</f>
        <v>0</v>
      </c>
      <c r="J85" s="595">
        <f>'Transporte Terrestre'!Q148</f>
        <v>0</v>
      </c>
      <c r="K85" s="596">
        <f>'Transporte Terrestre'!R148</f>
        <v>0</v>
      </c>
      <c r="L85" s="689">
        <f>'Transporte Terrestre'!S148</f>
        <v>0</v>
      </c>
      <c r="M85" s="598">
        <f t="shared" si="19"/>
        <v>0.1</v>
      </c>
      <c r="N85" s="603">
        <f>'Transporte Terrestre'!W148</f>
        <v>0</v>
      </c>
      <c r="O85" s="599">
        <f t="shared" si="20"/>
        <v>0.1</v>
      </c>
      <c r="P85" s="604">
        <f>'Transporte Terrestre'!Y148</f>
        <v>0</v>
      </c>
      <c r="Q85" s="600">
        <f t="shared" si="21"/>
        <v>0.1</v>
      </c>
      <c r="R85" s="605">
        <f>'Transporte Terrestre'!AA148</f>
        <v>0</v>
      </c>
    </row>
    <row r="86" spans="1:18">
      <c r="A86" s="901"/>
      <c r="B86" s="901"/>
      <c r="D86" s="626" t="str">
        <f>'Transporte Terrestre'!B149</f>
        <v/>
      </c>
      <c r="E86" s="627">
        <f>'Transporte Terrestre'!C149</f>
        <v>0</v>
      </c>
      <c r="F86" s="695">
        <f>'Transporte Terrestre'!E149</f>
        <v>0</v>
      </c>
      <c r="G86" s="695">
        <f>'Transporte Terrestre'!L149</f>
        <v>0</v>
      </c>
      <c r="H86" s="592">
        <f>'Transporte Terrestre'!M149</f>
        <v>0</v>
      </c>
      <c r="I86" s="595">
        <f>'Transporte Terrestre'!P149</f>
        <v>0</v>
      </c>
      <c r="J86" s="595">
        <f>'Transporte Terrestre'!Q149</f>
        <v>0</v>
      </c>
      <c r="K86" s="596">
        <f>'Transporte Terrestre'!R149</f>
        <v>0</v>
      </c>
      <c r="L86" s="689">
        <f>'Transporte Terrestre'!S149</f>
        <v>0</v>
      </c>
      <c r="M86" s="598">
        <f t="shared" si="19"/>
        <v>0.1</v>
      </c>
      <c r="N86" s="603">
        <f>'Transporte Terrestre'!W149</f>
        <v>0</v>
      </c>
      <c r="O86" s="599">
        <f t="shared" si="20"/>
        <v>0.1</v>
      </c>
      <c r="P86" s="604">
        <f>'Transporte Terrestre'!Y149</f>
        <v>0</v>
      </c>
      <c r="Q86" s="600">
        <f t="shared" si="21"/>
        <v>0.1</v>
      </c>
      <c r="R86" s="605">
        <f>'Transporte Terrestre'!AA149</f>
        <v>0</v>
      </c>
    </row>
  </sheetData>
  <sheetProtection sheet="1" objects="1" scenarios="1"/>
  <mergeCells count="79">
    <mergeCell ref="I80:J80"/>
    <mergeCell ref="K80:L80"/>
    <mergeCell ref="M80:R80"/>
    <mergeCell ref="D80:D81"/>
    <mergeCell ref="E80:E81"/>
    <mergeCell ref="F80:F81"/>
    <mergeCell ref="G80:G81"/>
    <mergeCell ref="H80:H81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64:D65"/>
    <mergeCell ref="E64:E65"/>
    <mergeCell ref="F64:F65"/>
    <mergeCell ref="G64:G65"/>
    <mergeCell ref="H64:H65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47:D48"/>
    <mergeCell ref="E47:E48"/>
    <mergeCell ref="F47:F48"/>
    <mergeCell ref="G47:G48"/>
    <mergeCell ref="H47:H48"/>
    <mergeCell ref="I39:J39"/>
    <mergeCell ref="K39:L39"/>
    <mergeCell ref="M39:R39"/>
    <mergeCell ref="D39:D40"/>
    <mergeCell ref="E39:E40"/>
    <mergeCell ref="F39:F40"/>
    <mergeCell ref="G39:G40"/>
    <mergeCell ref="H39:H40"/>
    <mergeCell ref="D5:D14"/>
    <mergeCell ref="L19:M19"/>
    <mergeCell ref="N19:N20"/>
    <mergeCell ref="O19:O20"/>
    <mergeCell ref="P19:P20"/>
    <mergeCell ref="D19:D20"/>
    <mergeCell ref="E19:E20"/>
    <mergeCell ref="F19:G19"/>
    <mergeCell ref="H19:I19"/>
    <mergeCell ref="J19:K19"/>
    <mergeCell ref="Q19:Q20"/>
    <mergeCell ref="R19:R20"/>
    <mergeCell ref="S19:S20"/>
    <mergeCell ref="T19:T20"/>
    <mergeCell ref="U19:U20"/>
    <mergeCell ref="V28:V29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</mergeCells>
  <conditionalFormatting sqref="T21 T23 T25">
    <cfRule type="containsErrors" dxfId="395" priority="24">
      <formula>ISERROR(T21)</formula>
    </cfRule>
  </conditionalFormatting>
  <conditionalFormatting sqref="T22 T24">
    <cfRule type="containsErrors" dxfId="394" priority="22">
      <formula>ISERROR(T22)</formula>
    </cfRule>
    <cfRule type="containsErrors" dxfId="393" priority="23">
      <formula>ISERROR(T22)</formula>
    </cfRule>
  </conditionalFormatting>
  <conditionalFormatting sqref="T30 T32 T34">
    <cfRule type="containsErrors" dxfId="392" priority="21">
      <formula>ISERROR(T30)</formula>
    </cfRule>
  </conditionalFormatting>
  <conditionalFormatting sqref="T31 T33">
    <cfRule type="containsErrors" dxfId="391" priority="19">
      <formula>ISERROR(T31)</formula>
    </cfRule>
    <cfRule type="containsErrors" dxfId="390" priority="20">
      <formula>ISERROR(T31)</formula>
    </cfRule>
  </conditionalFormatting>
  <conditionalFormatting sqref="D41:E45">
    <cfRule type="cellIs" dxfId="389" priority="13" operator="equal">
      <formula>0</formula>
    </cfRule>
    <cfRule type="cellIs" dxfId="388" priority="14" operator="equal">
      <formula>0</formula>
    </cfRule>
  </conditionalFormatting>
  <conditionalFormatting sqref="D49:D53">
    <cfRule type="cellIs" dxfId="387" priority="11" operator="equal">
      <formula>0</formula>
    </cfRule>
    <cfRule type="cellIs" dxfId="386" priority="12" operator="equal">
      <formula>0</formula>
    </cfRule>
  </conditionalFormatting>
  <conditionalFormatting sqref="D57:E61">
    <cfRule type="cellIs" dxfId="385" priority="9" operator="equal">
      <formula>0</formula>
    </cfRule>
    <cfRule type="cellIs" dxfId="384" priority="10" operator="equal">
      <formula>0</formula>
    </cfRule>
  </conditionalFormatting>
  <conditionalFormatting sqref="D66:E70">
    <cfRule type="cellIs" dxfId="383" priority="7" operator="equal">
      <formula>0</formula>
    </cfRule>
    <cfRule type="cellIs" dxfId="382" priority="8" operator="equal">
      <formula>0</formula>
    </cfRule>
  </conditionalFormatting>
  <conditionalFormatting sqref="D74:E78">
    <cfRule type="cellIs" dxfId="381" priority="5" operator="equal">
      <formula>0</formula>
    </cfRule>
    <cfRule type="cellIs" dxfId="380" priority="6" operator="equal">
      <formula>0</formula>
    </cfRule>
  </conditionalFormatting>
  <conditionalFormatting sqref="D82:E86">
    <cfRule type="cellIs" dxfId="379" priority="3" operator="equal">
      <formula>0</formula>
    </cfRule>
    <cfRule type="cellIs" dxfId="378" priority="4" operator="equal">
      <formula>0</formula>
    </cfRule>
  </conditionalFormatting>
  <conditionalFormatting sqref="E49:E53">
    <cfRule type="cellIs" dxfId="377" priority="1" operator="equal">
      <formula>0</formula>
    </cfRule>
    <cfRule type="cellIs" dxfId="376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37" orientation="landscape" horizontalDpi="4294967295" verticalDpi="4294967295" r:id="rId1"/>
  <ignoredErrors>
    <ignoredError xmlns:x16r3="http://schemas.microsoft.com/office/spreadsheetml/2018/08/main" sqref="L31:M31 M34 M32 M33" x16r3:misleadingForma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DADOS!$BK$4:$BK$13</xm:f>
          </x14:formula1>
          <xm:sqref>A5:B5</xm:sqref>
        </x14:dataValidation>
        <x14:dataValidation type="list" allowBlank="1" showInputMessage="1" showErrorMessage="1" xr:uid="{00000000-0002-0000-0100-000001000000}">
          <x14:formula1>
            <xm:f>DADOS!$AU$3:$AU$15</xm:f>
          </x14:formula1>
          <xm:sqref>A40</xm:sqref>
        </x14:dataValidation>
        <x14:dataValidation type="list" showInputMessage="1" showErrorMessage="1" xr:uid="{5D69E485-2427-46CF-BAEE-65FDF061E60A}">
          <x14:formula1>
            <xm:f>DADOS!$E$2:$E$52</xm:f>
          </x14:formula1>
          <xm:sqref>Q40 Q48 Q56 Q65 Q73 Q81</xm:sqref>
        </x14:dataValidation>
        <x14:dataValidation type="list" allowBlank="1" showInputMessage="1" showErrorMessage="1" xr:uid="{46521FC7-BA33-4615-883D-D585403AF940}">
          <x14:formula1>
            <xm:f>DADOS!$D$2:$D$12</xm:f>
          </x14:formula1>
          <xm:sqref>O40 O48 O56 O65 O73 O81</xm:sqref>
        </x14:dataValidation>
        <x14:dataValidation type="list" operator="equal" showErrorMessage="1" xr:uid="{1005E9A6-B248-4423-B222-257CFEC2E25A}">
          <x14:formula1>
            <xm:f>DADOS!$C$2:$C$12</xm:f>
          </x14:formula1>
          <xm:sqref>M40 M48 M56 M65 M73 M81</xm:sqref>
        </x14:dataValidation>
        <x14:dataValidation type="list" allowBlank="1" xr:uid="{3E41AEA3-682F-436D-B2B5-D8C03E7AB162}">
          <x14:formula1>
            <xm:f>DADOS!$AU$3:$AU$11</xm:f>
          </x14:formula1>
          <xm:sqref>F82:F86 F41:F45 F49:F53 F66:F70 F74:F78 F57:F61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workbookViewId="0">
      <selection activeCell="L18" sqref="L18"/>
    </sheetView>
  </sheetViews>
  <sheetFormatPr defaultColWidth="9" defaultRowHeight="15.6"/>
  <cols>
    <col min="1" max="1" width="17.09765625" style="74" bestFit="1" customWidth="1"/>
    <col min="2" max="2" width="12.59765625" style="74" customWidth="1"/>
    <col min="3" max="3" width="12.3984375" style="74" customWidth="1"/>
    <col min="4" max="4" width="12.09765625" style="74" customWidth="1"/>
    <col min="5" max="5" width="12.5" style="74" customWidth="1"/>
    <col min="6" max="6" width="9.59765625" style="74" customWidth="1"/>
    <col min="7" max="7" width="11.59765625" style="74" customWidth="1"/>
    <col min="8" max="11" width="9" style="74"/>
    <col min="12" max="12" width="22.19921875" style="74" bestFit="1" customWidth="1"/>
    <col min="13" max="16384" width="9" style="74"/>
  </cols>
  <sheetData>
    <row r="1" spans="1:12">
      <c r="A1" s="74" t="s">
        <v>86</v>
      </c>
      <c r="B1" s="74" t="s">
        <v>87</v>
      </c>
      <c r="C1" s="74" t="s">
        <v>88</v>
      </c>
      <c r="D1" s="74" t="s">
        <v>89</v>
      </c>
      <c r="E1" s="74" t="s">
        <v>90</v>
      </c>
      <c r="F1" s="74" t="s">
        <v>43</v>
      </c>
    </row>
    <row r="2" spans="1:12">
      <c r="A2" s="74">
        <f>Hospedagem!$B$4</f>
        <v>0</v>
      </c>
      <c r="B2" s="76">
        <f>Hospedagem!O4</f>
        <v>0</v>
      </c>
      <c r="C2" s="77">
        <f>Hospedagem!U4</f>
        <v>0</v>
      </c>
      <c r="D2" s="77">
        <f>Hospedagem!V4</f>
        <v>0</v>
      </c>
      <c r="E2" s="77">
        <f>Hospedagem!W4</f>
        <v>0</v>
      </c>
      <c r="F2" s="74">
        <f>Hospedagem!G4</f>
        <v>0</v>
      </c>
    </row>
    <row r="3" spans="1:12">
      <c r="A3" s="74">
        <f>Hospedagem!$B$4</f>
        <v>0</v>
      </c>
      <c r="B3" s="76">
        <f>Hospedagem!O5</f>
        <v>0</v>
      </c>
      <c r="C3" s="77">
        <f>Hospedagem!U5</f>
        <v>0</v>
      </c>
      <c r="D3" s="77">
        <f>Hospedagem!V5</f>
        <v>0</v>
      </c>
      <c r="E3" s="77">
        <f>Hospedagem!W5</f>
        <v>0</v>
      </c>
      <c r="F3" s="74">
        <f>Hospedagem!G5</f>
        <v>0</v>
      </c>
    </row>
    <row r="4" spans="1:12">
      <c r="A4" s="74">
        <f>Hospedagem!$B$4</f>
        <v>0</v>
      </c>
      <c r="B4" s="76">
        <f>Hospedagem!O6</f>
        <v>0</v>
      </c>
      <c r="C4" s="77">
        <f>Hospedagem!U6</f>
        <v>0</v>
      </c>
      <c r="D4" s="77">
        <f>Hospedagem!V6</f>
        <v>0</v>
      </c>
      <c r="E4" s="77">
        <f>Hospedagem!W6</f>
        <v>0</v>
      </c>
      <c r="F4" s="74">
        <f>Hospedagem!G6</f>
        <v>0</v>
      </c>
    </row>
    <row r="5" spans="1:12">
      <c r="A5" s="74">
        <f>Hospedagem!$B$4</f>
        <v>0</v>
      </c>
      <c r="B5" s="76">
        <f>Hospedagem!O7</f>
        <v>0</v>
      </c>
      <c r="C5" s="77">
        <f>Hospedagem!U7</f>
        <v>0</v>
      </c>
      <c r="D5" s="77">
        <f>Hospedagem!V7</f>
        <v>0</v>
      </c>
      <c r="E5" s="77">
        <f>Hospedagem!W7</f>
        <v>0</v>
      </c>
      <c r="F5" s="74">
        <f>Hospedagem!G7</f>
        <v>0</v>
      </c>
    </row>
    <row r="6" spans="1:12">
      <c r="A6" s="74">
        <f>Hospedagem!$B$4</f>
        <v>0</v>
      </c>
      <c r="B6" s="76">
        <f>Hospedagem!O8</f>
        <v>0</v>
      </c>
      <c r="C6" s="77">
        <f>Hospedagem!U8</f>
        <v>0</v>
      </c>
      <c r="D6" s="77">
        <f>Hospedagem!V8</f>
        <v>0</v>
      </c>
      <c r="E6" s="77">
        <f>Hospedagem!W8</f>
        <v>0</v>
      </c>
      <c r="F6" s="74">
        <f>Hospedagem!G8</f>
        <v>0</v>
      </c>
    </row>
    <row r="7" spans="1:12">
      <c r="A7" s="74">
        <f>Hospedagem!$B$4</f>
        <v>0</v>
      </c>
      <c r="B7" s="76">
        <f>Hospedagem!O9</f>
        <v>0</v>
      </c>
      <c r="C7" s="77">
        <f>Hospedagem!U9</f>
        <v>0</v>
      </c>
      <c r="D7" s="77">
        <f>Hospedagem!V9</f>
        <v>0</v>
      </c>
      <c r="E7" s="77">
        <f>Hospedagem!W9</f>
        <v>0</v>
      </c>
      <c r="F7" s="74">
        <f>Hospedagem!G9</f>
        <v>0</v>
      </c>
    </row>
    <row r="8" spans="1:12">
      <c r="A8" s="74">
        <f>Hospedagem!$B$4</f>
        <v>0</v>
      </c>
      <c r="B8" s="76">
        <f>Hospedagem!O10</f>
        <v>0</v>
      </c>
      <c r="C8" s="77">
        <f>Hospedagem!U10</f>
        <v>0</v>
      </c>
      <c r="D8" s="77">
        <f>Hospedagem!V10</f>
        <v>0</v>
      </c>
      <c r="E8" s="77">
        <f>Hospedagem!W10</f>
        <v>0</v>
      </c>
      <c r="F8" s="74">
        <f>Hospedagem!G10</f>
        <v>0</v>
      </c>
      <c r="L8" s="74">
        <f>'Cadastro Inicial'!B14</f>
        <v>0</v>
      </c>
    </row>
    <row r="9" spans="1:12">
      <c r="A9" s="74">
        <f>Hospedagem!$B$4</f>
        <v>0</v>
      </c>
      <c r="B9" s="76">
        <f>Hospedagem!O11</f>
        <v>0</v>
      </c>
      <c r="C9" s="77">
        <f>Hospedagem!U11</f>
        <v>0</v>
      </c>
      <c r="D9" s="77">
        <f>Hospedagem!V11</f>
        <v>0</v>
      </c>
      <c r="E9" s="77">
        <f>Hospedagem!W11</f>
        <v>0</v>
      </c>
      <c r="F9" s="74">
        <f>Hospedagem!G11</f>
        <v>0</v>
      </c>
      <c r="L9" s="74">
        <f>'Cadastro Inicial'!B15</f>
        <v>0</v>
      </c>
    </row>
    <row r="10" spans="1:12">
      <c r="A10" s="74">
        <f>Hospedagem!$B$4</f>
        <v>0</v>
      </c>
      <c r="B10" s="76">
        <f>Hospedagem!O12</f>
        <v>0</v>
      </c>
      <c r="C10" s="77">
        <f>Hospedagem!U12</f>
        <v>0</v>
      </c>
      <c r="D10" s="77">
        <f>Hospedagem!V12</f>
        <v>0</v>
      </c>
      <c r="E10" s="77">
        <f>Hospedagem!W12</f>
        <v>0</v>
      </c>
      <c r="F10" s="74">
        <f>Hospedagem!G12</f>
        <v>0</v>
      </c>
      <c r="L10" s="74">
        <f>'Cadastro Inicial'!B16</f>
        <v>0</v>
      </c>
    </row>
    <row r="11" spans="1:12">
      <c r="A11" s="74">
        <f>Hospedagem!$B$4</f>
        <v>0</v>
      </c>
      <c r="B11" s="76">
        <f>Hospedagem!O13</f>
        <v>0</v>
      </c>
      <c r="C11" s="77">
        <f>Hospedagem!U13</f>
        <v>0</v>
      </c>
      <c r="D11" s="77">
        <f>Hospedagem!V13</f>
        <v>0</v>
      </c>
      <c r="E11" s="77">
        <f>Hospedagem!W13</f>
        <v>0</v>
      </c>
      <c r="F11" s="74">
        <f>Hospedagem!G13</f>
        <v>0</v>
      </c>
      <c r="L11" s="74">
        <f>'Cadastro Inicial'!B17</f>
        <v>0</v>
      </c>
    </row>
    <row r="12" spans="1:12">
      <c r="A12" s="74">
        <f>Hospedagem!$B$4</f>
        <v>0</v>
      </c>
      <c r="B12" s="76">
        <f>Hospedagem!O14</f>
        <v>0</v>
      </c>
      <c r="C12" s="77">
        <f>Hospedagem!U14</f>
        <v>0</v>
      </c>
      <c r="D12" s="77">
        <f>Hospedagem!V14</f>
        <v>0</v>
      </c>
      <c r="E12" s="77">
        <f>Hospedagem!W14</f>
        <v>0</v>
      </c>
      <c r="F12" s="74">
        <f>Hospedagem!G14</f>
        <v>0</v>
      </c>
      <c r="L12" s="74">
        <f>'Cadastro Inicial'!B18</f>
        <v>0</v>
      </c>
    </row>
    <row r="13" spans="1:12">
      <c r="A13" s="74">
        <f>Hospedagem!$B$4</f>
        <v>0</v>
      </c>
      <c r="B13" s="76">
        <f>Hospedagem!O15</f>
        <v>0</v>
      </c>
      <c r="C13" s="77">
        <f>Hospedagem!U15</f>
        <v>0</v>
      </c>
      <c r="D13" s="77">
        <f>Hospedagem!V15</f>
        <v>0</v>
      </c>
      <c r="E13" s="77">
        <f>Hospedagem!W15</f>
        <v>0</v>
      </c>
      <c r="F13" s="74">
        <f>Hospedagem!G15</f>
        <v>0</v>
      </c>
      <c r="L13" s="74">
        <f>'Cadastro Inicial'!B21</f>
        <v>0</v>
      </c>
    </row>
    <row r="14" spans="1:12">
      <c r="A14" s="74">
        <f>Hospedagem!$B$4</f>
        <v>0</v>
      </c>
      <c r="B14" s="76">
        <f>Hospedagem!O16</f>
        <v>0</v>
      </c>
      <c r="C14" s="77">
        <f>Hospedagem!U16</f>
        <v>0</v>
      </c>
      <c r="D14" s="77">
        <f>Hospedagem!V16</f>
        <v>0</v>
      </c>
      <c r="E14" s="77">
        <f>Hospedagem!W16</f>
        <v>0</v>
      </c>
      <c r="F14" s="74">
        <f>Hospedagem!G16</f>
        <v>0</v>
      </c>
      <c r="L14" s="74">
        <f>'Cadastro Inicial'!B22</f>
        <v>0</v>
      </c>
    </row>
    <row r="15" spans="1:12">
      <c r="A15" s="74">
        <f>Hospedagem!$B$4</f>
        <v>0</v>
      </c>
      <c r="B15" s="76">
        <f>Hospedagem!O17</f>
        <v>0</v>
      </c>
      <c r="C15" s="77">
        <f>Hospedagem!U17</f>
        <v>0</v>
      </c>
      <c r="D15" s="77">
        <f>Hospedagem!V17</f>
        <v>0</v>
      </c>
      <c r="E15" s="77">
        <f>Hospedagem!W17</f>
        <v>0</v>
      </c>
      <c r="F15" s="74">
        <f>Hospedagem!G17</f>
        <v>0</v>
      </c>
      <c r="L15" s="74">
        <f>'Cadastro Inicial'!B23</f>
        <v>0</v>
      </c>
    </row>
    <row r="16" spans="1:12" s="75" customFormat="1">
      <c r="A16" s="75">
        <f>Hospedagem!$B$4</f>
        <v>0</v>
      </c>
      <c r="B16" s="76">
        <f>Hospedagem!O18</f>
        <v>0</v>
      </c>
      <c r="C16" s="77">
        <f>Hospedagem!U18</f>
        <v>0</v>
      </c>
      <c r="D16" s="77">
        <f>Hospedagem!V18</f>
        <v>0</v>
      </c>
      <c r="E16" s="77">
        <f>Hospedagem!W18</f>
        <v>0</v>
      </c>
      <c r="F16" s="74">
        <f>Hospedagem!G18</f>
        <v>0</v>
      </c>
      <c r="L16" s="74">
        <f>'Cadastro Inicial'!B24</f>
        <v>0</v>
      </c>
    </row>
    <row r="17" spans="1:12">
      <c r="A17" s="74">
        <f>Hospedagem!$B$27</f>
        <v>0</v>
      </c>
      <c r="B17" s="76">
        <f>Hospedagem!O27</f>
        <v>0</v>
      </c>
      <c r="C17" s="77">
        <f>Hospedagem!U27</f>
        <v>0</v>
      </c>
      <c r="D17" s="77">
        <f>Hospedagem!V27</f>
        <v>0</v>
      </c>
      <c r="E17" s="77">
        <f>Hospedagem!W27</f>
        <v>0</v>
      </c>
      <c r="F17" s="74">
        <f>Hospedagem!G27</f>
        <v>0</v>
      </c>
      <c r="L17" s="74">
        <f>'Cadastro Inicial'!B25</f>
        <v>0</v>
      </c>
    </row>
    <row r="18" spans="1:12">
      <c r="A18" s="74">
        <f>Hospedagem!$B$27</f>
        <v>0</v>
      </c>
      <c r="B18" s="76">
        <f>Hospedagem!O28</f>
        <v>0</v>
      </c>
      <c r="C18" s="77">
        <f>Hospedagem!U28</f>
        <v>0</v>
      </c>
      <c r="D18" s="77">
        <f>Hospedagem!V28</f>
        <v>0</v>
      </c>
      <c r="E18" s="77">
        <f>Hospedagem!W28</f>
        <v>0</v>
      </c>
      <c r="F18" s="74">
        <f>Hospedagem!G28</f>
        <v>0</v>
      </c>
    </row>
    <row r="19" spans="1:12">
      <c r="A19" s="74">
        <f>Hospedagem!$B$27</f>
        <v>0</v>
      </c>
      <c r="B19" s="76">
        <f>Hospedagem!O29</f>
        <v>0</v>
      </c>
      <c r="C19" s="77">
        <f>Hospedagem!U29</f>
        <v>0</v>
      </c>
      <c r="D19" s="77">
        <f>Hospedagem!V29</f>
        <v>0</v>
      </c>
      <c r="E19" s="77">
        <f>Hospedagem!W29</f>
        <v>0</v>
      </c>
      <c r="F19" s="74">
        <f>Hospedagem!G29</f>
        <v>0</v>
      </c>
    </row>
    <row r="20" spans="1:12">
      <c r="A20" s="74">
        <f>Hospedagem!$B$27</f>
        <v>0</v>
      </c>
      <c r="B20" s="76">
        <f>Hospedagem!O30</f>
        <v>0</v>
      </c>
      <c r="C20" s="77">
        <f>Hospedagem!U30</f>
        <v>0</v>
      </c>
      <c r="D20" s="77">
        <f>Hospedagem!V30</f>
        <v>0</v>
      </c>
      <c r="E20" s="77">
        <f>Hospedagem!W30</f>
        <v>0</v>
      </c>
      <c r="F20" s="74">
        <f>Hospedagem!G30</f>
        <v>0</v>
      </c>
    </row>
    <row r="21" spans="1:12">
      <c r="A21" s="74">
        <f>Hospedagem!$B$27</f>
        <v>0</v>
      </c>
      <c r="B21" s="76">
        <f>Hospedagem!O31</f>
        <v>0</v>
      </c>
      <c r="C21" s="77">
        <f>Hospedagem!U31</f>
        <v>0</v>
      </c>
      <c r="D21" s="77">
        <f>Hospedagem!V31</f>
        <v>0</v>
      </c>
      <c r="E21" s="77">
        <f>Hospedagem!W31</f>
        <v>0</v>
      </c>
      <c r="F21" s="74">
        <f>Hospedagem!G31</f>
        <v>0</v>
      </c>
    </row>
    <row r="22" spans="1:12">
      <c r="A22" s="74">
        <f>Hospedagem!$B$27</f>
        <v>0</v>
      </c>
      <c r="B22" s="76">
        <f>Hospedagem!O32</f>
        <v>0</v>
      </c>
      <c r="C22" s="77">
        <f>Hospedagem!U32</f>
        <v>0</v>
      </c>
      <c r="D22" s="77">
        <f>Hospedagem!V32</f>
        <v>0</v>
      </c>
      <c r="E22" s="77">
        <f>Hospedagem!W32</f>
        <v>0</v>
      </c>
      <c r="F22" s="74">
        <f>Hospedagem!G32</f>
        <v>0</v>
      </c>
    </row>
    <row r="23" spans="1:12">
      <c r="A23" s="74">
        <f>Hospedagem!$B$27</f>
        <v>0</v>
      </c>
      <c r="B23" s="76">
        <f>Hospedagem!O33</f>
        <v>0</v>
      </c>
      <c r="C23" s="77">
        <f>Hospedagem!U33</f>
        <v>0</v>
      </c>
      <c r="D23" s="77">
        <f>Hospedagem!V33</f>
        <v>0</v>
      </c>
      <c r="E23" s="77">
        <f>Hospedagem!W33</f>
        <v>0</v>
      </c>
      <c r="F23" s="74">
        <f>Hospedagem!G33</f>
        <v>0</v>
      </c>
    </row>
    <row r="24" spans="1:12">
      <c r="A24" s="74">
        <f>Hospedagem!$B$27</f>
        <v>0</v>
      </c>
      <c r="B24" s="76">
        <f>Hospedagem!O34</f>
        <v>0</v>
      </c>
      <c r="C24" s="77">
        <f>Hospedagem!U34</f>
        <v>0</v>
      </c>
      <c r="D24" s="77">
        <f>Hospedagem!V34</f>
        <v>0</v>
      </c>
      <c r="E24" s="77">
        <f>Hospedagem!W34</f>
        <v>0</v>
      </c>
      <c r="F24" s="74">
        <f>Hospedagem!G34</f>
        <v>0</v>
      </c>
    </row>
    <row r="25" spans="1:12">
      <c r="A25" s="74">
        <f>Hospedagem!$B$27</f>
        <v>0</v>
      </c>
      <c r="B25" s="76">
        <f>Hospedagem!O35</f>
        <v>0</v>
      </c>
      <c r="C25" s="77">
        <f>Hospedagem!U35</f>
        <v>0</v>
      </c>
      <c r="D25" s="77">
        <f>Hospedagem!V35</f>
        <v>0</v>
      </c>
      <c r="E25" s="77">
        <f>Hospedagem!W35</f>
        <v>0</v>
      </c>
      <c r="F25" s="74">
        <f>Hospedagem!G35</f>
        <v>0</v>
      </c>
    </row>
    <row r="26" spans="1:12">
      <c r="A26" s="74">
        <f>Hospedagem!$B$27</f>
        <v>0</v>
      </c>
      <c r="B26" s="76">
        <f>Hospedagem!O36</f>
        <v>0</v>
      </c>
      <c r="C26" s="77">
        <f>Hospedagem!U36</f>
        <v>0</v>
      </c>
      <c r="D26" s="77">
        <f>Hospedagem!V36</f>
        <v>0</v>
      </c>
      <c r="E26" s="77">
        <f>Hospedagem!W36</f>
        <v>0</v>
      </c>
      <c r="F26" s="74">
        <f>Hospedagem!G36</f>
        <v>0</v>
      </c>
    </row>
    <row r="27" spans="1:12">
      <c r="A27" s="74">
        <f>Hospedagem!$B$27</f>
        <v>0</v>
      </c>
      <c r="B27" s="76">
        <f>Hospedagem!O37</f>
        <v>0</v>
      </c>
      <c r="C27" s="77">
        <f>Hospedagem!U37</f>
        <v>0</v>
      </c>
      <c r="D27" s="77">
        <f>Hospedagem!V37</f>
        <v>0</v>
      </c>
      <c r="E27" s="77">
        <f>Hospedagem!W37</f>
        <v>0</v>
      </c>
      <c r="F27" s="74">
        <f>Hospedagem!G37</f>
        <v>0</v>
      </c>
    </row>
    <row r="28" spans="1:12">
      <c r="A28" s="74">
        <f>Hospedagem!$B$27</f>
        <v>0</v>
      </c>
      <c r="B28" s="76">
        <f>Hospedagem!O38</f>
        <v>0</v>
      </c>
      <c r="C28" s="77">
        <f>Hospedagem!U38</f>
        <v>0</v>
      </c>
      <c r="D28" s="77">
        <f>Hospedagem!V38</f>
        <v>0</v>
      </c>
      <c r="E28" s="77">
        <f>Hospedagem!W38</f>
        <v>0</v>
      </c>
      <c r="F28" s="74">
        <f>Hospedagem!G38</f>
        <v>0</v>
      </c>
    </row>
    <row r="29" spans="1:12">
      <c r="A29" s="74">
        <f>Hospedagem!$B$27</f>
        <v>0</v>
      </c>
      <c r="B29" s="76">
        <f>Hospedagem!O39</f>
        <v>0</v>
      </c>
      <c r="C29" s="77">
        <f>Hospedagem!U39</f>
        <v>0</v>
      </c>
      <c r="D29" s="77">
        <f>Hospedagem!V39</f>
        <v>0</v>
      </c>
      <c r="E29" s="77">
        <f>Hospedagem!W39</f>
        <v>0</v>
      </c>
      <c r="F29" s="74">
        <f>Hospedagem!G39</f>
        <v>0</v>
      </c>
    </row>
    <row r="30" spans="1:12">
      <c r="A30" s="74">
        <f>Hospedagem!$B$27</f>
        <v>0</v>
      </c>
      <c r="B30" s="76">
        <f>Hospedagem!O40</f>
        <v>0</v>
      </c>
      <c r="C30" s="77">
        <f>Hospedagem!U40</f>
        <v>0</v>
      </c>
      <c r="D30" s="77">
        <f>Hospedagem!V40</f>
        <v>0</v>
      </c>
      <c r="E30" s="77">
        <f>Hospedagem!W40</f>
        <v>0</v>
      </c>
      <c r="F30" s="74">
        <f>Hospedagem!G40</f>
        <v>0</v>
      </c>
    </row>
    <row r="31" spans="1:12">
      <c r="A31" s="74">
        <f>Hospedagem!$B$27</f>
        <v>0</v>
      </c>
      <c r="B31" s="76">
        <f>Hospedagem!O41</f>
        <v>0</v>
      </c>
      <c r="C31" s="77">
        <f>Hospedagem!U41</f>
        <v>0</v>
      </c>
      <c r="D31" s="77">
        <f>Hospedagem!V41</f>
        <v>0</v>
      </c>
      <c r="E31" s="77">
        <f>Hospedagem!W41</f>
        <v>0</v>
      </c>
      <c r="F31" s="74">
        <f>Hospedagem!G41</f>
        <v>0</v>
      </c>
    </row>
    <row r="32" spans="1:12" s="75" customFormat="1">
      <c r="A32" s="75">
        <f>Hospedagem!$B$49</f>
        <v>0</v>
      </c>
      <c r="B32" s="76">
        <f>Hospedagem!O49</f>
        <v>0</v>
      </c>
      <c r="C32" s="77">
        <f>Hospedagem!U42</f>
        <v>0</v>
      </c>
      <c r="D32" s="77">
        <f>Hospedagem!V42</f>
        <v>0</v>
      </c>
      <c r="E32" s="77">
        <f>Hospedagem!W42</f>
        <v>0</v>
      </c>
      <c r="F32" s="74">
        <f>Hospedagem!G42</f>
        <v>0</v>
      </c>
    </row>
    <row r="33" spans="1:6">
      <c r="A33" s="74">
        <f>Hospedagem!$B$49</f>
        <v>0</v>
      </c>
      <c r="B33" s="76">
        <f>Hospedagem!O50</f>
        <v>0</v>
      </c>
      <c r="C33" s="77">
        <f>Hospedagem!U49</f>
        <v>0</v>
      </c>
      <c r="D33" s="77">
        <f>Hospedagem!V49</f>
        <v>0</v>
      </c>
      <c r="E33" s="77">
        <f>Hospedagem!W49</f>
        <v>0</v>
      </c>
      <c r="F33" s="74">
        <f>Hospedagem!G49</f>
        <v>0</v>
      </c>
    </row>
    <row r="34" spans="1:6">
      <c r="A34" s="74">
        <f>Hospedagem!$B$49</f>
        <v>0</v>
      </c>
      <c r="B34" s="76">
        <f>Hospedagem!O51</f>
        <v>0</v>
      </c>
      <c r="C34" s="77">
        <f>Hospedagem!U50</f>
        <v>0</v>
      </c>
      <c r="D34" s="77">
        <f>Hospedagem!V50</f>
        <v>0</v>
      </c>
      <c r="E34" s="77">
        <f>Hospedagem!W50</f>
        <v>0</v>
      </c>
      <c r="F34" s="74">
        <f>Hospedagem!G50</f>
        <v>0</v>
      </c>
    </row>
    <row r="35" spans="1:6">
      <c r="A35" s="74">
        <f>Hospedagem!$B$49</f>
        <v>0</v>
      </c>
      <c r="B35" s="76">
        <f>Hospedagem!O52</f>
        <v>0</v>
      </c>
      <c r="C35" s="77">
        <f>Hospedagem!U51</f>
        <v>0</v>
      </c>
      <c r="D35" s="77">
        <f>Hospedagem!V51</f>
        <v>0</v>
      </c>
      <c r="E35" s="77">
        <f>Hospedagem!W51</f>
        <v>0</v>
      </c>
      <c r="F35" s="74">
        <f>Hospedagem!G51</f>
        <v>0</v>
      </c>
    </row>
    <row r="36" spans="1:6">
      <c r="A36" s="74">
        <f>Hospedagem!$B$49</f>
        <v>0</v>
      </c>
      <c r="B36" s="76">
        <f>Hospedagem!O53</f>
        <v>0</v>
      </c>
      <c r="C36" s="77">
        <f>Hospedagem!U52</f>
        <v>0</v>
      </c>
      <c r="D36" s="77">
        <f>Hospedagem!V52</f>
        <v>0</v>
      </c>
      <c r="E36" s="77">
        <f>Hospedagem!W52</f>
        <v>0</v>
      </c>
      <c r="F36" s="74">
        <f>Hospedagem!G52</f>
        <v>0</v>
      </c>
    </row>
    <row r="37" spans="1:6">
      <c r="A37" s="74">
        <f>Hospedagem!$B$49</f>
        <v>0</v>
      </c>
      <c r="B37" s="76">
        <f>Hospedagem!O54</f>
        <v>0</v>
      </c>
      <c r="C37" s="77">
        <f>Hospedagem!U53</f>
        <v>0</v>
      </c>
      <c r="D37" s="77">
        <f>Hospedagem!V53</f>
        <v>0</v>
      </c>
      <c r="E37" s="77">
        <f>Hospedagem!W53</f>
        <v>0</v>
      </c>
      <c r="F37" s="74">
        <f>Hospedagem!G53</f>
        <v>0</v>
      </c>
    </row>
    <row r="38" spans="1:6">
      <c r="A38" s="74">
        <f>Hospedagem!$B$49</f>
        <v>0</v>
      </c>
      <c r="B38" s="76">
        <f>Hospedagem!O55</f>
        <v>0</v>
      </c>
      <c r="C38" s="77">
        <f>Hospedagem!U54</f>
        <v>0</v>
      </c>
      <c r="D38" s="77">
        <f>Hospedagem!V54</f>
        <v>0</v>
      </c>
      <c r="E38" s="77">
        <f>Hospedagem!W54</f>
        <v>0</v>
      </c>
      <c r="F38" s="74">
        <f>Hospedagem!G54</f>
        <v>0</v>
      </c>
    </row>
    <row r="39" spans="1:6">
      <c r="A39" s="74">
        <f>Hospedagem!$B$49</f>
        <v>0</v>
      </c>
      <c r="B39" s="76">
        <f>Hospedagem!O56</f>
        <v>0</v>
      </c>
      <c r="C39" s="77">
        <f>Hospedagem!U55</f>
        <v>0</v>
      </c>
      <c r="D39" s="77">
        <f>Hospedagem!V55</f>
        <v>0</v>
      </c>
      <c r="E39" s="77">
        <f>Hospedagem!W55</f>
        <v>0</v>
      </c>
      <c r="F39" s="74">
        <f>Hospedagem!G55</f>
        <v>0</v>
      </c>
    </row>
    <row r="40" spans="1:6">
      <c r="A40" s="74">
        <f>Hospedagem!$B$49</f>
        <v>0</v>
      </c>
      <c r="B40" s="76">
        <f>Hospedagem!O57</f>
        <v>0</v>
      </c>
      <c r="C40" s="77">
        <f>Hospedagem!U56</f>
        <v>0</v>
      </c>
      <c r="D40" s="77">
        <f>Hospedagem!V56</f>
        <v>0</v>
      </c>
      <c r="E40" s="77">
        <f>Hospedagem!W56</f>
        <v>0</v>
      </c>
      <c r="F40" s="74">
        <f>Hospedagem!G56</f>
        <v>0</v>
      </c>
    </row>
    <row r="41" spans="1:6">
      <c r="A41" s="74">
        <f>Hospedagem!$B$49</f>
        <v>0</v>
      </c>
      <c r="B41" s="76">
        <f>Hospedagem!O58</f>
        <v>0</v>
      </c>
      <c r="C41" s="77">
        <f>Hospedagem!U57</f>
        <v>0</v>
      </c>
      <c r="D41" s="77">
        <f>Hospedagem!V57</f>
        <v>0</v>
      </c>
      <c r="E41" s="77">
        <f>Hospedagem!W57</f>
        <v>0</v>
      </c>
      <c r="F41" s="74">
        <f>Hospedagem!G57</f>
        <v>0</v>
      </c>
    </row>
    <row r="42" spans="1:6">
      <c r="A42" s="74">
        <f>Hospedagem!$B$49</f>
        <v>0</v>
      </c>
      <c r="B42" s="76">
        <f>Hospedagem!O59</f>
        <v>0</v>
      </c>
      <c r="C42" s="77">
        <f>Hospedagem!U58</f>
        <v>0</v>
      </c>
      <c r="D42" s="77">
        <f>Hospedagem!V58</f>
        <v>0</v>
      </c>
      <c r="E42" s="77">
        <f>Hospedagem!W58</f>
        <v>0</v>
      </c>
      <c r="F42" s="74">
        <f>Hospedagem!G58</f>
        <v>0</v>
      </c>
    </row>
    <row r="43" spans="1:6">
      <c r="A43" s="74">
        <f>Hospedagem!$B$49</f>
        <v>0</v>
      </c>
      <c r="B43" s="76">
        <f>Hospedagem!O60</f>
        <v>0</v>
      </c>
      <c r="C43" s="77">
        <f>Hospedagem!U59</f>
        <v>0</v>
      </c>
      <c r="D43" s="77">
        <f>Hospedagem!V59</f>
        <v>0</v>
      </c>
      <c r="E43" s="77">
        <f>Hospedagem!W59</f>
        <v>0</v>
      </c>
      <c r="F43" s="74">
        <f>Hospedagem!G59</f>
        <v>0</v>
      </c>
    </row>
    <row r="44" spans="1:6">
      <c r="A44" s="74">
        <f>Hospedagem!$B$49</f>
        <v>0</v>
      </c>
      <c r="B44" s="76">
        <f>Hospedagem!O61</f>
        <v>0</v>
      </c>
      <c r="C44" s="77">
        <f>Hospedagem!U60</f>
        <v>0</v>
      </c>
      <c r="D44" s="77">
        <f>Hospedagem!V60</f>
        <v>0</v>
      </c>
      <c r="E44" s="77">
        <f>Hospedagem!W60</f>
        <v>0</v>
      </c>
      <c r="F44" s="74">
        <f>Hospedagem!G60</f>
        <v>0</v>
      </c>
    </row>
    <row r="45" spans="1:6">
      <c r="A45" s="74">
        <f>Hospedagem!$B$49</f>
        <v>0</v>
      </c>
      <c r="B45" s="76">
        <f>Hospedagem!O62</f>
        <v>0</v>
      </c>
      <c r="C45" s="77">
        <f>Hospedagem!U61</f>
        <v>0</v>
      </c>
      <c r="D45" s="77">
        <f>Hospedagem!V61</f>
        <v>0</v>
      </c>
      <c r="E45" s="77">
        <f>Hospedagem!W61</f>
        <v>0</v>
      </c>
      <c r="F45" s="74">
        <f>Hospedagem!G61</f>
        <v>0</v>
      </c>
    </row>
    <row r="46" spans="1:6" s="75" customFormat="1">
      <c r="A46" s="75">
        <f>Hospedagem!$B$49</f>
        <v>0</v>
      </c>
      <c r="B46" s="76">
        <f>Hospedagem!O63</f>
        <v>0</v>
      </c>
      <c r="C46" s="77">
        <f>Hospedagem!U62</f>
        <v>0</v>
      </c>
      <c r="D46" s="77">
        <f>Hospedagem!V62</f>
        <v>0</v>
      </c>
      <c r="E46" s="77">
        <f>Hospedagem!W62</f>
        <v>0</v>
      </c>
      <c r="F46" s="74">
        <f>Hospedagem!G62</f>
        <v>0</v>
      </c>
    </row>
    <row r="47" spans="1:6">
      <c r="A47" s="74">
        <f>Hospedagem!$B$71</f>
        <v>0</v>
      </c>
      <c r="B47" s="76">
        <f>Hospedagem!O71</f>
        <v>0</v>
      </c>
      <c r="C47" s="77">
        <f>Hospedagem!U71</f>
        <v>0</v>
      </c>
      <c r="D47" s="77">
        <f>Hospedagem!U71</f>
        <v>0</v>
      </c>
      <c r="E47" s="77">
        <f>Hospedagem!W71</f>
        <v>0</v>
      </c>
      <c r="F47" s="74">
        <f>Hospedagem!G71</f>
        <v>0</v>
      </c>
    </row>
    <row r="48" spans="1:6">
      <c r="A48" s="74">
        <f>Hospedagem!$B$71</f>
        <v>0</v>
      </c>
      <c r="B48" s="76">
        <f>Hospedagem!O72</f>
        <v>0</v>
      </c>
      <c r="C48" s="77">
        <f>Hospedagem!U72</f>
        <v>0</v>
      </c>
      <c r="D48" s="77">
        <f>Hospedagem!U72</f>
        <v>0</v>
      </c>
      <c r="E48" s="77">
        <f>Hospedagem!W72</f>
        <v>0</v>
      </c>
      <c r="F48" s="74">
        <f>Hospedagem!G72</f>
        <v>0</v>
      </c>
    </row>
    <row r="49" spans="1:6">
      <c r="A49" s="74">
        <f>Hospedagem!$B$71</f>
        <v>0</v>
      </c>
      <c r="B49" s="76">
        <f>Hospedagem!O73</f>
        <v>0</v>
      </c>
      <c r="C49" s="77">
        <f>Hospedagem!U73</f>
        <v>0</v>
      </c>
      <c r="D49" s="77">
        <f>Hospedagem!U73</f>
        <v>0</v>
      </c>
      <c r="E49" s="77">
        <f>Hospedagem!W73</f>
        <v>0</v>
      </c>
      <c r="F49" s="74">
        <f>Hospedagem!G73</f>
        <v>0</v>
      </c>
    </row>
    <row r="50" spans="1:6">
      <c r="A50" s="74">
        <f>Hospedagem!$B$71</f>
        <v>0</v>
      </c>
      <c r="B50" s="76">
        <f>Hospedagem!O74</f>
        <v>0</v>
      </c>
      <c r="C50" s="77">
        <f>Hospedagem!U74</f>
        <v>0</v>
      </c>
      <c r="D50" s="77">
        <f>Hospedagem!U74</f>
        <v>0</v>
      </c>
      <c r="E50" s="77">
        <f>Hospedagem!W74</f>
        <v>0</v>
      </c>
      <c r="F50" s="74">
        <f>Hospedagem!G74</f>
        <v>0</v>
      </c>
    </row>
    <row r="51" spans="1:6">
      <c r="A51" s="74">
        <f>Hospedagem!$B$71</f>
        <v>0</v>
      </c>
      <c r="B51" s="76">
        <f>Hospedagem!O75</f>
        <v>0</v>
      </c>
      <c r="C51" s="77">
        <f>Hospedagem!U75</f>
        <v>0</v>
      </c>
      <c r="D51" s="77">
        <f>Hospedagem!U75</f>
        <v>0</v>
      </c>
      <c r="E51" s="77">
        <f>Hospedagem!W75</f>
        <v>0</v>
      </c>
      <c r="F51" s="74">
        <f>Hospedagem!G75</f>
        <v>0</v>
      </c>
    </row>
    <row r="52" spans="1:6">
      <c r="A52" s="74">
        <f>Hospedagem!$B$71</f>
        <v>0</v>
      </c>
      <c r="B52" s="76">
        <f>Hospedagem!O76</f>
        <v>0</v>
      </c>
      <c r="C52" s="77">
        <f>Hospedagem!U76</f>
        <v>0</v>
      </c>
      <c r="D52" s="77">
        <f>Hospedagem!U76</f>
        <v>0</v>
      </c>
      <c r="E52" s="77">
        <f>Hospedagem!W76</f>
        <v>0</v>
      </c>
      <c r="F52" s="74">
        <f>Hospedagem!G76</f>
        <v>0</v>
      </c>
    </row>
    <row r="53" spans="1:6">
      <c r="A53" s="74">
        <f>Hospedagem!$B$71</f>
        <v>0</v>
      </c>
      <c r="B53" s="76">
        <f>Hospedagem!O77</f>
        <v>0</v>
      </c>
      <c r="C53" s="77">
        <f>Hospedagem!U77</f>
        <v>0</v>
      </c>
      <c r="D53" s="77">
        <f>Hospedagem!U77</f>
        <v>0</v>
      </c>
      <c r="E53" s="77">
        <f>Hospedagem!W77</f>
        <v>0</v>
      </c>
      <c r="F53" s="74">
        <f>Hospedagem!G77</f>
        <v>0</v>
      </c>
    </row>
    <row r="54" spans="1:6">
      <c r="A54" s="74">
        <f>Hospedagem!$B$71</f>
        <v>0</v>
      </c>
      <c r="B54" s="76">
        <f>Hospedagem!O78</f>
        <v>0</v>
      </c>
      <c r="C54" s="77">
        <f>Hospedagem!U78</f>
        <v>0</v>
      </c>
      <c r="D54" s="77">
        <f>Hospedagem!U78</f>
        <v>0</v>
      </c>
      <c r="E54" s="77">
        <f>Hospedagem!W78</f>
        <v>0</v>
      </c>
      <c r="F54" s="74">
        <f>Hospedagem!G78</f>
        <v>0</v>
      </c>
    </row>
    <row r="55" spans="1:6">
      <c r="A55" s="74">
        <f>Hospedagem!$B$71</f>
        <v>0</v>
      </c>
      <c r="B55" s="76">
        <f>Hospedagem!O79</f>
        <v>0</v>
      </c>
      <c r="C55" s="77">
        <f>Hospedagem!U79</f>
        <v>0</v>
      </c>
      <c r="D55" s="77">
        <f>Hospedagem!U79</f>
        <v>0</v>
      </c>
      <c r="E55" s="77">
        <f>Hospedagem!W79</f>
        <v>0</v>
      </c>
      <c r="F55" s="74">
        <f>Hospedagem!G79</f>
        <v>0</v>
      </c>
    </row>
    <row r="56" spans="1:6">
      <c r="A56" s="74">
        <f>Hospedagem!$B$71</f>
        <v>0</v>
      </c>
      <c r="B56" s="76">
        <f>Hospedagem!O80</f>
        <v>0</v>
      </c>
      <c r="C56" s="77">
        <f>Hospedagem!U80</f>
        <v>0</v>
      </c>
      <c r="D56" s="77">
        <f>Hospedagem!U80</f>
        <v>0</v>
      </c>
      <c r="E56" s="77">
        <f>Hospedagem!W80</f>
        <v>0</v>
      </c>
      <c r="F56" s="74">
        <f>Hospedagem!G80</f>
        <v>0</v>
      </c>
    </row>
    <row r="57" spans="1:6">
      <c r="A57" s="74">
        <f>Hospedagem!$B$71</f>
        <v>0</v>
      </c>
      <c r="B57" s="76">
        <f>Hospedagem!O81</f>
        <v>0</v>
      </c>
      <c r="C57" s="77">
        <f>Hospedagem!U81</f>
        <v>0</v>
      </c>
      <c r="D57" s="77">
        <f>Hospedagem!U81</f>
        <v>0</v>
      </c>
      <c r="E57" s="77">
        <f>Hospedagem!W81</f>
        <v>0</v>
      </c>
      <c r="F57" s="74">
        <f>Hospedagem!G81</f>
        <v>0</v>
      </c>
    </row>
    <row r="58" spans="1:6">
      <c r="A58" s="74">
        <f>Hospedagem!$B$71</f>
        <v>0</v>
      </c>
      <c r="B58" s="76">
        <f>Hospedagem!O82</f>
        <v>0</v>
      </c>
      <c r="C58" s="77">
        <f>Hospedagem!U82</f>
        <v>0</v>
      </c>
      <c r="D58" s="77">
        <f>Hospedagem!U82</f>
        <v>0</v>
      </c>
      <c r="E58" s="77">
        <f>Hospedagem!W82</f>
        <v>0</v>
      </c>
      <c r="F58" s="74">
        <f>Hospedagem!G82</f>
        <v>0</v>
      </c>
    </row>
    <row r="59" spans="1:6">
      <c r="A59" s="74">
        <f>Hospedagem!$B$71</f>
        <v>0</v>
      </c>
      <c r="B59" s="76">
        <f>Hospedagem!O83</f>
        <v>0</v>
      </c>
      <c r="C59" s="77">
        <f>Hospedagem!U83</f>
        <v>0</v>
      </c>
      <c r="D59" s="77">
        <f>Hospedagem!U83</f>
        <v>0</v>
      </c>
      <c r="E59" s="77">
        <f>Hospedagem!W83</f>
        <v>0</v>
      </c>
      <c r="F59" s="74">
        <f>Hospedagem!G83</f>
        <v>0</v>
      </c>
    </row>
    <row r="60" spans="1:6">
      <c r="A60" s="74">
        <f>Hospedagem!$B$71</f>
        <v>0</v>
      </c>
      <c r="B60" s="76">
        <f>Hospedagem!O84</f>
        <v>0</v>
      </c>
      <c r="C60" s="77">
        <f>Hospedagem!U84</f>
        <v>0</v>
      </c>
      <c r="D60" s="77">
        <f>Hospedagem!U84</f>
        <v>0</v>
      </c>
      <c r="E60" s="77">
        <f>Hospedagem!W84</f>
        <v>0</v>
      </c>
      <c r="F60" s="74">
        <f>Hospedagem!G84</f>
        <v>0</v>
      </c>
    </row>
    <row r="61" spans="1:6" s="75" customFormat="1">
      <c r="A61" s="75">
        <f>Hospedagem!$B$71</f>
        <v>0</v>
      </c>
      <c r="B61" s="76">
        <f>Hospedagem!O85</f>
        <v>0</v>
      </c>
      <c r="C61" s="77">
        <f>Hospedagem!U85</f>
        <v>0</v>
      </c>
      <c r="D61" s="77">
        <f>Hospedagem!U85</f>
        <v>0</v>
      </c>
      <c r="E61" s="77">
        <f>Hospedagem!W85</f>
        <v>0</v>
      </c>
      <c r="F61" s="74">
        <f>Hospedagem!G85</f>
        <v>0</v>
      </c>
    </row>
    <row r="62" spans="1:6">
      <c r="A62" s="74">
        <f>Hospedagem!$B$93</f>
        <v>0</v>
      </c>
      <c r="B62" s="76">
        <f>Hospedagem!O93</f>
        <v>0</v>
      </c>
      <c r="C62" s="77">
        <f>Hospedagem!U93</f>
        <v>0</v>
      </c>
      <c r="D62" s="77">
        <f>Hospedagem!U93</f>
        <v>0</v>
      </c>
      <c r="E62" s="77">
        <f>Hospedagem!W93</f>
        <v>0</v>
      </c>
      <c r="F62" s="74">
        <f>Hospedagem!G93</f>
        <v>0</v>
      </c>
    </row>
    <row r="63" spans="1:6">
      <c r="A63" s="74">
        <f>Hospedagem!$B$93</f>
        <v>0</v>
      </c>
      <c r="B63" s="76">
        <f>Hospedagem!O94</f>
        <v>0</v>
      </c>
      <c r="C63" s="77">
        <f>Hospedagem!U94</f>
        <v>0</v>
      </c>
      <c r="D63" s="77">
        <f>Hospedagem!U94</f>
        <v>0</v>
      </c>
      <c r="E63" s="77">
        <f>Hospedagem!W94</f>
        <v>0</v>
      </c>
      <c r="F63" s="74">
        <f>Hospedagem!G94</f>
        <v>0</v>
      </c>
    </row>
    <row r="64" spans="1:6">
      <c r="A64" s="74">
        <f>Hospedagem!$B$93</f>
        <v>0</v>
      </c>
      <c r="B64" s="76">
        <f>Hospedagem!O95</f>
        <v>0</v>
      </c>
      <c r="C64" s="77">
        <f>Hospedagem!U95</f>
        <v>0</v>
      </c>
      <c r="D64" s="77">
        <f>Hospedagem!U95</f>
        <v>0</v>
      </c>
      <c r="E64" s="77">
        <f>Hospedagem!W95</f>
        <v>0</v>
      </c>
      <c r="F64" s="74">
        <f>Hospedagem!G95</f>
        <v>0</v>
      </c>
    </row>
    <row r="65" spans="1:6">
      <c r="A65" s="74">
        <f>Hospedagem!$B$93</f>
        <v>0</v>
      </c>
      <c r="B65" s="76">
        <f>Hospedagem!O96</f>
        <v>0</v>
      </c>
      <c r="C65" s="77">
        <f>Hospedagem!U96</f>
        <v>0</v>
      </c>
      <c r="D65" s="77">
        <f>Hospedagem!U96</f>
        <v>0</v>
      </c>
      <c r="E65" s="77">
        <f>Hospedagem!W96</f>
        <v>0</v>
      </c>
      <c r="F65" s="74">
        <f>Hospedagem!G96</f>
        <v>0</v>
      </c>
    </row>
    <row r="66" spans="1:6">
      <c r="A66" s="74">
        <f>Hospedagem!$B$93</f>
        <v>0</v>
      </c>
      <c r="B66" s="76">
        <f>Hospedagem!O97</f>
        <v>0</v>
      </c>
      <c r="C66" s="77">
        <f>Hospedagem!U97</f>
        <v>0</v>
      </c>
      <c r="D66" s="77">
        <f>Hospedagem!U97</f>
        <v>0</v>
      </c>
      <c r="E66" s="77">
        <f>Hospedagem!W97</f>
        <v>0</v>
      </c>
      <c r="F66" s="74">
        <f>Hospedagem!G97</f>
        <v>0</v>
      </c>
    </row>
    <row r="67" spans="1:6">
      <c r="A67" s="74">
        <f>Hospedagem!$B$93</f>
        <v>0</v>
      </c>
      <c r="B67" s="76">
        <f>Hospedagem!O98</f>
        <v>0</v>
      </c>
      <c r="C67" s="77">
        <f>Hospedagem!U98</f>
        <v>0</v>
      </c>
      <c r="D67" s="77">
        <f>Hospedagem!U98</f>
        <v>0</v>
      </c>
      <c r="E67" s="77">
        <f>Hospedagem!W98</f>
        <v>0</v>
      </c>
      <c r="F67" s="74">
        <f>Hospedagem!G98</f>
        <v>0</v>
      </c>
    </row>
    <row r="68" spans="1:6">
      <c r="A68" s="74">
        <f>Hospedagem!$B$93</f>
        <v>0</v>
      </c>
      <c r="B68" s="76">
        <f>Hospedagem!O99</f>
        <v>0</v>
      </c>
      <c r="C68" s="77">
        <f>Hospedagem!U99</f>
        <v>0</v>
      </c>
      <c r="D68" s="77">
        <f>Hospedagem!U99</f>
        <v>0</v>
      </c>
      <c r="E68" s="77">
        <f>Hospedagem!W99</f>
        <v>0</v>
      </c>
      <c r="F68" s="74">
        <f>Hospedagem!G99</f>
        <v>0</v>
      </c>
    </row>
    <row r="69" spans="1:6">
      <c r="A69" s="74">
        <f>Hospedagem!$B$93</f>
        <v>0</v>
      </c>
      <c r="B69" s="76">
        <f>Hospedagem!O100</f>
        <v>0</v>
      </c>
      <c r="C69" s="77">
        <f>Hospedagem!U100</f>
        <v>0</v>
      </c>
      <c r="D69" s="77">
        <f>Hospedagem!U100</f>
        <v>0</v>
      </c>
      <c r="E69" s="77">
        <f>Hospedagem!W100</f>
        <v>0</v>
      </c>
      <c r="F69" s="74">
        <f>Hospedagem!G100</f>
        <v>0</v>
      </c>
    </row>
    <row r="70" spans="1:6">
      <c r="A70" s="74">
        <f>Hospedagem!$B$93</f>
        <v>0</v>
      </c>
      <c r="B70" s="76">
        <f>Hospedagem!O101</f>
        <v>0</v>
      </c>
      <c r="C70" s="77">
        <f>Hospedagem!U101</f>
        <v>0</v>
      </c>
      <c r="D70" s="77">
        <f>Hospedagem!U101</f>
        <v>0</v>
      </c>
      <c r="E70" s="77">
        <f>Hospedagem!W101</f>
        <v>0</v>
      </c>
      <c r="F70" s="74">
        <f>Hospedagem!G101</f>
        <v>0</v>
      </c>
    </row>
    <row r="71" spans="1:6">
      <c r="A71" s="74">
        <f>Hospedagem!$B$93</f>
        <v>0</v>
      </c>
      <c r="B71" s="76">
        <f>Hospedagem!O102</f>
        <v>0</v>
      </c>
      <c r="C71" s="77">
        <f>Hospedagem!U102</f>
        <v>0</v>
      </c>
      <c r="D71" s="77">
        <f>Hospedagem!U102</f>
        <v>0</v>
      </c>
      <c r="E71" s="77">
        <f>Hospedagem!W102</f>
        <v>0</v>
      </c>
      <c r="F71" s="74">
        <f>Hospedagem!G102</f>
        <v>0</v>
      </c>
    </row>
    <row r="72" spans="1:6">
      <c r="A72" s="74">
        <f>Hospedagem!$B$93</f>
        <v>0</v>
      </c>
      <c r="B72" s="76">
        <f>Hospedagem!O103</f>
        <v>0</v>
      </c>
      <c r="C72" s="77">
        <f>Hospedagem!U103</f>
        <v>0</v>
      </c>
      <c r="D72" s="77">
        <f>Hospedagem!U103</f>
        <v>0</v>
      </c>
      <c r="E72" s="77">
        <f>Hospedagem!W103</f>
        <v>0</v>
      </c>
      <c r="F72" s="74">
        <f>Hospedagem!G103</f>
        <v>0</v>
      </c>
    </row>
    <row r="73" spans="1:6">
      <c r="A73" s="74">
        <f>Hospedagem!$B$93</f>
        <v>0</v>
      </c>
      <c r="B73" s="76">
        <f>Hospedagem!O104</f>
        <v>0</v>
      </c>
      <c r="C73" s="77">
        <f>Hospedagem!U104</f>
        <v>0</v>
      </c>
      <c r="D73" s="77">
        <f>Hospedagem!U104</f>
        <v>0</v>
      </c>
      <c r="E73" s="77">
        <f>Hospedagem!W104</f>
        <v>0</v>
      </c>
      <c r="F73" s="74">
        <f>Hospedagem!G104</f>
        <v>0</v>
      </c>
    </row>
    <row r="74" spans="1:6">
      <c r="A74" s="74">
        <f>Hospedagem!$B$93</f>
        <v>0</v>
      </c>
      <c r="B74" s="76">
        <f>Hospedagem!O105</f>
        <v>0</v>
      </c>
      <c r="C74" s="77">
        <f>Hospedagem!U105</f>
        <v>0</v>
      </c>
      <c r="D74" s="77">
        <f>Hospedagem!U105</f>
        <v>0</v>
      </c>
      <c r="E74" s="77">
        <f>Hospedagem!W105</f>
        <v>0</v>
      </c>
      <c r="F74" s="74">
        <f>Hospedagem!G105</f>
        <v>0</v>
      </c>
    </row>
    <row r="75" spans="1:6">
      <c r="A75" s="74">
        <f>Hospedagem!$B$93</f>
        <v>0</v>
      </c>
      <c r="B75" s="76">
        <f>Hospedagem!O106</f>
        <v>0</v>
      </c>
      <c r="C75" s="77">
        <f>Hospedagem!U106</f>
        <v>0</v>
      </c>
      <c r="D75" s="77">
        <f>Hospedagem!U106</f>
        <v>0</v>
      </c>
      <c r="E75" s="77">
        <f>Hospedagem!W106</f>
        <v>0</v>
      </c>
      <c r="F75" s="74">
        <f>Hospedagem!G106</f>
        <v>0</v>
      </c>
    </row>
    <row r="76" spans="1:6">
      <c r="A76" s="74">
        <f>Hospedagem!$B$93</f>
        <v>0</v>
      </c>
      <c r="B76" s="76">
        <f>Hospedagem!O107</f>
        <v>0</v>
      </c>
      <c r="C76" s="77">
        <f>Hospedagem!U107</f>
        <v>0</v>
      </c>
      <c r="D76" s="77">
        <f>Hospedagem!U107</f>
        <v>0</v>
      </c>
      <c r="E76" s="77">
        <f>Hospedagem!W107</f>
        <v>0</v>
      </c>
      <c r="F76" s="74">
        <f>Hospedagem!G107</f>
        <v>0</v>
      </c>
    </row>
    <row r="77" spans="1:6">
      <c r="C77" s="77"/>
      <c r="D77" s="77"/>
      <c r="E77" s="77"/>
    </row>
    <row r="78" spans="1:6">
      <c r="C78" s="77"/>
      <c r="D78" s="77"/>
      <c r="E78" s="77"/>
    </row>
    <row r="79" spans="1:6">
      <c r="C79" s="77"/>
      <c r="D79" s="77"/>
      <c r="E79" s="77"/>
    </row>
    <row r="80" spans="1:6">
      <c r="C80" s="77"/>
      <c r="D80" s="77"/>
      <c r="E80" s="77"/>
    </row>
    <row r="81" spans="3:5">
      <c r="C81" s="77"/>
      <c r="D81" s="77"/>
      <c r="E81" s="77"/>
    </row>
    <row r="82" spans="3:5">
      <c r="C82" s="77"/>
      <c r="D82" s="77"/>
      <c r="E82" s="77"/>
    </row>
    <row r="83" spans="3:5">
      <c r="C83" s="77"/>
      <c r="D83" s="77"/>
      <c r="E83" s="77"/>
    </row>
    <row r="84" spans="3:5">
      <c r="C84" s="77"/>
      <c r="D84" s="77"/>
      <c r="E84" s="77"/>
    </row>
    <row r="85" spans="3:5">
      <c r="C85" s="77"/>
      <c r="D85" s="77"/>
      <c r="E85" s="77"/>
    </row>
    <row r="86" spans="3:5">
      <c r="C86" s="77"/>
      <c r="D86" s="77"/>
      <c r="E86" s="77"/>
    </row>
    <row r="87" spans="3:5">
      <c r="C87" s="77"/>
      <c r="D87" s="77"/>
      <c r="E87" s="77"/>
    </row>
    <row r="88" spans="3:5">
      <c r="C88" s="77"/>
      <c r="D88" s="77"/>
      <c r="E88" s="7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AO243"/>
  <sheetViews>
    <sheetView topLeftCell="A126" zoomScale="90" zoomScaleNormal="90" workbookViewId="0">
      <selection activeCell="D203" sqref="D203:K217"/>
    </sheetView>
  </sheetViews>
  <sheetFormatPr defaultColWidth="9" defaultRowHeight="15.6"/>
  <cols>
    <col min="1" max="1" width="6.09765625" style="1" customWidth="1"/>
    <col min="2" max="2" width="20" style="1" customWidth="1"/>
    <col min="3" max="3" width="8.8984375" style="1" customWidth="1"/>
    <col min="4" max="4" width="10.59765625" style="1" customWidth="1"/>
    <col min="5" max="5" width="14.3984375" style="1" customWidth="1"/>
    <col min="6" max="6" width="13.8984375" style="1" customWidth="1"/>
    <col min="7" max="11" width="10.59765625" style="1" customWidth="1"/>
    <col min="12" max="12" width="5.5" style="1" customWidth="1"/>
    <col min="13" max="14" width="5.8984375" style="1" customWidth="1"/>
    <col min="15" max="19" width="15.69921875" style="1" customWidth="1"/>
    <col min="20" max="20" width="8.3984375" style="1" customWidth="1"/>
    <col min="21" max="29" width="10.59765625" style="1" customWidth="1"/>
    <col min="30" max="30" width="8.8984375" style="1" customWidth="1"/>
    <col min="31" max="31" width="16.69921875" style="1" customWidth="1"/>
    <col min="32" max="32" width="1.3984375" style="1" customWidth="1"/>
    <col min="33" max="33" width="9.19921875" style="1" customWidth="1"/>
    <col min="34" max="36" width="9" style="1" hidden="1" customWidth="1"/>
    <col min="37" max="37" width="11.5" style="1" hidden="1" customWidth="1"/>
    <col min="38" max="40" width="0" style="1" hidden="1" customWidth="1"/>
    <col min="41" max="16384" width="9" style="1"/>
  </cols>
  <sheetData>
    <row r="1" spans="1:41" ht="49.95" customHeight="1">
      <c r="A1" s="1122" t="s">
        <v>91</v>
      </c>
      <c r="B1" s="1084" t="str">
        <f>IF(B4=0,"",B4)</f>
        <v/>
      </c>
      <c r="C1" s="1084"/>
      <c r="D1" s="1084"/>
      <c r="E1" s="1084"/>
      <c r="F1" s="1084"/>
      <c r="G1" s="1084"/>
      <c r="H1" s="1084"/>
      <c r="I1" s="1084"/>
      <c r="J1" s="1084"/>
      <c r="K1" s="1084"/>
      <c r="L1" s="1084"/>
      <c r="M1" s="1084"/>
      <c r="N1" s="1084"/>
      <c r="O1" s="1084"/>
      <c r="P1" s="1084"/>
      <c r="Q1" s="1084"/>
      <c r="R1" s="1084"/>
      <c r="S1" s="1084"/>
      <c r="T1" s="1084"/>
      <c r="U1" s="1077"/>
      <c r="V1" s="1077"/>
      <c r="W1" s="1077"/>
      <c r="X1" s="1077"/>
      <c r="Y1" s="1077"/>
      <c r="Z1" s="1077"/>
      <c r="AA1" s="1077"/>
      <c r="AB1" s="1077"/>
      <c r="AC1" s="1077"/>
      <c r="AD1" s="1077"/>
      <c r="AE1" s="1077"/>
      <c r="AF1" s="1078"/>
    </row>
    <row r="2" spans="1:41">
      <c r="A2" s="1123"/>
      <c r="B2" s="1037" t="s">
        <v>92</v>
      </c>
      <c r="C2" s="1037" t="s">
        <v>75</v>
      </c>
      <c r="D2" s="1037" t="s">
        <v>45</v>
      </c>
      <c r="E2" s="1037" t="s">
        <v>93</v>
      </c>
      <c r="F2" s="1037" t="s">
        <v>94</v>
      </c>
      <c r="G2" s="1037" t="s">
        <v>95</v>
      </c>
      <c r="H2" s="1037" t="s">
        <v>96</v>
      </c>
      <c r="I2" s="1094" t="s">
        <v>97</v>
      </c>
      <c r="J2" s="1094" t="s">
        <v>98</v>
      </c>
      <c r="K2" s="1039" t="s">
        <v>77</v>
      </c>
      <c r="L2" s="1039" t="s">
        <v>99</v>
      </c>
      <c r="M2" s="1081" t="s">
        <v>100</v>
      </c>
      <c r="N2" s="1065"/>
      <c r="O2" s="1041" t="s">
        <v>46</v>
      </c>
      <c r="P2" s="1041"/>
      <c r="Q2" s="1041" t="s">
        <v>101</v>
      </c>
      <c r="R2" s="1042"/>
      <c r="S2" s="1032" t="s">
        <v>102</v>
      </c>
      <c r="T2" s="1115" t="s">
        <v>63</v>
      </c>
      <c r="U2" s="1097" t="s">
        <v>103</v>
      </c>
      <c r="V2" s="1098"/>
      <c r="W2" s="1043"/>
      <c r="X2" s="1097" t="s">
        <v>80</v>
      </c>
      <c r="Y2" s="1098"/>
      <c r="Z2" s="1098"/>
      <c r="AA2" s="1098"/>
      <c r="AB2" s="1098"/>
      <c r="AC2" s="1098"/>
      <c r="AD2" s="1043"/>
      <c r="AE2" s="1092" t="s">
        <v>104</v>
      </c>
      <c r="AF2" s="339"/>
      <c r="AG2"/>
      <c r="AH2"/>
      <c r="AJ2"/>
      <c r="AK2"/>
      <c r="AL2"/>
      <c r="AM2"/>
      <c r="AN2"/>
      <c r="AO2"/>
    </row>
    <row r="3" spans="1:41">
      <c r="A3" s="1123"/>
      <c r="B3" s="1038"/>
      <c r="C3" s="1038"/>
      <c r="D3" s="1038"/>
      <c r="E3" s="1038"/>
      <c r="F3" s="1038"/>
      <c r="G3" s="1038"/>
      <c r="H3" s="1038"/>
      <c r="I3" s="1095"/>
      <c r="J3" s="1095"/>
      <c r="K3" s="1040"/>
      <c r="L3" s="1040"/>
      <c r="M3" s="1082"/>
      <c r="N3" s="1066"/>
      <c r="O3" s="134" t="s">
        <v>105</v>
      </c>
      <c r="P3" s="134" t="s">
        <v>82</v>
      </c>
      <c r="Q3" s="134" t="s">
        <v>105</v>
      </c>
      <c r="R3" s="301" t="s">
        <v>106</v>
      </c>
      <c r="S3" s="1032"/>
      <c r="T3" s="1115"/>
      <c r="U3" s="302" t="s">
        <v>47</v>
      </c>
      <c r="V3" s="144" t="s">
        <v>48</v>
      </c>
      <c r="W3" s="303" t="s">
        <v>107</v>
      </c>
      <c r="X3" s="490">
        <v>0.05</v>
      </c>
      <c r="Y3" s="491" t="s">
        <v>57</v>
      </c>
      <c r="Z3" s="490">
        <v>0.05</v>
      </c>
      <c r="AA3" s="492" t="s">
        <v>108</v>
      </c>
      <c r="AB3" s="490">
        <v>0.05</v>
      </c>
      <c r="AC3" s="1096" t="s">
        <v>59</v>
      </c>
      <c r="AD3" s="1096"/>
      <c r="AE3" s="1093"/>
      <c r="AF3" s="339"/>
      <c r="AG3"/>
      <c r="AH3"/>
      <c r="AJ3"/>
      <c r="AK3"/>
      <c r="AL3"/>
      <c r="AM3"/>
      <c r="AN3"/>
      <c r="AO3"/>
    </row>
    <row r="4" spans="1:41">
      <c r="A4" s="1123"/>
      <c r="B4" s="1085">
        <f>'Cadastro Inicial'!B14</f>
        <v>0</v>
      </c>
      <c r="C4" s="1085">
        <f>'Cadastro Inicial'!C14:D14</f>
        <v>0</v>
      </c>
      <c r="D4" s="829"/>
      <c r="E4" s="829"/>
      <c r="F4" s="829"/>
      <c r="G4" s="829"/>
      <c r="H4" s="829"/>
      <c r="I4" s="830"/>
      <c r="J4" s="830"/>
      <c r="K4" s="829"/>
      <c r="L4" s="818">
        <f>J4-I4</f>
        <v>0</v>
      </c>
      <c r="M4" s="819" t="str">
        <f>IF(N4&gt;0,"Yes","No")</f>
        <v>Yes</v>
      </c>
      <c r="N4" s="820">
        <v>0.1</v>
      </c>
      <c r="O4" s="810">
        <f>ROUNDUP(((Q4/T4)),0)</f>
        <v>0</v>
      </c>
      <c r="P4" s="811">
        <f>K4*L4*O4</f>
        <v>0</v>
      </c>
      <c r="Q4" s="812">
        <f>S4-(S4*N4)</f>
        <v>0</v>
      </c>
      <c r="R4" s="812">
        <f>Q4*K4*L4</f>
        <v>0</v>
      </c>
      <c r="S4" s="821"/>
      <c r="T4" s="822">
        <v>0.8</v>
      </c>
      <c r="U4" s="821"/>
      <c r="V4" s="821"/>
      <c r="W4" s="823"/>
      <c r="X4" s="923">
        <f>X3</f>
        <v>0.05</v>
      </c>
      <c r="Y4" s="809">
        <f>O4*X4</f>
        <v>0</v>
      </c>
      <c r="Z4" s="923">
        <f>Z3</f>
        <v>0.05</v>
      </c>
      <c r="AA4" s="809">
        <f>O4*Z3</f>
        <v>0</v>
      </c>
      <c r="AB4" s="923">
        <f>AB3</f>
        <v>0.05</v>
      </c>
      <c r="AC4" s="1075">
        <f>O4*AB4</f>
        <v>0</v>
      </c>
      <c r="AD4" s="1075"/>
      <c r="AE4" s="254" t="s">
        <v>114</v>
      </c>
      <c r="AF4" s="339"/>
      <c r="AG4"/>
      <c r="AH4"/>
      <c r="AI4" s="575">
        <v>4</v>
      </c>
      <c r="AJ4" s="576">
        <f>Y4+AA4+AC4</f>
        <v>0</v>
      </c>
      <c r="AK4"/>
      <c r="AL4"/>
      <c r="AM4"/>
      <c r="AN4"/>
      <c r="AO4"/>
    </row>
    <row r="5" spans="1:41" ht="15.6" customHeight="1">
      <c r="A5" s="1123"/>
      <c r="B5" s="1086"/>
      <c r="C5" s="1086"/>
      <c r="D5" s="839"/>
      <c r="E5" s="839"/>
      <c r="F5" s="839"/>
      <c r="G5" s="839"/>
      <c r="H5" s="829"/>
      <c r="I5" s="830"/>
      <c r="J5" s="830"/>
      <c r="K5" s="839"/>
      <c r="L5" s="818">
        <f t="shared" ref="L5:L18" si="0">J5-I5</f>
        <v>0</v>
      </c>
      <c r="M5" s="819" t="str">
        <f t="shared" ref="M5:M18" si="1">IF(N5&gt;0,"Yes","No")</f>
        <v>Yes</v>
      </c>
      <c r="N5" s="820">
        <v>0.1</v>
      </c>
      <c r="O5" s="810">
        <f t="shared" ref="O5:O18" si="2">ROUNDUP(((Q5/T5)),0)</f>
        <v>0</v>
      </c>
      <c r="P5" s="813">
        <f>K5*L5*O5</f>
        <v>0</v>
      </c>
      <c r="Q5" s="812">
        <f t="shared" ref="Q5:Q18" si="3">S5-(S5*N5)</f>
        <v>0</v>
      </c>
      <c r="R5" s="814">
        <f>Q5*K5*L5</f>
        <v>0</v>
      </c>
      <c r="S5" s="821"/>
      <c r="T5" s="824">
        <v>0.8</v>
      </c>
      <c r="U5" s="821"/>
      <c r="V5" s="821"/>
      <c r="W5" s="823"/>
      <c r="X5" s="923">
        <f t="shared" ref="X5:AB18" si="4">X4</f>
        <v>0.05</v>
      </c>
      <c r="Y5" s="809">
        <f t="shared" ref="Y5:Y18" si="5">O5*X5</f>
        <v>0</v>
      </c>
      <c r="Z5" s="923">
        <f t="shared" si="4"/>
        <v>0.05</v>
      </c>
      <c r="AA5" s="809">
        <f t="shared" ref="AA5:AA18" si="6">O5*Z4</f>
        <v>0</v>
      </c>
      <c r="AB5" s="923">
        <f t="shared" si="4"/>
        <v>0.05</v>
      </c>
      <c r="AC5" s="1075">
        <f t="shared" ref="AC5:AC18" si="7">O5*AB5</f>
        <v>0</v>
      </c>
      <c r="AD5" s="1075"/>
      <c r="AE5" s="345" t="s">
        <v>115</v>
      </c>
      <c r="AF5" s="339"/>
      <c r="AG5"/>
      <c r="AH5"/>
      <c r="AI5" s="575">
        <f t="shared" ref="AI5:AI63" si="8">AI4+1</f>
        <v>5</v>
      </c>
      <c r="AJ5" s="576">
        <f t="shared" ref="AJ5:AJ18" si="9">Y5+AA5+AC5</f>
        <v>0</v>
      </c>
      <c r="AK5"/>
      <c r="AL5"/>
      <c r="AM5"/>
      <c r="AN5"/>
      <c r="AO5"/>
    </row>
    <row r="6" spans="1:41" ht="15.6" customHeight="1">
      <c r="A6" s="1123"/>
      <c r="B6" s="1086"/>
      <c r="C6" s="1086"/>
      <c r="D6" s="829"/>
      <c r="E6" s="839"/>
      <c r="F6" s="839"/>
      <c r="G6" s="839"/>
      <c r="H6" s="829"/>
      <c r="I6" s="830"/>
      <c r="J6" s="830"/>
      <c r="K6" s="829"/>
      <c r="L6" s="818">
        <f t="shared" si="0"/>
        <v>0</v>
      </c>
      <c r="M6" s="819" t="str">
        <f t="shared" si="1"/>
        <v>Yes</v>
      </c>
      <c r="N6" s="820">
        <v>0.1</v>
      </c>
      <c r="O6" s="810">
        <f t="shared" si="2"/>
        <v>0</v>
      </c>
      <c r="P6" s="813">
        <f t="shared" ref="P6:P18" si="10">K6*L6*O6</f>
        <v>0</v>
      </c>
      <c r="Q6" s="812">
        <f t="shared" si="3"/>
        <v>0</v>
      </c>
      <c r="R6" s="814">
        <f t="shared" ref="R6:R18" si="11">Q6*K6*L6</f>
        <v>0</v>
      </c>
      <c r="S6" s="821"/>
      <c r="T6" s="824">
        <v>0.8</v>
      </c>
      <c r="U6" s="821"/>
      <c r="V6" s="821"/>
      <c r="W6" s="823"/>
      <c r="X6" s="923">
        <f t="shared" si="4"/>
        <v>0.05</v>
      </c>
      <c r="Y6" s="809">
        <f t="shared" si="5"/>
        <v>0</v>
      </c>
      <c r="Z6" s="923">
        <f t="shared" si="4"/>
        <v>0.05</v>
      </c>
      <c r="AA6" s="809">
        <f t="shared" si="6"/>
        <v>0</v>
      </c>
      <c r="AB6" s="923">
        <f t="shared" si="4"/>
        <v>0.05</v>
      </c>
      <c r="AC6" s="1075">
        <f t="shared" si="7"/>
        <v>0</v>
      </c>
      <c r="AD6" s="1075"/>
      <c r="AE6" s="143"/>
      <c r="AF6" s="339"/>
      <c r="AG6"/>
      <c r="AH6"/>
      <c r="AI6" s="575">
        <f t="shared" si="8"/>
        <v>6</v>
      </c>
      <c r="AJ6" s="576">
        <f t="shared" si="9"/>
        <v>0</v>
      </c>
      <c r="AK6"/>
      <c r="AL6"/>
      <c r="AM6"/>
      <c r="AN6"/>
      <c r="AO6"/>
    </row>
    <row r="7" spans="1:41" ht="15.6" customHeight="1">
      <c r="A7" s="1123"/>
      <c r="B7" s="1086"/>
      <c r="C7" s="1086"/>
      <c r="D7" s="839"/>
      <c r="E7" s="839"/>
      <c r="F7" s="839"/>
      <c r="G7" s="839"/>
      <c r="H7" s="829"/>
      <c r="I7" s="830"/>
      <c r="J7" s="830"/>
      <c r="K7" s="839"/>
      <c r="L7" s="818">
        <f t="shared" si="0"/>
        <v>0</v>
      </c>
      <c r="M7" s="819" t="str">
        <f t="shared" si="1"/>
        <v>Yes</v>
      </c>
      <c r="N7" s="820">
        <v>0.1</v>
      </c>
      <c r="O7" s="810">
        <f t="shared" si="2"/>
        <v>0</v>
      </c>
      <c r="P7" s="813">
        <f>K7*L7*O7</f>
        <v>0</v>
      </c>
      <c r="Q7" s="812">
        <f t="shared" si="3"/>
        <v>0</v>
      </c>
      <c r="R7" s="814">
        <f t="shared" si="11"/>
        <v>0</v>
      </c>
      <c r="S7" s="821"/>
      <c r="T7" s="824">
        <v>0.8</v>
      </c>
      <c r="U7" s="821"/>
      <c r="V7" s="821"/>
      <c r="W7" s="823"/>
      <c r="X7" s="923">
        <f t="shared" si="4"/>
        <v>0.05</v>
      </c>
      <c r="Y7" s="809">
        <f t="shared" si="5"/>
        <v>0</v>
      </c>
      <c r="Z7" s="923">
        <f t="shared" si="4"/>
        <v>0.05</v>
      </c>
      <c r="AA7" s="809">
        <f t="shared" si="6"/>
        <v>0</v>
      </c>
      <c r="AB7" s="923">
        <f t="shared" si="4"/>
        <v>0.05</v>
      </c>
      <c r="AC7" s="1075">
        <f t="shared" si="7"/>
        <v>0</v>
      </c>
      <c r="AD7" s="1075"/>
      <c r="AE7" s="346" t="s">
        <v>116</v>
      </c>
      <c r="AF7" s="339"/>
      <c r="AG7"/>
      <c r="AH7"/>
      <c r="AI7" s="575">
        <f t="shared" si="8"/>
        <v>7</v>
      </c>
      <c r="AJ7" s="576">
        <f t="shared" si="9"/>
        <v>0</v>
      </c>
      <c r="AK7"/>
      <c r="AL7"/>
      <c r="AM7"/>
      <c r="AN7"/>
      <c r="AO7"/>
    </row>
    <row r="8" spans="1:41" ht="15.6" customHeight="1">
      <c r="A8" s="1123"/>
      <c r="B8" s="1086"/>
      <c r="C8" s="1086"/>
      <c r="D8" s="829"/>
      <c r="E8" s="839"/>
      <c r="F8" s="839"/>
      <c r="G8" s="839"/>
      <c r="H8" s="829"/>
      <c r="I8" s="830"/>
      <c r="J8" s="830"/>
      <c r="K8" s="829"/>
      <c r="L8" s="818">
        <f t="shared" si="0"/>
        <v>0</v>
      </c>
      <c r="M8" s="819" t="str">
        <f t="shared" si="1"/>
        <v>Yes</v>
      </c>
      <c r="N8" s="820">
        <v>0.1</v>
      </c>
      <c r="O8" s="810">
        <f t="shared" si="2"/>
        <v>0</v>
      </c>
      <c r="P8" s="813">
        <f t="shared" si="10"/>
        <v>0</v>
      </c>
      <c r="Q8" s="812">
        <f t="shared" si="3"/>
        <v>0</v>
      </c>
      <c r="R8" s="814">
        <f t="shared" si="11"/>
        <v>0</v>
      </c>
      <c r="S8" s="821"/>
      <c r="T8" s="824">
        <v>0.8</v>
      </c>
      <c r="U8" s="821"/>
      <c r="V8" s="821"/>
      <c r="W8" s="823"/>
      <c r="X8" s="923">
        <f t="shared" si="4"/>
        <v>0.05</v>
      </c>
      <c r="Y8" s="809">
        <f t="shared" si="5"/>
        <v>0</v>
      </c>
      <c r="Z8" s="923">
        <f t="shared" si="4"/>
        <v>0.05</v>
      </c>
      <c r="AA8" s="809">
        <f t="shared" si="6"/>
        <v>0</v>
      </c>
      <c r="AB8" s="923">
        <f t="shared" si="4"/>
        <v>0.05</v>
      </c>
      <c r="AC8" s="1075">
        <f t="shared" si="7"/>
        <v>0</v>
      </c>
      <c r="AD8" s="1075"/>
      <c r="AE8" s="347" t="s">
        <v>117</v>
      </c>
      <c r="AF8" s="339"/>
      <c r="AG8"/>
      <c r="AH8"/>
      <c r="AI8" s="575">
        <f t="shared" si="8"/>
        <v>8</v>
      </c>
      <c r="AJ8" s="576">
        <f t="shared" si="9"/>
        <v>0</v>
      </c>
      <c r="AK8"/>
      <c r="AL8"/>
      <c r="AM8"/>
      <c r="AN8"/>
      <c r="AO8"/>
    </row>
    <row r="9" spans="1:41" ht="15.6" customHeight="1">
      <c r="A9" s="1123"/>
      <c r="B9" s="1086"/>
      <c r="C9" s="1086"/>
      <c r="D9" s="839"/>
      <c r="E9" s="839"/>
      <c r="F9" s="839"/>
      <c r="G9" s="839"/>
      <c r="H9" s="829"/>
      <c r="I9" s="830"/>
      <c r="J9" s="830"/>
      <c r="K9" s="839"/>
      <c r="L9" s="818">
        <f t="shared" si="0"/>
        <v>0</v>
      </c>
      <c r="M9" s="819" t="str">
        <f t="shared" si="1"/>
        <v>Yes</v>
      </c>
      <c r="N9" s="820">
        <v>0.1</v>
      </c>
      <c r="O9" s="810">
        <f t="shared" si="2"/>
        <v>0</v>
      </c>
      <c r="P9" s="813">
        <f t="shared" si="10"/>
        <v>0</v>
      </c>
      <c r="Q9" s="812">
        <f t="shared" si="3"/>
        <v>0</v>
      </c>
      <c r="R9" s="814">
        <f t="shared" si="11"/>
        <v>0</v>
      </c>
      <c r="S9" s="821"/>
      <c r="T9" s="824">
        <v>0.8</v>
      </c>
      <c r="U9" s="821"/>
      <c r="V9" s="821"/>
      <c r="W9" s="823"/>
      <c r="X9" s="923">
        <f t="shared" si="4"/>
        <v>0.05</v>
      </c>
      <c r="Y9" s="809">
        <f t="shared" si="5"/>
        <v>0</v>
      </c>
      <c r="Z9" s="923">
        <f t="shared" si="4"/>
        <v>0.05</v>
      </c>
      <c r="AA9" s="809">
        <f t="shared" si="6"/>
        <v>0</v>
      </c>
      <c r="AB9" s="923">
        <f t="shared" si="4"/>
        <v>0.05</v>
      </c>
      <c r="AC9" s="1075">
        <f t="shared" si="7"/>
        <v>0</v>
      </c>
      <c r="AD9" s="1075"/>
      <c r="AE9" s="143"/>
      <c r="AF9" s="339"/>
      <c r="AG9"/>
      <c r="AH9"/>
      <c r="AI9" s="575">
        <f t="shared" si="8"/>
        <v>9</v>
      </c>
      <c r="AJ9" s="576">
        <f t="shared" si="9"/>
        <v>0</v>
      </c>
      <c r="AK9"/>
      <c r="AL9"/>
      <c r="AM9"/>
      <c r="AN9"/>
      <c r="AO9"/>
    </row>
    <row r="10" spans="1:41" ht="15.6" customHeight="1">
      <c r="A10" s="1123"/>
      <c r="B10" s="1086"/>
      <c r="C10" s="1086"/>
      <c r="D10" s="829"/>
      <c r="E10" s="839"/>
      <c r="F10" s="839"/>
      <c r="G10" s="839"/>
      <c r="H10" s="829"/>
      <c r="I10" s="830"/>
      <c r="J10" s="830"/>
      <c r="K10" s="829"/>
      <c r="L10" s="818">
        <f t="shared" si="0"/>
        <v>0</v>
      </c>
      <c r="M10" s="819" t="str">
        <f t="shared" si="1"/>
        <v>Yes</v>
      </c>
      <c r="N10" s="820">
        <v>0.1</v>
      </c>
      <c r="O10" s="810">
        <f t="shared" si="2"/>
        <v>0</v>
      </c>
      <c r="P10" s="813">
        <f t="shared" si="10"/>
        <v>0</v>
      </c>
      <c r="Q10" s="812">
        <f t="shared" si="3"/>
        <v>0</v>
      </c>
      <c r="R10" s="814">
        <f t="shared" si="11"/>
        <v>0</v>
      </c>
      <c r="S10" s="821"/>
      <c r="T10" s="824">
        <v>0.8</v>
      </c>
      <c r="U10" s="821"/>
      <c r="V10" s="821"/>
      <c r="W10" s="823"/>
      <c r="X10" s="923">
        <f t="shared" si="4"/>
        <v>0.05</v>
      </c>
      <c r="Y10" s="809">
        <f t="shared" si="5"/>
        <v>0</v>
      </c>
      <c r="Z10" s="923">
        <f t="shared" si="4"/>
        <v>0.05</v>
      </c>
      <c r="AA10" s="809">
        <f t="shared" si="6"/>
        <v>0</v>
      </c>
      <c r="AB10" s="923">
        <f t="shared" si="4"/>
        <v>0.05</v>
      </c>
      <c r="AC10" s="1075">
        <f t="shared" si="7"/>
        <v>0</v>
      </c>
      <c r="AD10" s="1075"/>
      <c r="AE10" s="143"/>
      <c r="AF10" s="339"/>
      <c r="AG10"/>
      <c r="AH10"/>
      <c r="AI10" s="575">
        <f t="shared" si="8"/>
        <v>10</v>
      </c>
      <c r="AJ10" s="576">
        <f t="shared" si="9"/>
        <v>0</v>
      </c>
      <c r="AK10"/>
      <c r="AL10"/>
      <c r="AM10"/>
      <c r="AN10"/>
      <c r="AO10"/>
    </row>
    <row r="11" spans="1:41" ht="15.6" customHeight="1">
      <c r="A11" s="1123"/>
      <c r="B11" s="1086"/>
      <c r="C11" s="1086"/>
      <c r="D11" s="839"/>
      <c r="E11" s="839"/>
      <c r="F11" s="839"/>
      <c r="G11" s="839"/>
      <c r="H11" s="829"/>
      <c r="I11" s="830"/>
      <c r="J11" s="830"/>
      <c r="K11" s="839"/>
      <c r="L11" s="818">
        <f t="shared" si="0"/>
        <v>0</v>
      </c>
      <c r="M11" s="819" t="str">
        <f t="shared" si="1"/>
        <v>Yes</v>
      </c>
      <c r="N11" s="820">
        <v>0.1</v>
      </c>
      <c r="O11" s="810">
        <f t="shared" si="2"/>
        <v>0</v>
      </c>
      <c r="P11" s="813">
        <f t="shared" si="10"/>
        <v>0</v>
      </c>
      <c r="Q11" s="812">
        <f t="shared" si="3"/>
        <v>0</v>
      </c>
      <c r="R11" s="814">
        <f t="shared" si="11"/>
        <v>0</v>
      </c>
      <c r="S11" s="821"/>
      <c r="T11" s="824">
        <v>0.8</v>
      </c>
      <c r="U11" s="821"/>
      <c r="V11" s="821"/>
      <c r="W11" s="823"/>
      <c r="X11" s="923">
        <f t="shared" si="4"/>
        <v>0.05</v>
      </c>
      <c r="Y11" s="809">
        <f t="shared" si="5"/>
        <v>0</v>
      </c>
      <c r="Z11" s="923">
        <f t="shared" si="4"/>
        <v>0.05</v>
      </c>
      <c r="AA11" s="809">
        <f t="shared" si="6"/>
        <v>0</v>
      </c>
      <c r="AB11" s="923">
        <f t="shared" si="4"/>
        <v>0.05</v>
      </c>
      <c r="AC11" s="1075">
        <f t="shared" si="7"/>
        <v>0</v>
      </c>
      <c r="AD11" s="1075"/>
      <c r="AE11" s="143"/>
      <c r="AF11" s="339"/>
      <c r="AG11"/>
      <c r="AH11"/>
      <c r="AI11" s="575">
        <f t="shared" si="8"/>
        <v>11</v>
      </c>
      <c r="AJ11" s="576">
        <f t="shared" si="9"/>
        <v>0</v>
      </c>
      <c r="AK11"/>
      <c r="AL11"/>
      <c r="AM11"/>
      <c r="AN11"/>
      <c r="AO11"/>
    </row>
    <row r="12" spans="1:41" ht="15.6" customHeight="1">
      <c r="A12" s="1123"/>
      <c r="B12" s="1086"/>
      <c r="C12" s="1086"/>
      <c r="D12" s="829"/>
      <c r="E12" s="839"/>
      <c r="F12" s="839"/>
      <c r="G12" s="839"/>
      <c r="H12" s="829"/>
      <c r="I12" s="830"/>
      <c r="J12" s="830"/>
      <c r="K12" s="829"/>
      <c r="L12" s="818">
        <f t="shared" si="0"/>
        <v>0</v>
      </c>
      <c r="M12" s="819" t="str">
        <f t="shared" si="1"/>
        <v>Yes</v>
      </c>
      <c r="N12" s="820">
        <v>0.1</v>
      </c>
      <c r="O12" s="810">
        <f t="shared" si="2"/>
        <v>0</v>
      </c>
      <c r="P12" s="813">
        <f t="shared" si="10"/>
        <v>0</v>
      </c>
      <c r="Q12" s="812">
        <f t="shared" si="3"/>
        <v>0</v>
      </c>
      <c r="R12" s="814">
        <f t="shared" si="11"/>
        <v>0</v>
      </c>
      <c r="S12" s="821"/>
      <c r="T12" s="824">
        <v>0.8</v>
      </c>
      <c r="U12" s="821"/>
      <c r="V12" s="821"/>
      <c r="W12" s="823"/>
      <c r="X12" s="923">
        <f t="shared" si="4"/>
        <v>0.05</v>
      </c>
      <c r="Y12" s="809">
        <f t="shared" si="5"/>
        <v>0</v>
      </c>
      <c r="Z12" s="923">
        <f t="shared" si="4"/>
        <v>0.05</v>
      </c>
      <c r="AA12" s="809">
        <f t="shared" si="6"/>
        <v>0</v>
      </c>
      <c r="AB12" s="923">
        <f t="shared" si="4"/>
        <v>0.05</v>
      </c>
      <c r="AC12" s="1075">
        <f t="shared" si="7"/>
        <v>0</v>
      </c>
      <c r="AD12" s="1075"/>
      <c r="AE12" s="143"/>
      <c r="AF12" s="339"/>
      <c r="AG12"/>
      <c r="AH12"/>
      <c r="AI12" s="575">
        <f t="shared" si="8"/>
        <v>12</v>
      </c>
      <c r="AJ12" s="576">
        <f t="shared" si="9"/>
        <v>0</v>
      </c>
      <c r="AK12"/>
      <c r="AL12"/>
      <c r="AM12"/>
      <c r="AN12"/>
      <c r="AO12"/>
    </row>
    <row r="13" spans="1:41" ht="15.6" customHeight="1">
      <c r="A13" s="1123"/>
      <c r="B13" s="1086"/>
      <c r="C13" s="1086"/>
      <c r="D13" s="839"/>
      <c r="E13" s="839"/>
      <c r="F13" s="839"/>
      <c r="G13" s="839"/>
      <c r="H13" s="829"/>
      <c r="I13" s="830"/>
      <c r="J13" s="830"/>
      <c r="K13" s="839"/>
      <c r="L13" s="818">
        <f t="shared" si="0"/>
        <v>0</v>
      </c>
      <c r="M13" s="819" t="str">
        <f t="shared" si="1"/>
        <v>Yes</v>
      </c>
      <c r="N13" s="820">
        <v>0.1</v>
      </c>
      <c r="O13" s="810">
        <f t="shared" si="2"/>
        <v>0</v>
      </c>
      <c r="P13" s="813">
        <f t="shared" si="10"/>
        <v>0</v>
      </c>
      <c r="Q13" s="812">
        <f t="shared" si="3"/>
        <v>0</v>
      </c>
      <c r="R13" s="814">
        <f t="shared" si="11"/>
        <v>0</v>
      </c>
      <c r="S13" s="821"/>
      <c r="T13" s="824">
        <v>0.8</v>
      </c>
      <c r="U13" s="821"/>
      <c r="V13" s="821"/>
      <c r="W13" s="823"/>
      <c r="X13" s="923">
        <f t="shared" si="4"/>
        <v>0.05</v>
      </c>
      <c r="Y13" s="809">
        <f t="shared" si="5"/>
        <v>0</v>
      </c>
      <c r="Z13" s="923">
        <f t="shared" si="4"/>
        <v>0.05</v>
      </c>
      <c r="AA13" s="809">
        <f t="shared" si="6"/>
        <v>0</v>
      </c>
      <c r="AB13" s="923">
        <f t="shared" si="4"/>
        <v>0.05</v>
      </c>
      <c r="AC13" s="1075">
        <f t="shared" si="7"/>
        <v>0</v>
      </c>
      <c r="AD13" s="1075"/>
      <c r="AE13" s="143"/>
      <c r="AF13" s="339"/>
      <c r="AG13"/>
      <c r="AH13"/>
      <c r="AI13" s="575">
        <f t="shared" si="8"/>
        <v>13</v>
      </c>
      <c r="AJ13" s="576">
        <f t="shared" si="9"/>
        <v>0</v>
      </c>
      <c r="AK13"/>
      <c r="AL13"/>
      <c r="AM13"/>
      <c r="AN13"/>
      <c r="AO13"/>
    </row>
    <row r="14" spans="1:41" ht="15.6" customHeight="1">
      <c r="A14" s="1123"/>
      <c r="B14" s="1086"/>
      <c r="C14" s="1086"/>
      <c r="D14" s="829"/>
      <c r="E14" s="839"/>
      <c r="F14" s="839"/>
      <c r="G14" s="839"/>
      <c r="H14" s="829"/>
      <c r="I14" s="830"/>
      <c r="J14" s="830"/>
      <c r="K14" s="829"/>
      <c r="L14" s="818">
        <f t="shared" si="0"/>
        <v>0</v>
      </c>
      <c r="M14" s="819" t="str">
        <f t="shared" si="1"/>
        <v>Yes</v>
      </c>
      <c r="N14" s="820">
        <v>0.1</v>
      </c>
      <c r="O14" s="810">
        <f t="shared" si="2"/>
        <v>0</v>
      </c>
      <c r="P14" s="813">
        <f t="shared" si="10"/>
        <v>0</v>
      </c>
      <c r="Q14" s="812">
        <f t="shared" si="3"/>
        <v>0</v>
      </c>
      <c r="R14" s="814">
        <f t="shared" si="11"/>
        <v>0</v>
      </c>
      <c r="S14" s="821"/>
      <c r="T14" s="824">
        <v>0.8</v>
      </c>
      <c r="U14" s="821"/>
      <c r="V14" s="821"/>
      <c r="W14" s="823"/>
      <c r="X14" s="923">
        <f t="shared" si="4"/>
        <v>0.05</v>
      </c>
      <c r="Y14" s="809">
        <f t="shared" si="5"/>
        <v>0</v>
      </c>
      <c r="Z14" s="923">
        <f t="shared" si="4"/>
        <v>0.05</v>
      </c>
      <c r="AA14" s="809">
        <f t="shared" si="6"/>
        <v>0</v>
      </c>
      <c r="AB14" s="923">
        <f t="shared" si="4"/>
        <v>0.05</v>
      </c>
      <c r="AC14" s="1075">
        <f t="shared" si="7"/>
        <v>0</v>
      </c>
      <c r="AD14" s="1075"/>
      <c r="AE14" s="143"/>
      <c r="AF14" s="339"/>
      <c r="AG14"/>
      <c r="AH14"/>
      <c r="AI14" s="575">
        <f t="shared" si="8"/>
        <v>14</v>
      </c>
      <c r="AJ14" s="576">
        <f t="shared" si="9"/>
        <v>0</v>
      </c>
      <c r="AK14"/>
      <c r="AL14"/>
      <c r="AM14"/>
      <c r="AN14"/>
      <c r="AO14"/>
    </row>
    <row r="15" spans="1:41" ht="15.6" customHeight="1">
      <c r="A15" s="1123"/>
      <c r="B15" s="1086"/>
      <c r="C15" s="1086"/>
      <c r="D15" s="839"/>
      <c r="E15" s="839"/>
      <c r="F15" s="839"/>
      <c r="G15" s="839"/>
      <c r="H15" s="829"/>
      <c r="I15" s="830"/>
      <c r="J15" s="830"/>
      <c r="K15" s="839"/>
      <c r="L15" s="818">
        <f t="shared" si="0"/>
        <v>0</v>
      </c>
      <c r="M15" s="819" t="str">
        <f t="shared" si="1"/>
        <v>Yes</v>
      </c>
      <c r="N15" s="820">
        <v>0.1</v>
      </c>
      <c r="O15" s="810">
        <f t="shared" si="2"/>
        <v>0</v>
      </c>
      <c r="P15" s="813">
        <f t="shared" si="10"/>
        <v>0</v>
      </c>
      <c r="Q15" s="812">
        <f t="shared" si="3"/>
        <v>0</v>
      </c>
      <c r="R15" s="814">
        <f t="shared" si="11"/>
        <v>0</v>
      </c>
      <c r="S15" s="821"/>
      <c r="T15" s="824">
        <v>0.8</v>
      </c>
      <c r="U15" s="821"/>
      <c r="V15" s="821"/>
      <c r="W15" s="823"/>
      <c r="X15" s="923">
        <f t="shared" si="4"/>
        <v>0.05</v>
      </c>
      <c r="Y15" s="809">
        <f t="shared" si="5"/>
        <v>0</v>
      </c>
      <c r="Z15" s="923">
        <f t="shared" si="4"/>
        <v>0.05</v>
      </c>
      <c r="AA15" s="809">
        <f t="shared" si="6"/>
        <v>0</v>
      </c>
      <c r="AB15" s="923">
        <f t="shared" si="4"/>
        <v>0.05</v>
      </c>
      <c r="AC15" s="1075">
        <f t="shared" si="7"/>
        <v>0</v>
      </c>
      <c r="AD15" s="1075"/>
      <c r="AE15" s="143"/>
      <c r="AF15" s="339"/>
      <c r="AG15"/>
      <c r="AH15"/>
      <c r="AI15" s="575">
        <f t="shared" si="8"/>
        <v>15</v>
      </c>
      <c r="AJ15" s="576">
        <f t="shared" si="9"/>
        <v>0</v>
      </c>
      <c r="AK15"/>
      <c r="AL15"/>
      <c r="AM15"/>
      <c r="AN15"/>
      <c r="AO15"/>
    </row>
    <row r="16" spans="1:41" ht="15.6" customHeight="1">
      <c r="A16" s="1123"/>
      <c r="B16" s="1086"/>
      <c r="C16" s="1086"/>
      <c r="D16" s="829"/>
      <c r="E16" s="839"/>
      <c r="F16" s="839"/>
      <c r="G16" s="839"/>
      <c r="H16" s="829"/>
      <c r="I16" s="830"/>
      <c r="J16" s="830"/>
      <c r="K16" s="829"/>
      <c r="L16" s="818">
        <f t="shared" si="0"/>
        <v>0</v>
      </c>
      <c r="M16" s="819" t="str">
        <f t="shared" si="1"/>
        <v>Yes</v>
      </c>
      <c r="N16" s="820">
        <v>0.1</v>
      </c>
      <c r="O16" s="810">
        <f t="shared" si="2"/>
        <v>0</v>
      </c>
      <c r="P16" s="813">
        <f t="shared" si="10"/>
        <v>0</v>
      </c>
      <c r="Q16" s="812">
        <f t="shared" si="3"/>
        <v>0</v>
      </c>
      <c r="R16" s="814">
        <f t="shared" si="11"/>
        <v>0</v>
      </c>
      <c r="S16" s="821"/>
      <c r="T16" s="824">
        <v>0.8</v>
      </c>
      <c r="U16" s="821"/>
      <c r="V16" s="821"/>
      <c r="W16" s="823"/>
      <c r="X16" s="923">
        <f t="shared" si="4"/>
        <v>0.05</v>
      </c>
      <c r="Y16" s="809">
        <f t="shared" si="5"/>
        <v>0</v>
      </c>
      <c r="Z16" s="923">
        <f t="shared" si="4"/>
        <v>0.05</v>
      </c>
      <c r="AA16" s="809">
        <f t="shared" si="6"/>
        <v>0</v>
      </c>
      <c r="AB16" s="923">
        <f t="shared" si="4"/>
        <v>0.05</v>
      </c>
      <c r="AC16" s="1075">
        <f t="shared" si="7"/>
        <v>0</v>
      </c>
      <c r="AD16" s="1075"/>
      <c r="AE16" s="143"/>
      <c r="AF16" s="339"/>
      <c r="AG16"/>
      <c r="AH16"/>
      <c r="AI16" s="575">
        <f t="shared" si="8"/>
        <v>16</v>
      </c>
      <c r="AJ16" s="576">
        <f t="shared" si="9"/>
        <v>0</v>
      </c>
      <c r="AK16"/>
      <c r="AL16"/>
      <c r="AM16"/>
      <c r="AN16"/>
      <c r="AO16"/>
    </row>
    <row r="17" spans="1:41" ht="15.6" customHeight="1">
      <c r="A17" s="1123"/>
      <c r="B17" s="1086"/>
      <c r="C17" s="1086"/>
      <c r="D17" s="839"/>
      <c r="E17" s="839"/>
      <c r="F17" s="839"/>
      <c r="G17" s="839"/>
      <c r="H17" s="829"/>
      <c r="I17" s="830"/>
      <c r="J17" s="830"/>
      <c r="K17" s="839"/>
      <c r="L17" s="818">
        <f t="shared" si="0"/>
        <v>0</v>
      </c>
      <c r="M17" s="819" t="str">
        <f t="shared" si="1"/>
        <v>Yes</v>
      </c>
      <c r="N17" s="820">
        <v>0.1</v>
      </c>
      <c r="O17" s="810">
        <f t="shared" si="2"/>
        <v>0</v>
      </c>
      <c r="P17" s="813">
        <f t="shared" si="10"/>
        <v>0</v>
      </c>
      <c r="Q17" s="812">
        <f t="shared" si="3"/>
        <v>0</v>
      </c>
      <c r="R17" s="814">
        <f t="shared" si="11"/>
        <v>0</v>
      </c>
      <c r="S17" s="821"/>
      <c r="T17" s="825">
        <v>0.8</v>
      </c>
      <c r="U17" s="821"/>
      <c r="V17" s="821"/>
      <c r="W17" s="823"/>
      <c r="X17" s="923">
        <f t="shared" si="4"/>
        <v>0.05</v>
      </c>
      <c r="Y17" s="809">
        <f t="shared" si="5"/>
        <v>0</v>
      </c>
      <c r="Z17" s="923">
        <f t="shared" si="4"/>
        <v>0.05</v>
      </c>
      <c r="AA17" s="809">
        <f t="shared" si="6"/>
        <v>0</v>
      </c>
      <c r="AB17" s="923">
        <f t="shared" si="4"/>
        <v>0.05</v>
      </c>
      <c r="AC17" s="1075">
        <f t="shared" si="7"/>
        <v>0</v>
      </c>
      <c r="AD17" s="1075"/>
      <c r="AE17" s="143"/>
      <c r="AF17" s="339"/>
      <c r="AG17"/>
      <c r="AH17"/>
      <c r="AI17" s="575">
        <f t="shared" si="8"/>
        <v>17</v>
      </c>
      <c r="AJ17" s="576">
        <f t="shared" si="9"/>
        <v>0</v>
      </c>
      <c r="AK17"/>
      <c r="AL17"/>
      <c r="AM17"/>
      <c r="AN17"/>
      <c r="AO17"/>
    </row>
    <row r="18" spans="1:41" ht="15.6" customHeight="1">
      <c r="A18" s="1123"/>
      <c r="B18" s="1087"/>
      <c r="C18" s="1087"/>
      <c r="D18" s="839"/>
      <c r="E18" s="839"/>
      <c r="F18" s="839"/>
      <c r="G18" s="839"/>
      <c r="H18" s="829"/>
      <c r="I18" s="830"/>
      <c r="J18" s="830"/>
      <c r="K18" s="839"/>
      <c r="L18" s="818">
        <f t="shared" si="0"/>
        <v>0</v>
      </c>
      <c r="M18" s="819" t="str">
        <f t="shared" si="1"/>
        <v>Yes</v>
      </c>
      <c r="N18" s="820">
        <v>0.1</v>
      </c>
      <c r="O18" s="810">
        <f t="shared" si="2"/>
        <v>0</v>
      </c>
      <c r="P18" s="813">
        <f t="shared" si="10"/>
        <v>0</v>
      </c>
      <c r="Q18" s="812">
        <f t="shared" si="3"/>
        <v>0</v>
      </c>
      <c r="R18" s="815">
        <f t="shared" si="11"/>
        <v>0</v>
      </c>
      <c r="S18" s="821"/>
      <c r="T18" s="826">
        <v>0.8</v>
      </c>
      <c r="U18" s="821"/>
      <c r="V18" s="821"/>
      <c r="W18" s="823"/>
      <c r="X18" s="923">
        <f t="shared" si="4"/>
        <v>0.05</v>
      </c>
      <c r="Y18" s="809">
        <f t="shared" si="5"/>
        <v>0</v>
      </c>
      <c r="Z18" s="923">
        <f t="shared" si="4"/>
        <v>0.05</v>
      </c>
      <c r="AA18" s="809">
        <f t="shared" si="6"/>
        <v>0</v>
      </c>
      <c r="AB18" s="923">
        <f t="shared" si="4"/>
        <v>0.05</v>
      </c>
      <c r="AC18" s="1075">
        <f t="shared" si="7"/>
        <v>0</v>
      </c>
      <c r="AD18" s="1075"/>
      <c r="AE18" s="143"/>
      <c r="AF18" s="339"/>
      <c r="AG18"/>
      <c r="AH18"/>
      <c r="AI18" s="575">
        <f t="shared" si="8"/>
        <v>18</v>
      </c>
      <c r="AJ18" s="576">
        <f t="shared" si="9"/>
        <v>0</v>
      </c>
      <c r="AK18"/>
      <c r="AL18"/>
      <c r="AM18"/>
      <c r="AN18"/>
      <c r="AO18"/>
    </row>
    <row r="19" spans="1:41">
      <c r="A19" s="1123"/>
      <c r="B19" s="185" t="s">
        <v>118</v>
      </c>
      <c r="C19" s="1063">
        <f>IF(L19=0,0,AVERAGEIF(O4:O18,"&lt;&gt;0"))</f>
        <v>0</v>
      </c>
      <c r="D19" s="1064"/>
      <c r="E19" s="2"/>
      <c r="F19" s="314" t="s">
        <v>64</v>
      </c>
      <c r="G19" s="314">
        <f>(K4*L4)+(K5*L5)+(K6*L6)+(K7*L7)+(K8*L8)+(K9*L9)+(K10*L10)+(K11*L11)+(K12*L12)+(K13*L13)+(K14*L14)+(K15*L15)+(K16*L16)+(K17*L17)+(K18*L18)</f>
        <v>0</v>
      </c>
      <c r="H19" s="2"/>
      <c r="I19" s="2"/>
      <c r="J19" s="314" t="s">
        <v>119</v>
      </c>
      <c r="K19" s="306">
        <f>SUM(K4:K18)</f>
        <v>0</v>
      </c>
      <c r="L19" s="306">
        <f>SUM(L4:L18)</f>
        <v>0</v>
      </c>
      <c r="M19" s="1036"/>
      <c r="N19" s="1036"/>
      <c r="O19" s="307" t="s">
        <v>120</v>
      </c>
      <c r="P19" s="308">
        <f>SUM(P4:P18)</f>
        <v>0</v>
      </c>
      <c r="Q19" s="309" t="s">
        <v>121</v>
      </c>
      <c r="R19" s="310">
        <f>SUM(R4:R18)</f>
        <v>0</v>
      </c>
      <c r="S19" s="306" t="s">
        <v>122</v>
      </c>
      <c r="T19" s="313">
        <f>IF(SUM(S4:S18)=0,0,1-(R19/P19))</f>
        <v>0</v>
      </c>
      <c r="U19" s="1089"/>
      <c r="V19" s="1090"/>
      <c r="W19" s="311"/>
      <c r="X19" s="557" t="s">
        <v>123</v>
      </c>
      <c r="Y19" s="557" t="s">
        <v>124</v>
      </c>
      <c r="Z19" s="558" t="s">
        <v>125</v>
      </c>
      <c r="AA19" s="558" t="s">
        <v>126</v>
      </c>
      <c r="AB19" s="557" t="s">
        <v>127</v>
      </c>
      <c r="AC19" s="1024" t="s">
        <v>128</v>
      </c>
      <c r="AD19" s="1025"/>
      <c r="AE19" s="304"/>
      <c r="AF19" s="339"/>
      <c r="AG19"/>
      <c r="AH19"/>
      <c r="AI19" s="1020" t="s">
        <v>129</v>
      </c>
      <c r="AJ19" s="1020"/>
      <c r="AK19" s="1020" t="s">
        <v>130</v>
      </c>
      <c r="AL19" s="1020"/>
      <c r="AM19"/>
      <c r="AN19"/>
      <c r="AO19"/>
    </row>
    <row r="20" spans="1:41" ht="22.2" customHeight="1">
      <c r="A20" s="1123"/>
      <c r="B20" s="816" t="s">
        <v>131</v>
      </c>
      <c r="C20" s="1028"/>
      <c r="D20" s="1022"/>
      <c r="E20" s="1022"/>
      <c r="F20" s="1022"/>
      <c r="G20" s="1022"/>
      <c r="H20" s="1022"/>
      <c r="I20" s="1022"/>
      <c r="J20" s="1022"/>
      <c r="K20" s="1022"/>
      <c r="L20" s="1022"/>
      <c r="M20" s="1022"/>
      <c r="N20" s="1022"/>
      <c r="O20" s="1022"/>
      <c r="P20" s="1022"/>
      <c r="Q20" s="1022"/>
      <c r="R20" s="1022"/>
      <c r="S20" s="1022"/>
      <c r="T20" s="1022"/>
      <c r="U20" s="1022"/>
      <c r="V20" s="1022"/>
      <c r="W20" s="1023"/>
      <c r="X20" s="559">
        <f>(Y4*$L4*$K4)+(Y5*$L5*$K5)+(Y6*$L6*$K6)+(Y7*$L7*$K7)+(Y8*$L8*$K8)+(Y9*$L9*$K9)+(Y10*$L10*$K10)+(Y11*$L11*$K11)+(Y12*$L12*$K12)+(Y13*$L13*$K13)+(Y14*$L14*$K14)+(Y15*$L15*$K15)+(Y16*$L16*$K16)+(Y17*$L17*$K17)+(Y18*$L18*$K18)</f>
        <v>0</v>
      </c>
      <c r="Y20" s="560">
        <f>R19*X3</f>
        <v>0</v>
      </c>
      <c r="Z20" s="559">
        <f>(AA4*$L4*$K4)+(AA5*$L5*$K5)+(AA6*$L6*$K6)+(AA7*$L7*$K7)+(AA8*$L8*$K8)+(AA9*$L9*$K9)+(AA10*$L10*$K10)+(AA11*$L11*$K11)+(AA12*$L12*$K12)+(AA13*$L13*$K13)+(AA14*$L14*$K14)+(AA15*$L15*$K15)+(AA16*$L16*$K16)+(AA17*$L17*$K17)+(AA18*$L18*$K18)</f>
        <v>0</v>
      </c>
      <c r="AA20" s="560">
        <f>R19*Z3</f>
        <v>0</v>
      </c>
      <c r="AB20" s="559">
        <f>(AC4*$L4*$K4)+(AC5*$L5*$K5)+(AC6*$L6*$K6)+(AC7*$L7*$K7)+(AC8*$L8*$K8)+(AC9*$L9*$K9)+(AC10*$L10*$K10)+(AC11*$L11*$K11)+(AC12*$L12*$K12)+(AC13*$L13*$K13)+(AC14*$L14*$K14)+(AC15*$L15*$K15)+(AC16*$L16*$K16)+(AC17*$L17*$K17)+(AC18*$L18*$K18)</f>
        <v>0</v>
      </c>
      <c r="AC20" s="1073">
        <f>R19*AB3</f>
        <v>0</v>
      </c>
      <c r="AD20" s="1074"/>
      <c r="AE20" s="305"/>
      <c r="AF20" s="339"/>
      <c r="AG20"/>
      <c r="AH20"/>
      <c r="AI20" s="573">
        <v>20</v>
      </c>
      <c r="AJ20" s="574">
        <f>Y20+AA20+AC20</f>
        <v>0</v>
      </c>
      <c r="AK20" s="1021">
        <f>X20+Z20+AB20</f>
        <v>0</v>
      </c>
      <c r="AL20" s="1020"/>
      <c r="AM20"/>
      <c r="AN20"/>
      <c r="AO20"/>
    </row>
    <row r="21" spans="1:41" ht="25.2" customHeight="1">
      <c r="A21" s="1123"/>
      <c r="B21" s="817" t="s">
        <v>133</v>
      </c>
      <c r="C21" s="1028"/>
      <c r="D21" s="1022"/>
      <c r="E21" s="1022"/>
      <c r="F21" s="1022"/>
      <c r="G21" s="1022"/>
      <c r="H21" s="1022"/>
      <c r="I21" s="1022"/>
      <c r="J21" s="1022"/>
      <c r="K21" s="1022"/>
      <c r="L21" s="1022"/>
      <c r="M21" s="1022"/>
      <c r="N21" s="1022"/>
      <c r="O21" s="1022"/>
      <c r="P21" s="1022"/>
      <c r="Q21" s="1022"/>
      <c r="R21" s="1022"/>
      <c r="S21" s="1022"/>
      <c r="T21" s="1022"/>
      <c r="U21" s="1022"/>
      <c r="V21" s="1022"/>
      <c r="W21" s="1023"/>
      <c r="X21" s="1125" t="s">
        <v>135</v>
      </c>
      <c r="Y21" s="1125"/>
      <c r="Z21" s="1126">
        <f>P19+X20+Z20+AB20</f>
        <v>0</v>
      </c>
      <c r="AA21" s="1127"/>
      <c r="AB21" s="489" t="s">
        <v>136</v>
      </c>
      <c r="AC21" s="1072">
        <f>((R19*X3)+(R19*Z3)+(R19*AB3))+R19</f>
        <v>0</v>
      </c>
      <c r="AD21" s="1072"/>
      <c r="AE21" s="468"/>
      <c r="AF21" s="339"/>
      <c r="AG21"/>
      <c r="AH21" s="451"/>
      <c r="AJ21" s="455"/>
      <c r="AK21"/>
      <c r="AL21"/>
      <c r="AM21"/>
      <c r="AN21" s="670" t="e">
        <f>1-(AC21/Z21)</f>
        <v>#DIV/0!</v>
      </c>
      <c r="AO21"/>
    </row>
    <row r="22" spans="1:41">
      <c r="A22" s="1123"/>
      <c r="B22" s="338"/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7"/>
      <c r="Y22" s="427"/>
      <c r="Z22" s="428"/>
      <c r="AA22" s="429"/>
      <c r="AB22" s="287"/>
      <c r="AC22" s="288"/>
      <c r="AD22" s="288"/>
      <c r="AE22" s="305"/>
      <c r="AF22" s="339"/>
      <c r="AG22"/>
      <c r="AH22"/>
      <c r="AJ22" s="455"/>
      <c r="AK22"/>
      <c r="AL22"/>
      <c r="AM22"/>
      <c r="AN22"/>
      <c r="AO22"/>
    </row>
    <row r="23" spans="1:41">
      <c r="A23" s="1124"/>
      <c r="B23" s="419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0"/>
      <c r="N23" s="420"/>
      <c r="O23" s="420"/>
      <c r="P23" s="420"/>
      <c r="Q23" s="420"/>
      <c r="R23" s="420"/>
      <c r="S23" s="420"/>
      <c r="T23" s="420"/>
      <c r="U23" s="420"/>
      <c r="V23" s="420"/>
      <c r="W23" s="420"/>
      <c r="X23" s="421"/>
      <c r="Y23" s="421"/>
      <c r="Z23" s="422"/>
      <c r="AA23" s="423"/>
      <c r="AB23" s="424"/>
      <c r="AC23" s="425"/>
      <c r="AD23" s="425"/>
      <c r="AE23" s="312"/>
      <c r="AF23" s="340"/>
      <c r="AG23"/>
      <c r="AH23"/>
      <c r="AJ23" s="455"/>
      <c r="AK23"/>
      <c r="AL23"/>
      <c r="AM23"/>
      <c r="AN23"/>
      <c r="AO23"/>
    </row>
    <row r="24" spans="1:41" ht="49.95" customHeight="1">
      <c r="A24" s="1138" t="s">
        <v>137</v>
      </c>
      <c r="B24" s="1088" t="str">
        <f>IF(B27=0,"",B27)</f>
        <v/>
      </c>
      <c r="C24" s="1088"/>
      <c r="D24" s="1088"/>
      <c r="E24" s="1088"/>
      <c r="F24" s="1088"/>
      <c r="G24" s="1088"/>
      <c r="H24" s="1088"/>
      <c r="I24" s="1088"/>
      <c r="J24" s="1088"/>
      <c r="K24" s="1088"/>
      <c r="L24" s="1088"/>
      <c r="M24" s="1088"/>
      <c r="N24" s="1088"/>
      <c r="O24" s="1088"/>
      <c r="P24" s="1088"/>
      <c r="Q24" s="1088"/>
      <c r="R24" s="1088"/>
      <c r="S24" s="1088"/>
      <c r="T24" s="1088"/>
      <c r="U24" s="1079"/>
      <c r="V24" s="1079"/>
      <c r="W24" s="1079"/>
      <c r="X24" s="1080"/>
      <c r="Y24" s="1080"/>
      <c r="Z24" s="1080"/>
      <c r="AA24" s="1080"/>
      <c r="AB24" s="1080"/>
      <c r="AC24" s="1080"/>
      <c r="AD24" s="1080"/>
      <c r="AE24" s="342"/>
      <c r="AF24" s="336"/>
      <c r="AJ24" s="455"/>
    </row>
    <row r="25" spans="1:41">
      <c r="A25" s="1138"/>
      <c r="B25" s="1065" t="s">
        <v>92</v>
      </c>
      <c r="C25" s="1037" t="s">
        <v>75</v>
      </c>
      <c r="D25" s="1037" t="s">
        <v>45</v>
      </c>
      <c r="E25" s="1037" t="s">
        <v>93</v>
      </c>
      <c r="F25" s="1037" t="s">
        <v>94</v>
      </c>
      <c r="G25" s="1037" t="s">
        <v>95</v>
      </c>
      <c r="H25" s="1037" t="s">
        <v>96</v>
      </c>
      <c r="I25" s="1094" t="s">
        <v>97</v>
      </c>
      <c r="J25" s="1094" t="s">
        <v>98</v>
      </c>
      <c r="K25" s="1039" t="s">
        <v>77</v>
      </c>
      <c r="L25" s="1039" t="s">
        <v>99</v>
      </c>
      <c r="M25" s="1081" t="s">
        <v>100</v>
      </c>
      <c r="N25" s="1065"/>
      <c r="O25" s="1041" t="s">
        <v>46</v>
      </c>
      <c r="P25" s="1041"/>
      <c r="Q25" s="1041" t="s">
        <v>101</v>
      </c>
      <c r="R25" s="1042"/>
      <c r="S25" s="1032" t="s">
        <v>102</v>
      </c>
      <c r="T25" s="1115" t="s">
        <v>63</v>
      </c>
      <c r="U25" s="1043" t="s">
        <v>103</v>
      </c>
      <c r="V25" s="1044"/>
      <c r="W25" s="1044"/>
      <c r="X25" s="1097" t="s">
        <v>80</v>
      </c>
      <c r="Y25" s="1098"/>
      <c r="Z25" s="1098"/>
      <c r="AA25" s="1098"/>
      <c r="AB25" s="1098"/>
      <c r="AC25" s="1098"/>
      <c r="AD25" s="1043"/>
      <c r="AE25" s="1092" t="s">
        <v>104</v>
      </c>
      <c r="AF25" s="337"/>
      <c r="AJ25" s="455"/>
    </row>
    <row r="26" spans="1:41">
      <c r="A26" s="1138"/>
      <c r="B26" s="1066"/>
      <c r="C26" s="1038"/>
      <c r="D26" s="1038"/>
      <c r="E26" s="1038"/>
      <c r="F26" s="1038"/>
      <c r="G26" s="1038"/>
      <c r="H26" s="1038"/>
      <c r="I26" s="1095"/>
      <c r="J26" s="1095"/>
      <c r="K26" s="1040"/>
      <c r="L26" s="1040"/>
      <c r="M26" s="1082"/>
      <c r="N26" s="1066"/>
      <c r="O26" s="134" t="s">
        <v>105</v>
      </c>
      <c r="P26" s="134" t="s">
        <v>82</v>
      </c>
      <c r="Q26" s="134" t="s">
        <v>105</v>
      </c>
      <c r="R26" s="301" t="s">
        <v>106</v>
      </c>
      <c r="S26" s="1032"/>
      <c r="T26" s="1115"/>
      <c r="U26" s="302" t="s">
        <v>47</v>
      </c>
      <c r="V26" s="144" t="s">
        <v>48</v>
      </c>
      <c r="W26" s="303" t="s">
        <v>107</v>
      </c>
      <c r="X26" s="490">
        <v>0.1</v>
      </c>
      <c r="Y26" s="491" t="s">
        <v>57</v>
      </c>
      <c r="Z26" s="490">
        <v>0.1</v>
      </c>
      <c r="AA26" s="492" t="s">
        <v>108</v>
      </c>
      <c r="AB26" s="490">
        <v>0.1</v>
      </c>
      <c r="AC26" s="1096" t="s">
        <v>59</v>
      </c>
      <c r="AD26" s="1096"/>
      <c r="AE26" s="1093"/>
      <c r="AF26" s="337"/>
      <c r="AJ26" s="455"/>
    </row>
    <row r="27" spans="1:41" ht="15.6" customHeight="1">
      <c r="A27" s="1138"/>
      <c r="B27" s="1085">
        <f>'Cadastro Inicial'!B15</f>
        <v>0</v>
      </c>
      <c r="C27" s="1085">
        <f>'Cadastro Inicial'!$C$15:$D$15</f>
        <v>0</v>
      </c>
      <c r="D27" s="829"/>
      <c r="E27" s="829"/>
      <c r="F27" s="829"/>
      <c r="G27" s="829"/>
      <c r="H27" s="829"/>
      <c r="I27" s="830"/>
      <c r="J27" s="830"/>
      <c r="K27" s="829"/>
      <c r="L27" s="818">
        <f>J27-I27</f>
        <v>0</v>
      </c>
      <c r="M27" s="819" t="str">
        <f>IF(N27&gt;0,"Yes","No")</f>
        <v>Yes</v>
      </c>
      <c r="N27" s="820">
        <v>0.1</v>
      </c>
      <c r="O27" s="810">
        <f>ROUNDUP(((Q27/T27)),0)</f>
        <v>0</v>
      </c>
      <c r="P27" s="811">
        <f>K27*L27*O27</f>
        <v>0</v>
      </c>
      <c r="Q27" s="812">
        <f>S27-(S27*N27)</f>
        <v>0</v>
      </c>
      <c r="R27" s="812">
        <f>Q27*K27*L27</f>
        <v>0</v>
      </c>
      <c r="S27" s="821"/>
      <c r="T27" s="822">
        <v>0.8</v>
      </c>
      <c r="U27" s="821"/>
      <c r="V27" s="821"/>
      <c r="W27" s="823"/>
      <c r="X27" s="923">
        <f>X26</f>
        <v>0.1</v>
      </c>
      <c r="Y27" s="809">
        <f>O27*X27</f>
        <v>0</v>
      </c>
      <c r="Z27" s="923">
        <f>Z26</f>
        <v>0.1</v>
      </c>
      <c r="AA27" s="809">
        <f>O27*Z26</f>
        <v>0</v>
      </c>
      <c r="AB27" s="923">
        <f>AB26</f>
        <v>0.1</v>
      </c>
      <c r="AC27" s="1075">
        <f>O27*AB27</f>
        <v>0</v>
      </c>
      <c r="AD27" s="1075"/>
      <c r="AE27" s="254" t="s">
        <v>114</v>
      </c>
      <c r="AF27" s="337"/>
      <c r="AI27" s="479">
        <v>27</v>
      </c>
      <c r="AJ27" s="574">
        <f t="shared" ref="AJ27:AJ63" si="12">Y27+AA27+AC27</f>
        <v>0</v>
      </c>
    </row>
    <row r="28" spans="1:41">
      <c r="A28" s="1138"/>
      <c r="B28" s="1086"/>
      <c r="C28" s="1086"/>
      <c r="D28" s="839"/>
      <c r="E28" s="839"/>
      <c r="F28" s="839"/>
      <c r="G28" s="839"/>
      <c r="H28" s="829"/>
      <c r="I28" s="830"/>
      <c r="J28" s="830"/>
      <c r="K28" s="839"/>
      <c r="L28" s="818">
        <f t="shared" ref="L28:L41" si="13">J28-I28</f>
        <v>0</v>
      </c>
      <c r="M28" s="819" t="str">
        <f t="shared" ref="M28:M41" si="14">IF(N28&gt;0,"Yes","No")</f>
        <v>Yes</v>
      </c>
      <c r="N28" s="820">
        <v>0.1</v>
      </c>
      <c r="O28" s="810">
        <f t="shared" ref="O28:O41" si="15">ROUNDUP(((Q28/T28)),0)</f>
        <v>0</v>
      </c>
      <c r="P28" s="813">
        <f>K28*L28*O28</f>
        <v>0</v>
      </c>
      <c r="Q28" s="812">
        <f t="shared" ref="Q28:Q41" si="16">S28-(S28*N28)</f>
        <v>0</v>
      </c>
      <c r="R28" s="814">
        <f>Q28*K28*L28</f>
        <v>0</v>
      </c>
      <c r="S28" s="821"/>
      <c r="T28" s="824">
        <v>0.8</v>
      </c>
      <c r="U28" s="821"/>
      <c r="V28" s="821"/>
      <c r="W28" s="823"/>
      <c r="X28" s="923">
        <f t="shared" ref="X28" si="17">X27</f>
        <v>0.1</v>
      </c>
      <c r="Y28" s="809">
        <f t="shared" ref="Y28:Y41" si="18">O28*X28</f>
        <v>0</v>
      </c>
      <c r="Z28" s="923">
        <f t="shared" ref="Z28" si="19">Z27</f>
        <v>0.1</v>
      </c>
      <c r="AA28" s="809">
        <f t="shared" ref="AA28:AA41" si="20">O28*Z27</f>
        <v>0</v>
      </c>
      <c r="AB28" s="923">
        <f t="shared" ref="AB28" si="21">AB27</f>
        <v>0.1</v>
      </c>
      <c r="AC28" s="1075">
        <f t="shared" ref="AC28:AC41" si="22">O28*AB28</f>
        <v>0</v>
      </c>
      <c r="AD28" s="1075"/>
      <c r="AE28" s="188" t="s">
        <v>138</v>
      </c>
      <c r="AF28" s="337"/>
      <c r="AI28" s="479">
        <f t="shared" si="8"/>
        <v>28</v>
      </c>
      <c r="AJ28" s="574">
        <f t="shared" si="12"/>
        <v>0</v>
      </c>
    </row>
    <row r="29" spans="1:41">
      <c r="A29" s="1138"/>
      <c r="B29" s="1086"/>
      <c r="C29" s="1086"/>
      <c r="D29" s="829"/>
      <c r="E29" s="839"/>
      <c r="F29" s="839"/>
      <c r="G29" s="839"/>
      <c r="H29" s="829"/>
      <c r="I29" s="830"/>
      <c r="J29" s="830"/>
      <c r="K29" s="829"/>
      <c r="L29" s="818">
        <f t="shared" si="13"/>
        <v>0</v>
      </c>
      <c r="M29" s="819" t="str">
        <f t="shared" si="14"/>
        <v>Yes</v>
      </c>
      <c r="N29" s="820">
        <v>0.1</v>
      </c>
      <c r="O29" s="810">
        <f t="shared" si="15"/>
        <v>0</v>
      </c>
      <c r="P29" s="813">
        <f t="shared" ref="P29" si="23">K29*L29*O29</f>
        <v>0</v>
      </c>
      <c r="Q29" s="812">
        <f t="shared" si="16"/>
        <v>0</v>
      </c>
      <c r="R29" s="814">
        <f t="shared" ref="R29:R41" si="24">Q29*K29*L29</f>
        <v>0</v>
      </c>
      <c r="S29" s="821"/>
      <c r="T29" s="824">
        <v>0.8</v>
      </c>
      <c r="U29" s="821"/>
      <c r="V29" s="821"/>
      <c r="W29" s="823"/>
      <c r="X29" s="923">
        <f t="shared" ref="X29" si="25">X28</f>
        <v>0.1</v>
      </c>
      <c r="Y29" s="809">
        <f t="shared" si="18"/>
        <v>0</v>
      </c>
      <c r="Z29" s="923">
        <f t="shared" ref="Z29" si="26">Z28</f>
        <v>0.1</v>
      </c>
      <c r="AA29" s="809">
        <f t="shared" si="20"/>
        <v>0</v>
      </c>
      <c r="AB29" s="923">
        <f t="shared" ref="AB29" si="27">AB28</f>
        <v>0.1</v>
      </c>
      <c r="AC29" s="1075">
        <f t="shared" si="22"/>
        <v>0</v>
      </c>
      <c r="AD29" s="1075"/>
      <c r="AE29" s="145"/>
      <c r="AF29" s="337"/>
      <c r="AI29" s="479">
        <f t="shared" si="8"/>
        <v>29</v>
      </c>
      <c r="AJ29" s="574">
        <f t="shared" si="12"/>
        <v>0</v>
      </c>
    </row>
    <row r="30" spans="1:41">
      <c r="A30" s="1138"/>
      <c r="B30" s="1086"/>
      <c r="C30" s="1086"/>
      <c r="D30" s="839"/>
      <c r="E30" s="839"/>
      <c r="F30" s="839"/>
      <c r="G30" s="839"/>
      <c r="H30" s="829"/>
      <c r="I30" s="830"/>
      <c r="J30" s="830"/>
      <c r="K30" s="839"/>
      <c r="L30" s="818">
        <f t="shared" si="13"/>
        <v>0</v>
      </c>
      <c r="M30" s="819" t="str">
        <f t="shared" si="14"/>
        <v>Yes</v>
      </c>
      <c r="N30" s="820">
        <v>0.1</v>
      </c>
      <c r="O30" s="810">
        <f t="shared" si="15"/>
        <v>0</v>
      </c>
      <c r="P30" s="813">
        <f>K30*L30*O30</f>
        <v>0</v>
      </c>
      <c r="Q30" s="812">
        <f t="shared" si="16"/>
        <v>0</v>
      </c>
      <c r="R30" s="814">
        <f t="shared" si="24"/>
        <v>0</v>
      </c>
      <c r="S30" s="821"/>
      <c r="T30" s="824">
        <v>0.8</v>
      </c>
      <c r="U30" s="821"/>
      <c r="V30" s="821"/>
      <c r="W30" s="823"/>
      <c r="X30" s="923">
        <f t="shared" ref="X30" si="28">X29</f>
        <v>0.1</v>
      </c>
      <c r="Y30" s="809">
        <f t="shared" si="18"/>
        <v>0</v>
      </c>
      <c r="Z30" s="923">
        <f t="shared" ref="Z30" si="29">Z29</f>
        <v>0.1</v>
      </c>
      <c r="AA30" s="809">
        <f t="shared" si="20"/>
        <v>0</v>
      </c>
      <c r="AB30" s="923">
        <f t="shared" ref="AB30" si="30">AB29</f>
        <v>0.1</v>
      </c>
      <c r="AC30" s="1075">
        <f t="shared" si="22"/>
        <v>0</v>
      </c>
      <c r="AD30" s="1075"/>
      <c r="AE30" s="182" t="s">
        <v>116</v>
      </c>
      <c r="AF30" s="337"/>
      <c r="AI30" s="479">
        <f t="shared" si="8"/>
        <v>30</v>
      </c>
      <c r="AJ30" s="574">
        <f t="shared" si="12"/>
        <v>0</v>
      </c>
    </row>
    <row r="31" spans="1:41">
      <c r="A31" s="1138"/>
      <c r="B31" s="1086"/>
      <c r="C31" s="1086"/>
      <c r="D31" s="829"/>
      <c r="E31" s="839"/>
      <c r="F31" s="839"/>
      <c r="G31" s="839"/>
      <c r="H31" s="829"/>
      <c r="I31" s="830"/>
      <c r="J31" s="830"/>
      <c r="K31" s="829"/>
      <c r="L31" s="818">
        <f t="shared" si="13"/>
        <v>0</v>
      </c>
      <c r="M31" s="819" t="str">
        <f t="shared" si="14"/>
        <v>Yes</v>
      </c>
      <c r="N31" s="820">
        <v>0.1</v>
      </c>
      <c r="O31" s="810">
        <f t="shared" si="15"/>
        <v>0</v>
      </c>
      <c r="P31" s="813">
        <f t="shared" ref="P31:P41" si="31">K31*L31*O31</f>
        <v>0</v>
      </c>
      <c r="Q31" s="812">
        <f t="shared" si="16"/>
        <v>0</v>
      </c>
      <c r="R31" s="814">
        <f t="shared" si="24"/>
        <v>0</v>
      </c>
      <c r="S31" s="821"/>
      <c r="T31" s="824">
        <v>0.8</v>
      </c>
      <c r="U31" s="821"/>
      <c r="V31" s="821"/>
      <c r="W31" s="823"/>
      <c r="X31" s="923">
        <f t="shared" ref="X31" si="32">X30</f>
        <v>0.1</v>
      </c>
      <c r="Y31" s="809">
        <f t="shared" si="18"/>
        <v>0</v>
      </c>
      <c r="Z31" s="923">
        <f t="shared" ref="Z31" si="33">Z30</f>
        <v>0.1</v>
      </c>
      <c r="AA31" s="809">
        <f t="shared" si="20"/>
        <v>0</v>
      </c>
      <c r="AB31" s="923">
        <f t="shared" ref="AB31" si="34">AB30</f>
        <v>0.1</v>
      </c>
      <c r="AC31" s="1075">
        <f t="shared" si="22"/>
        <v>0</v>
      </c>
      <c r="AD31" s="1075"/>
      <c r="AE31" s="187" t="s">
        <v>117</v>
      </c>
      <c r="AF31" s="337"/>
      <c r="AI31" s="479">
        <f t="shared" si="8"/>
        <v>31</v>
      </c>
      <c r="AJ31" s="574">
        <f t="shared" si="12"/>
        <v>0</v>
      </c>
    </row>
    <row r="32" spans="1:41">
      <c r="A32" s="1138"/>
      <c r="B32" s="1086"/>
      <c r="C32" s="1086"/>
      <c r="D32" s="839"/>
      <c r="E32" s="839"/>
      <c r="F32" s="839"/>
      <c r="G32" s="839"/>
      <c r="H32" s="829"/>
      <c r="I32" s="830"/>
      <c r="J32" s="830"/>
      <c r="K32" s="839"/>
      <c r="L32" s="818">
        <f t="shared" si="13"/>
        <v>0</v>
      </c>
      <c r="M32" s="819" t="str">
        <f t="shared" si="14"/>
        <v>Yes</v>
      </c>
      <c r="N32" s="820">
        <v>0.1</v>
      </c>
      <c r="O32" s="810">
        <f t="shared" si="15"/>
        <v>0</v>
      </c>
      <c r="P32" s="813">
        <f t="shared" si="31"/>
        <v>0</v>
      </c>
      <c r="Q32" s="812">
        <f t="shared" si="16"/>
        <v>0</v>
      </c>
      <c r="R32" s="814">
        <f t="shared" si="24"/>
        <v>0</v>
      </c>
      <c r="S32" s="821"/>
      <c r="T32" s="824">
        <v>0.8</v>
      </c>
      <c r="U32" s="821"/>
      <c r="V32" s="821"/>
      <c r="W32" s="823"/>
      <c r="X32" s="923">
        <f t="shared" ref="X32" si="35">X31</f>
        <v>0.1</v>
      </c>
      <c r="Y32" s="809">
        <f t="shared" si="18"/>
        <v>0</v>
      </c>
      <c r="Z32" s="923">
        <f t="shared" ref="Z32" si="36">Z31</f>
        <v>0.1</v>
      </c>
      <c r="AA32" s="809">
        <f t="shared" si="20"/>
        <v>0</v>
      </c>
      <c r="AB32" s="923">
        <f t="shared" ref="AB32" si="37">AB31</f>
        <v>0.1</v>
      </c>
      <c r="AC32" s="1075">
        <f t="shared" si="22"/>
        <v>0</v>
      </c>
      <c r="AD32" s="1075"/>
      <c r="AE32" s="145"/>
      <c r="AF32" s="337"/>
      <c r="AI32" s="479">
        <f t="shared" si="8"/>
        <v>32</v>
      </c>
      <c r="AJ32" s="574">
        <f t="shared" si="12"/>
        <v>0</v>
      </c>
    </row>
    <row r="33" spans="1:40">
      <c r="A33" s="1138"/>
      <c r="B33" s="1086"/>
      <c r="C33" s="1086"/>
      <c r="D33" s="829"/>
      <c r="E33" s="839"/>
      <c r="F33" s="839"/>
      <c r="G33" s="839"/>
      <c r="H33" s="829"/>
      <c r="I33" s="830"/>
      <c r="J33" s="830"/>
      <c r="K33" s="829"/>
      <c r="L33" s="818">
        <f t="shared" si="13"/>
        <v>0</v>
      </c>
      <c r="M33" s="819" t="str">
        <f t="shared" si="14"/>
        <v>Yes</v>
      </c>
      <c r="N33" s="820">
        <v>0.1</v>
      </c>
      <c r="O33" s="810">
        <f t="shared" si="15"/>
        <v>0</v>
      </c>
      <c r="P33" s="813">
        <f t="shared" si="31"/>
        <v>0</v>
      </c>
      <c r="Q33" s="812">
        <f t="shared" si="16"/>
        <v>0</v>
      </c>
      <c r="R33" s="814">
        <f t="shared" si="24"/>
        <v>0</v>
      </c>
      <c r="S33" s="821"/>
      <c r="T33" s="824">
        <v>0.8</v>
      </c>
      <c r="U33" s="821"/>
      <c r="V33" s="821"/>
      <c r="W33" s="823"/>
      <c r="X33" s="923">
        <f t="shared" ref="X33" si="38">X32</f>
        <v>0.1</v>
      </c>
      <c r="Y33" s="809">
        <f t="shared" si="18"/>
        <v>0</v>
      </c>
      <c r="Z33" s="923">
        <f t="shared" ref="Z33" si="39">Z32</f>
        <v>0.1</v>
      </c>
      <c r="AA33" s="809">
        <f t="shared" si="20"/>
        <v>0</v>
      </c>
      <c r="AB33" s="923">
        <f t="shared" ref="AB33" si="40">AB32</f>
        <v>0.1</v>
      </c>
      <c r="AC33" s="1075">
        <f t="shared" si="22"/>
        <v>0</v>
      </c>
      <c r="AD33" s="1075"/>
      <c r="AE33" s="145"/>
      <c r="AF33" s="337"/>
      <c r="AI33" s="479">
        <f t="shared" si="8"/>
        <v>33</v>
      </c>
      <c r="AJ33" s="574">
        <f t="shared" si="12"/>
        <v>0</v>
      </c>
    </row>
    <row r="34" spans="1:40">
      <c r="A34" s="1138"/>
      <c r="B34" s="1086"/>
      <c r="C34" s="1086"/>
      <c r="D34" s="839"/>
      <c r="E34" s="839"/>
      <c r="F34" s="839"/>
      <c r="G34" s="839"/>
      <c r="H34" s="829"/>
      <c r="I34" s="830"/>
      <c r="J34" s="830"/>
      <c r="K34" s="839"/>
      <c r="L34" s="818">
        <f t="shared" si="13"/>
        <v>0</v>
      </c>
      <c r="M34" s="819" t="str">
        <f t="shared" si="14"/>
        <v>Yes</v>
      </c>
      <c r="N34" s="820">
        <v>0.1</v>
      </c>
      <c r="O34" s="810">
        <f t="shared" si="15"/>
        <v>0</v>
      </c>
      <c r="P34" s="813">
        <f t="shared" si="31"/>
        <v>0</v>
      </c>
      <c r="Q34" s="812">
        <f t="shared" si="16"/>
        <v>0</v>
      </c>
      <c r="R34" s="814">
        <f t="shared" si="24"/>
        <v>0</v>
      </c>
      <c r="S34" s="821"/>
      <c r="T34" s="824">
        <v>0.8</v>
      </c>
      <c r="U34" s="821"/>
      <c r="V34" s="821"/>
      <c r="W34" s="823"/>
      <c r="X34" s="923">
        <f t="shared" ref="X34" si="41">X33</f>
        <v>0.1</v>
      </c>
      <c r="Y34" s="809">
        <f t="shared" si="18"/>
        <v>0</v>
      </c>
      <c r="Z34" s="923">
        <f t="shared" ref="Z34" si="42">Z33</f>
        <v>0.1</v>
      </c>
      <c r="AA34" s="809">
        <f t="shared" si="20"/>
        <v>0</v>
      </c>
      <c r="AB34" s="923">
        <f t="shared" ref="AB34" si="43">AB33</f>
        <v>0.1</v>
      </c>
      <c r="AC34" s="1075">
        <f t="shared" si="22"/>
        <v>0</v>
      </c>
      <c r="AD34" s="1075"/>
      <c r="AE34" s="145"/>
      <c r="AF34" s="337"/>
      <c r="AI34" s="479">
        <f t="shared" si="8"/>
        <v>34</v>
      </c>
      <c r="AJ34" s="574">
        <f t="shared" si="12"/>
        <v>0</v>
      </c>
    </row>
    <row r="35" spans="1:40">
      <c r="A35" s="1138"/>
      <c r="B35" s="1086"/>
      <c r="C35" s="1086"/>
      <c r="D35" s="829"/>
      <c r="E35" s="839"/>
      <c r="F35" s="839"/>
      <c r="G35" s="839"/>
      <c r="H35" s="829"/>
      <c r="I35" s="830"/>
      <c r="J35" s="830"/>
      <c r="K35" s="829"/>
      <c r="L35" s="818">
        <f t="shared" si="13"/>
        <v>0</v>
      </c>
      <c r="M35" s="819" t="str">
        <f t="shared" si="14"/>
        <v>Yes</v>
      </c>
      <c r="N35" s="820">
        <v>0.1</v>
      </c>
      <c r="O35" s="810">
        <f t="shared" si="15"/>
        <v>0</v>
      </c>
      <c r="P35" s="813">
        <f t="shared" si="31"/>
        <v>0</v>
      </c>
      <c r="Q35" s="812">
        <f t="shared" si="16"/>
        <v>0</v>
      </c>
      <c r="R35" s="814">
        <f t="shared" si="24"/>
        <v>0</v>
      </c>
      <c r="S35" s="821"/>
      <c r="T35" s="824">
        <v>0.8</v>
      </c>
      <c r="U35" s="821"/>
      <c r="V35" s="821"/>
      <c r="W35" s="823"/>
      <c r="X35" s="923">
        <f t="shared" ref="X35" si="44">X34</f>
        <v>0.1</v>
      </c>
      <c r="Y35" s="809">
        <f t="shared" si="18"/>
        <v>0</v>
      </c>
      <c r="Z35" s="923">
        <f t="shared" ref="Z35" si="45">Z34</f>
        <v>0.1</v>
      </c>
      <c r="AA35" s="809">
        <f t="shared" si="20"/>
        <v>0</v>
      </c>
      <c r="AB35" s="923">
        <f t="shared" ref="AB35" si="46">AB34</f>
        <v>0.1</v>
      </c>
      <c r="AC35" s="1075">
        <f t="shared" si="22"/>
        <v>0</v>
      </c>
      <c r="AD35" s="1075"/>
      <c r="AE35" s="145"/>
      <c r="AF35" s="337"/>
      <c r="AI35" s="479">
        <f t="shared" si="8"/>
        <v>35</v>
      </c>
      <c r="AJ35" s="574">
        <f t="shared" si="12"/>
        <v>0</v>
      </c>
    </row>
    <row r="36" spans="1:40">
      <c r="A36" s="1138"/>
      <c r="B36" s="1086"/>
      <c r="C36" s="1086"/>
      <c r="D36" s="839"/>
      <c r="E36" s="839"/>
      <c r="F36" s="839"/>
      <c r="G36" s="839"/>
      <c r="H36" s="829"/>
      <c r="I36" s="830"/>
      <c r="J36" s="830"/>
      <c r="K36" s="839"/>
      <c r="L36" s="818">
        <f t="shared" si="13"/>
        <v>0</v>
      </c>
      <c r="M36" s="819" t="str">
        <f t="shared" si="14"/>
        <v>Yes</v>
      </c>
      <c r="N36" s="820">
        <v>0.1</v>
      </c>
      <c r="O36" s="810">
        <f t="shared" si="15"/>
        <v>0</v>
      </c>
      <c r="P36" s="813">
        <f t="shared" si="31"/>
        <v>0</v>
      </c>
      <c r="Q36" s="812">
        <f t="shared" si="16"/>
        <v>0</v>
      </c>
      <c r="R36" s="814">
        <f t="shared" si="24"/>
        <v>0</v>
      </c>
      <c r="S36" s="821"/>
      <c r="T36" s="824">
        <v>0.8</v>
      </c>
      <c r="U36" s="821"/>
      <c r="V36" s="821"/>
      <c r="W36" s="823"/>
      <c r="X36" s="923">
        <f t="shared" ref="X36" si="47">X35</f>
        <v>0.1</v>
      </c>
      <c r="Y36" s="809">
        <f t="shared" si="18"/>
        <v>0</v>
      </c>
      <c r="Z36" s="923">
        <f t="shared" ref="Z36" si="48">Z35</f>
        <v>0.1</v>
      </c>
      <c r="AA36" s="809">
        <f t="shared" si="20"/>
        <v>0</v>
      </c>
      <c r="AB36" s="923">
        <f t="shared" ref="AB36" si="49">AB35</f>
        <v>0.1</v>
      </c>
      <c r="AC36" s="1075">
        <f t="shared" si="22"/>
        <v>0</v>
      </c>
      <c r="AD36" s="1075"/>
      <c r="AE36" s="145"/>
      <c r="AF36" s="337"/>
      <c r="AI36" s="479">
        <f t="shared" si="8"/>
        <v>36</v>
      </c>
      <c r="AJ36" s="574">
        <f t="shared" si="12"/>
        <v>0</v>
      </c>
    </row>
    <row r="37" spans="1:40">
      <c r="A37" s="1138"/>
      <c r="B37" s="1086"/>
      <c r="C37" s="1086"/>
      <c r="D37" s="829"/>
      <c r="E37" s="839"/>
      <c r="F37" s="839"/>
      <c r="G37" s="839"/>
      <c r="H37" s="829"/>
      <c r="I37" s="830"/>
      <c r="J37" s="830"/>
      <c r="K37" s="829"/>
      <c r="L37" s="818">
        <f t="shared" si="13"/>
        <v>0</v>
      </c>
      <c r="M37" s="819" t="str">
        <f t="shared" si="14"/>
        <v>Yes</v>
      </c>
      <c r="N37" s="820">
        <v>0.1</v>
      </c>
      <c r="O37" s="810">
        <f t="shared" si="15"/>
        <v>0</v>
      </c>
      <c r="P37" s="813">
        <f t="shared" si="31"/>
        <v>0</v>
      </c>
      <c r="Q37" s="812">
        <f t="shared" si="16"/>
        <v>0</v>
      </c>
      <c r="R37" s="814">
        <f t="shared" si="24"/>
        <v>0</v>
      </c>
      <c r="S37" s="821"/>
      <c r="T37" s="824">
        <v>0.8</v>
      </c>
      <c r="U37" s="821"/>
      <c r="V37" s="821"/>
      <c r="W37" s="823"/>
      <c r="X37" s="923">
        <f t="shared" ref="X37" si="50">X36</f>
        <v>0.1</v>
      </c>
      <c r="Y37" s="809">
        <f t="shared" si="18"/>
        <v>0</v>
      </c>
      <c r="Z37" s="923">
        <f t="shared" ref="Z37" si="51">Z36</f>
        <v>0.1</v>
      </c>
      <c r="AA37" s="809">
        <f t="shared" si="20"/>
        <v>0</v>
      </c>
      <c r="AB37" s="923">
        <f t="shared" ref="AB37" si="52">AB36</f>
        <v>0.1</v>
      </c>
      <c r="AC37" s="1075">
        <f t="shared" si="22"/>
        <v>0</v>
      </c>
      <c r="AD37" s="1075"/>
      <c r="AE37" s="145"/>
      <c r="AF37" s="337"/>
      <c r="AI37" s="479">
        <f t="shared" si="8"/>
        <v>37</v>
      </c>
      <c r="AJ37" s="574">
        <f t="shared" si="12"/>
        <v>0</v>
      </c>
    </row>
    <row r="38" spans="1:40">
      <c r="A38" s="1138"/>
      <c r="B38" s="1086"/>
      <c r="C38" s="1086"/>
      <c r="D38" s="839"/>
      <c r="E38" s="839"/>
      <c r="F38" s="839"/>
      <c r="G38" s="839"/>
      <c r="H38" s="829"/>
      <c r="I38" s="830"/>
      <c r="J38" s="830"/>
      <c r="K38" s="839"/>
      <c r="L38" s="818">
        <f t="shared" si="13"/>
        <v>0</v>
      </c>
      <c r="M38" s="819" t="str">
        <f t="shared" si="14"/>
        <v>Yes</v>
      </c>
      <c r="N38" s="820">
        <v>0.1</v>
      </c>
      <c r="O38" s="810">
        <f t="shared" si="15"/>
        <v>0</v>
      </c>
      <c r="P38" s="813">
        <f t="shared" si="31"/>
        <v>0</v>
      </c>
      <c r="Q38" s="812">
        <f t="shared" si="16"/>
        <v>0</v>
      </c>
      <c r="R38" s="814">
        <f t="shared" si="24"/>
        <v>0</v>
      </c>
      <c r="S38" s="821"/>
      <c r="T38" s="824">
        <v>0.8</v>
      </c>
      <c r="U38" s="821"/>
      <c r="V38" s="821"/>
      <c r="W38" s="823"/>
      <c r="X38" s="923">
        <f t="shared" ref="X38" si="53">X37</f>
        <v>0.1</v>
      </c>
      <c r="Y38" s="809">
        <f t="shared" si="18"/>
        <v>0</v>
      </c>
      <c r="Z38" s="923">
        <f t="shared" ref="Z38" si="54">Z37</f>
        <v>0.1</v>
      </c>
      <c r="AA38" s="809">
        <f t="shared" si="20"/>
        <v>0</v>
      </c>
      <c r="AB38" s="923">
        <f t="shared" ref="AB38" si="55">AB37</f>
        <v>0.1</v>
      </c>
      <c r="AC38" s="1075">
        <f t="shared" si="22"/>
        <v>0</v>
      </c>
      <c r="AD38" s="1075"/>
      <c r="AE38" s="145"/>
      <c r="AF38" s="337"/>
      <c r="AI38" s="479">
        <f t="shared" si="8"/>
        <v>38</v>
      </c>
      <c r="AJ38" s="574">
        <f t="shared" si="12"/>
        <v>0</v>
      </c>
    </row>
    <row r="39" spans="1:40">
      <c r="A39" s="1138"/>
      <c r="B39" s="1086"/>
      <c r="C39" s="1086"/>
      <c r="D39" s="829"/>
      <c r="E39" s="839"/>
      <c r="F39" s="839"/>
      <c r="G39" s="839"/>
      <c r="H39" s="829"/>
      <c r="I39" s="830"/>
      <c r="J39" s="830"/>
      <c r="K39" s="829"/>
      <c r="L39" s="818">
        <f t="shared" si="13"/>
        <v>0</v>
      </c>
      <c r="M39" s="819" t="str">
        <f t="shared" si="14"/>
        <v>Yes</v>
      </c>
      <c r="N39" s="820">
        <v>0.1</v>
      </c>
      <c r="O39" s="810">
        <f t="shared" si="15"/>
        <v>0</v>
      </c>
      <c r="P39" s="813">
        <f t="shared" si="31"/>
        <v>0</v>
      </c>
      <c r="Q39" s="812">
        <f t="shared" si="16"/>
        <v>0</v>
      </c>
      <c r="R39" s="814">
        <f t="shared" si="24"/>
        <v>0</v>
      </c>
      <c r="S39" s="821"/>
      <c r="T39" s="824">
        <v>0.8</v>
      </c>
      <c r="U39" s="821"/>
      <c r="V39" s="821"/>
      <c r="W39" s="823"/>
      <c r="X39" s="923">
        <f t="shared" ref="X39" si="56">X38</f>
        <v>0.1</v>
      </c>
      <c r="Y39" s="809">
        <f t="shared" si="18"/>
        <v>0</v>
      </c>
      <c r="Z39" s="923">
        <f t="shared" ref="Z39" si="57">Z38</f>
        <v>0.1</v>
      </c>
      <c r="AA39" s="809">
        <f t="shared" si="20"/>
        <v>0</v>
      </c>
      <c r="AB39" s="923">
        <f t="shared" ref="AB39" si="58">AB38</f>
        <v>0.1</v>
      </c>
      <c r="AC39" s="1075">
        <f t="shared" si="22"/>
        <v>0</v>
      </c>
      <c r="AD39" s="1075"/>
      <c r="AE39" s="145"/>
      <c r="AF39" s="337"/>
      <c r="AI39" s="479">
        <f t="shared" si="8"/>
        <v>39</v>
      </c>
      <c r="AJ39" s="574">
        <f t="shared" si="12"/>
        <v>0</v>
      </c>
    </row>
    <row r="40" spans="1:40">
      <c r="A40" s="1138"/>
      <c r="B40" s="1086"/>
      <c r="C40" s="1086"/>
      <c r="D40" s="839"/>
      <c r="E40" s="839"/>
      <c r="F40" s="839"/>
      <c r="G40" s="839"/>
      <c r="H40" s="829"/>
      <c r="I40" s="830"/>
      <c r="J40" s="830"/>
      <c r="K40" s="839"/>
      <c r="L40" s="818">
        <f t="shared" si="13"/>
        <v>0</v>
      </c>
      <c r="M40" s="819" t="str">
        <f t="shared" si="14"/>
        <v>Yes</v>
      </c>
      <c r="N40" s="820">
        <v>0.1</v>
      </c>
      <c r="O40" s="810">
        <f t="shared" si="15"/>
        <v>0</v>
      </c>
      <c r="P40" s="813">
        <f t="shared" si="31"/>
        <v>0</v>
      </c>
      <c r="Q40" s="812">
        <f t="shared" si="16"/>
        <v>0</v>
      </c>
      <c r="R40" s="814">
        <f t="shared" si="24"/>
        <v>0</v>
      </c>
      <c r="S40" s="821"/>
      <c r="T40" s="825">
        <v>0.8</v>
      </c>
      <c r="U40" s="821"/>
      <c r="V40" s="821"/>
      <c r="W40" s="823"/>
      <c r="X40" s="923">
        <f t="shared" ref="X40" si="59">X39</f>
        <v>0.1</v>
      </c>
      <c r="Y40" s="809">
        <f t="shared" si="18"/>
        <v>0</v>
      </c>
      <c r="Z40" s="923">
        <f t="shared" ref="Z40" si="60">Z39</f>
        <v>0.1</v>
      </c>
      <c r="AA40" s="809">
        <f t="shared" si="20"/>
        <v>0</v>
      </c>
      <c r="AB40" s="923">
        <f t="shared" ref="AB40" si="61">AB39</f>
        <v>0.1</v>
      </c>
      <c r="AC40" s="1075">
        <f t="shared" si="22"/>
        <v>0</v>
      </c>
      <c r="AD40" s="1075"/>
      <c r="AE40" s="145"/>
      <c r="AF40" s="337"/>
      <c r="AI40" s="479">
        <f t="shared" si="8"/>
        <v>40</v>
      </c>
      <c r="AJ40" s="574">
        <f t="shared" si="12"/>
        <v>0</v>
      </c>
    </row>
    <row r="41" spans="1:40">
      <c r="A41" s="1138"/>
      <c r="B41" s="1087"/>
      <c r="C41" s="1087"/>
      <c r="D41" s="839"/>
      <c r="E41" s="839"/>
      <c r="F41" s="839"/>
      <c r="G41" s="839"/>
      <c r="H41" s="829"/>
      <c r="I41" s="830"/>
      <c r="J41" s="830"/>
      <c r="K41" s="839"/>
      <c r="L41" s="818">
        <f t="shared" si="13"/>
        <v>0</v>
      </c>
      <c r="M41" s="819" t="str">
        <f t="shared" si="14"/>
        <v>Yes</v>
      </c>
      <c r="N41" s="820">
        <v>0.1</v>
      </c>
      <c r="O41" s="810">
        <f t="shared" si="15"/>
        <v>0</v>
      </c>
      <c r="P41" s="813">
        <f t="shared" si="31"/>
        <v>0</v>
      </c>
      <c r="Q41" s="812">
        <f t="shared" si="16"/>
        <v>0</v>
      </c>
      <c r="R41" s="815">
        <f t="shared" si="24"/>
        <v>0</v>
      </c>
      <c r="S41" s="821"/>
      <c r="T41" s="826">
        <v>0.8</v>
      </c>
      <c r="U41" s="821"/>
      <c r="V41" s="821"/>
      <c r="W41" s="823"/>
      <c r="X41" s="923">
        <f t="shared" ref="X41" si="62">X40</f>
        <v>0.1</v>
      </c>
      <c r="Y41" s="809">
        <f t="shared" si="18"/>
        <v>0</v>
      </c>
      <c r="Z41" s="923">
        <f t="shared" ref="Z41" si="63">Z40</f>
        <v>0.1</v>
      </c>
      <c r="AA41" s="809">
        <f t="shared" si="20"/>
        <v>0</v>
      </c>
      <c r="AB41" s="923">
        <f t="shared" ref="AB41" si="64">AB40</f>
        <v>0.1</v>
      </c>
      <c r="AC41" s="1075">
        <f t="shared" si="22"/>
        <v>0</v>
      </c>
      <c r="AD41" s="1075"/>
      <c r="AE41" s="145"/>
      <c r="AF41" s="337"/>
      <c r="AI41" s="479">
        <f t="shared" si="8"/>
        <v>41</v>
      </c>
      <c r="AJ41" s="574">
        <f t="shared" si="12"/>
        <v>0</v>
      </c>
    </row>
    <row r="42" spans="1:40">
      <c r="A42" s="1138"/>
      <c r="B42" s="518" t="s">
        <v>118</v>
      </c>
      <c r="C42" s="1063">
        <f>IF(L42=0,0,AVERAGEIF(O27:O41,"&lt;&gt;0"))</f>
        <v>0</v>
      </c>
      <c r="D42" s="1064"/>
      <c r="E42" s="61"/>
      <c r="F42" s="314" t="s">
        <v>64</v>
      </c>
      <c r="G42" s="314">
        <f>(K27*L27)+(K28*L28)+(K29*L29)+(K30*L30)+(K31*L31)+(K32*L32)+(K33*L33)+(K34*L34)+(K35*L35)+(K36*L36)+(K37*L37)+(K38*L38)+(K39*L39)+(K40*L40)+(K41*L41)</f>
        <v>0</v>
      </c>
      <c r="H42" s="61"/>
      <c r="I42" s="61"/>
      <c r="J42" s="314" t="s">
        <v>119</v>
      </c>
      <c r="K42" s="306">
        <f>SUM(K27:K41)</f>
        <v>0</v>
      </c>
      <c r="L42" s="306">
        <f>SUM(L27:L41)</f>
        <v>0</v>
      </c>
      <c r="M42" s="1056"/>
      <c r="N42" s="1056"/>
      <c r="O42" s="307" t="s">
        <v>120</v>
      </c>
      <c r="P42" s="308">
        <f>SUM(P27:P41)</f>
        <v>0</v>
      </c>
      <c r="Q42" s="309" t="s">
        <v>121</v>
      </c>
      <c r="R42" s="310">
        <f>SUM(R27:R41)</f>
        <v>0</v>
      </c>
      <c r="S42" s="306" t="s">
        <v>122</v>
      </c>
      <c r="T42" s="313">
        <f>IF(SUM(S27:S41)=0,0,1-(R42/P42))</f>
        <v>0</v>
      </c>
      <c r="U42" s="1057"/>
      <c r="V42" s="1058"/>
      <c r="W42" s="317"/>
      <c r="X42" s="557" t="s">
        <v>123</v>
      </c>
      <c r="Y42" s="557" t="s">
        <v>124</v>
      </c>
      <c r="Z42" s="558" t="s">
        <v>125</v>
      </c>
      <c r="AA42" s="558" t="s">
        <v>126</v>
      </c>
      <c r="AB42" s="557" t="s">
        <v>127</v>
      </c>
      <c r="AC42" s="1024" t="s">
        <v>128</v>
      </c>
      <c r="AD42" s="1025"/>
      <c r="AE42" s="315"/>
      <c r="AF42" s="337"/>
      <c r="AI42" s="1020" t="s">
        <v>129</v>
      </c>
      <c r="AJ42" s="1020"/>
      <c r="AK42" s="1020" t="s">
        <v>130</v>
      </c>
      <c r="AL42" s="1020"/>
    </row>
    <row r="43" spans="1:40" ht="23.4" customHeight="1">
      <c r="A43" s="1138"/>
      <c r="B43" s="844" t="s">
        <v>131</v>
      </c>
      <c r="C43" s="1022"/>
      <c r="D43" s="1022"/>
      <c r="E43" s="1022"/>
      <c r="F43" s="1022"/>
      <c r="G43" s="1022"/>
      <c r="H43" s="1022"/>
      <c r="I43" s="1022"/>
      <c r="J43" s="1022"/>
      <c r="K43" s="1022"/>
      <c r="L43" s="1022"/>
      <c r="M43" s="1022"/>
      <c r="N43" s="1022"/>
      <c r="O43" s="1022"/>
      <c r="P43" s="1022"/>
      <c r="Q43" s="1022"/>
      <c r="R43" s="1022"/>
      <c r="S43" s="1022"/>
      <c r="T43" s="1022"/>
      <c r="U43" s="1022"/>
      <c r="V43" s="1022"/>
      <c r="W43" s="1023"/>
      <c r="X43" s="559">
        <f>(Y27*$L27*$K27)+(Y28*$L28*$K28)+(Y29*$L29*$K29)+(Y30*$L30*$K30)+(Y31*$L31*$K31)+(Y32*$L32*$K32)+(Y33*$L33*$K33)+(Y34*$L34*$K34)+(Y35*$L35*$K35)+(Y36*$L36*$K36)+(Y37*$L37*$K37)+(Y38*$L38*$K38)+(Y39*$L39*$K39)+(Y40*$L40*$K40)+(Y41*$L41*$K41)</f>
        <v>0</v>
      </c>
      <c r="Y43" s="560">
        <f>R42*X26</f>
        <v>0</v>
      </c>
      <c r="Z43" s="559">
        <f>(AA27*$L27*$K27)+(AA28*$L28*$K28)+(AA29*$L29*$K29)+(AA30*$L30*$K30)+(AA31*$L31*$K31)+(AA32*$L32*$K32)+(AA33*$L33*$K33)+(AA34*$L34*$K34)+(AA35*$L35*$K35)+(AA36*$L36*$K36)+(AA37*$L37*$K37)+(AA38*$L38*$K38)+(AA39*$L39*$K39)+(AA40*$L40*$K40)+(AA41*$L41*$K41)</f>
        <v>0</v>
      </c>
      <c r="AA43" s="560">
        <f>R42*Z26</f>
        <v>0</v>
      </c>
      <c r="AB43" s="559">
        <f>(AC27*$L27*$K27)+(AC28*$L28*$K28)+(AC29*$L29*$K29)+(AC30*$L30*$K30)+(AC31*$L31*$K31)+(AC32*$L32*$K32)+(AC33*$L33*$K33)+(AC34*$L34*$K34)+(AC35*$L35*$K35)+(AC36*$L36*$K36)+(AC37*$L37*$K37)+(AC38*$L38*$K38)+(AC39*$L39*$K39)+(AC40*$L40*$K40)+(AC41*$L41*$K41)</f>
        <v>0</v>
      </c>
      <c r="AC43" s="1100">
        <f>R42*AB26</f>
        <v>0</v>
      </c>
      <c r="AD43" s="1101"/>
      <c r="AE43" s="316"/>
      <c r="AF43" s="337"/>
      <c r="AI43" s="573">
        <v>43</v>
      </c>
      <c r="AJ43" s="574">
        <f>Y43+AA43+AC43</f>
        <v>0</v>
      </c>
      <c r="AK43" s="1021">
        <f>X43+Z43+AB43</f>
        <v>0</v>
      </c>
      <c r="AL43" s="1020"/>
    </row>
    <row r="44" spans="1:40" ht="21" customHeight="1">
      <c r="A44" s="1138"/>
      <c r="B44" s="844" t="s">
        <v>133</v>
      </c>
      <c r="C44" s="1022"/>
      <c r="D44" s="1022"/>
      <c r="E44" s="1022"/>
      <c r="F44" s="1022"/>
      <c r="G44" s="1022"/>
      <c r="H44" s="1022"/>
      <c r="I44" s="1022"/>
      <c r="J44" s="1022"/>
      <c r="K44" s="1022"/>
      <c r="L44" s="1022"/>
      <c r="M44" s="1022"/>
      <c r="N44" s="1022"/>
      <c r="O44" s="1022"/>
      <c r="P44" s="1022"/>
      <c r="Q44" s="1022"/>
      <c r="R44" s="1022"/>
      <c r="S44" s="1022"/>
      <c r="T44" s="1022"/>
      <c r="U44" s="1022"/>
      <c r="V44" s="1022"/>
      <c r="W44" s="1023"/>
      <c r="X44" s="1069" t="s">
        <v>135</v>
      </c>
      <c r="Y44" s="1069"/>
      <c r="Z44" s="1070">
        <f>P42+X43+Z43+AB43</f>
        <v>0</v>
      </c>
      <c r="AA44" s="1071"/>
      <c r="AB44" s="674" t="s">
        <v>136</v>
      </c>
      <c r="AC44" s="1102">
        <f>((R42*X26)+(R42*Z26)+(R42*AB26))+R42</f>
        <v>0</v>
      </c>
      <c r="AD44" s="1102"/>
      <c r="AE44" s="316"/>
      <c r="AF44" s="337"/>
      <c r="AJ44" s="455"/>
      <c r="AN44" s="670" t="e">
        <f>1-(AC44/Z44)</f>
        <v>#DIV/0!</v>
      </c>
    </row>
    <row r="45" spans="1:40" ht="18">
      <c r="A45" s="495"/>
      <c r="B45" s="61"/>
      <c r="C45" s="494"/>
      <c r="D45" s="494"/>
      <c r="E45" s="494"/>
      <c r="F45" s="494"/>
      <c r="G45" s="494"/>
      <c r="H45" s="494"/>
      <c r="I45" s="494"/>
      <c r="J45" s="494"/>
      <c r="K45" s="494"/>
      <c r="L45" s="494"/>
      <c r="M45" s="494"/>
      <c r="N45" s="494"/>
      <c r="O45" s="494"/>
      <c r="P45" s="494"/>
      <c r="Q45" s="494"/>
      <c r="R45" s="494"/>
      <c r="S45" s="494"/>
      <c r="T45" s="494"/>
      <c r="U45" s="494"/>
      <c r="V45" s="494"/>
      <c r="W45" s="494"/>
      <c r="X45" s="496"/>
      <c r="Y45" s="496"/>
      <c r="Z45" s="497"/>
      <c r="AA45" s="498"/>
      <c r="AB45" s="499"/>
      <c r="AC45" s="500"/>
      <c r="AD45" s="500"/>
      <c r="AE45" s="316"/>
      <c r="AF45" s="61"/>
      <c r="AJ45" s="455"/>
    </row>
    <row r="46" spans="1:40" ht="49.95" customHeight="1">
      <c r="A46" s="1137" t="s">
        <v>139</v>
      </c>
      <c r="B46" s="1062" t="str">
        <f>IF(B49=0,"",B49)</f>
        <v/>
      </c>
      <c r="C46" s="1062"/>
      <c r="D46" s="1062"/>
      <c r="E46" s="1062"/>
      <c r="F46" s="1062"/>
      <c r="G46" s="1062"/>
      <c r="H46" s="1062"/>
      <c r="I46" s="1062"/>
      <c r="J46" s="1062"/>
      <c r="K46" s="1062"/>
      <c r="L46" s="1062"/>
      <c r="M46" s="1062"/>
      <c r="N46" s="1062"/>
      <c r="O46" s="1062"/>
      <c r="P46" s="1062"/>
      <c r="Q46" s="1062"/>
      <c r="R46" s="1062"/>
      <c r="S46" s="1062"/>
      <c r="T46" s="1062"/>
      <c r="U46" s="1083"/>
      <c r="V46" s="1083"/>
      <c r="W46" s="1083"/>
      <c r="X46" s="1091"/>
      <c r="Y46" s="1091"/>
      <c r="Z46" s="1091"/>
      <c r="AA46" s="1091"/>
      <c r="AB46" s="1091"/>
      <c r="AC46" s="1091"/>
      <c r="AD46" s="1091"/>
      <c r="AE46" s="62"/>
      <c r="AF46" s="335"/>
      <c r="AJ46" s="455"/>
    </row>
    <row r="47" spans="1:40">
      <c r="A47" s="1137"/>
      <c r="B47" s="1065" t="s">
        <v>92</v>
      </c>
      <c r="C47" s="1037" t="s">
        <v>75</v>
      </c>
      <c r="D47" s="1037" t="s">
        <v>45</v>
      </c>
      <c r="E47" s="1037" t="s">
        <v>93</v>
      </c>
      <c r="F47" s="1037" t="s">
        <v>94</v>
      </c>
      <c r="G47" s="1037" t="s">
        <v>95</v>
      </c>
      <c r="H47" s="1037" t="s">
        <v>96</v>
      </c>
      <c r="I47" s="1094" t="s">
        <v>97</v>
      </c>
      <c r="J47" s="1094" t="s">
        <v>98</v>
      </c>
      <c r="K47" s="1039" t="s">
        <v>77</v>
      </c>
      <c r="L47" s="1039" t="s">
        <v>99</v>
      </c>
      <c r="M47" s="1081" t="s">
        <v>100</v>
      </c>
      <c r="N47" s="1065"/>
      <c r="O47" s="1041" t="s">
        <v>46</v>
      </c>
      <c r="P47" s="1041"/>
      <c r="Q47" s="1041" t="s">
        <v>101</v>
      </c>
      <c r="R47" s="1042"/>
      <c r="S47" s="1032" t="s">
        <v>102</v>
      </c>
      <c r="T47" s="1115" t="s">
        <v>63</v>
      </c>
      <c r="U47" s="1043" t="s">
        <v>103</v>
      </c>
      <c r="V47" s="1044"/>
      <c r="W47" s="1044"/>
      <c r="X47" s="1097" t="s">
        <v>80</v>
      </c>
      <c r="Y47" s="1098"/>
      <c r="Z47" s="1098"/>
      <c r="AA47" s="1098"/>
      <c r="AB47" s="1098"/>
      <c r="AC47" s="1098"/>
      <c r="AD47" s="1043"/>
      <c r="AE47" s="1092" t="s">
        <v>104</v>
      </c>
      <c r="AF47" s="335"/>
      <c r="AJ47" s="455"/>
    </row>
    <row r="48" spans="1:40">
      <c r="A48" s="1137"/>
      <c r="B48" s="1066"/>
      <c r="C48" s="1038"/>
      <c r="D48" s="1038"/>
      <c r="E48" s="1038"/>
      <c r="F48" s="1038"/>
      <c r="G48" s="1038"/>
      <c r="H48" s="1038"/>
      <c r="I48" s="1095"/>
      <c r="J48" s="1095"/>
      <c r="K48" s="1040"/>
      <c r="L48" s="1040"/>
      <c r="M48" s="1082"/>
      <c r="N48" s="1066"/>
      <c r="O48" s="134" t="s">
        <v>105</v>
      </c>
      <c r="P48" s="134" t="s">
        <v>82</v>
      </c>
      <c r="Q48" s="134" t="s">
        <v>105</v>
      </c>
      <c r="R48" s="301" t="s">
        <v>106</v>
      </c>
      <c r="S48" s="1032"/>
      <c r="T48" s="1115"/>
      <c r="U48" s="302" t="s">
        <v>47</v>
      </c>
      <c r="V48" s="144" t="s">
        <v>48</v>
      </c>
      <c r="W48" s="303" t="s">
        <v>107</v>
      </c>
      <c r="X48" s="490">
        <v>0.1</v>
      </c>
      <c r="Y48" s="491" t="s">
        <v>57</v>
      </c>
      <c r="Z48" s="490">
        <v>0.1</v>
      </c>
      <c r="AA48" s="492" t="s">
        <v>108</v>
      </c>
      <c r="AB48" s="490">
        <v>0.1</v>
      </c>
      <c r="AC48" s="1096" t="s">
        <v>59</v>
      </c>
      <c r="AD48" s="1096"/>
      <c r="AE48" s="1093"/>
      <c r="AF48" s="335"/>
      <c r="AJ48" s="455"/>
    </row>
    <row r="49" spans="1:38" ht="15.6" customHeight="1">
      <c r="A49" s="1137"/>
      <c r="B49" s="1085">
        <f>'Cadastro Inicial'!B16</f>
        <v>0</v>
      </c>
      <c r="C49" s="1085">
        <f>'Cadastro Inicial'!$C$16:$D$16</f>
        <v>0</v>
      </c>
      <c r="D49" s="829"/>
      <c r="E49" s="829"/>
      <c r="F49" s="829"/>
      <c r="G49" s="829"/>
      <c r="H49" s="829"/>
      <c r="I49" s="830"/>
      <c r="J49" s="830"/>
      <c r="K49" s="829"/>
      <c r="L49" s="818">
        <f>J49-I49</f>
        <v>0</v>
      </c>
      <c r="M49" s="819" t="str">
        <f>IF(N49&gt;0,"Yes","No")</f>
        <v>Yes</v>
      </c>
      <c r="N49" s="820">
        <v>0.1</v>
      </c>
      <c r="O49" s="810">
        <f>ROUNDUP(((Q49/T49)),0)</f>
        <v>0</v>
      </c>
      <c r="P49" s="811">
        <f>K49*L49*O49</f>
        <v>0</v>
      </c>
      <c r="Q49" s="812">
        <f>S49-(S49*N49)</f>
        <v>0</v>
      </c>
      <c r="R49" s="812">
        <f>Q49*K49*L49</f>
        <v>0</v>
      </c>
      <c r="S49" s="821"/>
      <c r="T49" s="822">
        <v>0.8</v>
      </c>
      <c r="U49" s="821"/>
      <c r="V49" s="821"/>
      <c r="W49" s="823"/>
      <c r="X49" s="923">
        <f>X48</f>
        <v>0.1</v>
      </c>
      <c r="Y49" s="809">
        <f>O49*X49</f>
        <v>0</v>
      </c>
      <c r="Z49" s="923">
        <f>Z48</f>
        <v>0.1</v>
      </c>
      <c r="AA49" s="809">
        <f>O49*Z48</f>
        <v>0</v>
      </c>
      <c r="AB49" s="923">
        <f>AB48</f>
        <v>0.1</v>
      </c>
      <c r="AC49" s="1075">
        <f>O49*AB49</f>
        <v>0</v>
      </c>
      <c r="AD49" s="1075"/>
      <c r="AE49" s="254" t="s">
        <v>114</v>
      </c>
      <c r="AF49" s="335"/>
      <c r="AI49" s="479">
        <v>49</v>
      </c>
      <c r="AJ49" s="574">
        <f t="shared" si="12"/>
        <v>0</v>
      </c>
    </row>
    <row r="50" spans="1:38">
      <c r="A50" s="1137"/>
      <c r="B50" s="1086"/>
      <c r="C50" s="1086"/>
      <c r="D50" s="839"/>
      <c r="E50" s="839"/>
      <c r="F50" s="839"/>
      <c r="G50" s="839"/>
      <c r="H50" s="829"/>
      <c r="I50" s="830"/>
      <c r="J50" s="830"/>
      <c r="K50" s="839"/>
      <c r="L50" s="818">
        <f t="shared" ref="L50:L63" si="65">J50-I50</f>
        <v>0</v>
      </c>
      <c r="M50" s="819" t="str">
        <f t="shared" ref="M50:M63" si="66">IF(N50&gt;0,"Yes","No")</f>
        <v>Yes</v>
      </c>
      <c r="N50" s="820">
        <v>0.1</v>
      </c>
      <c r="O50" s="810">
        <f t="shared" ref="O50:O63" si="67">ROUNDUP(((Q50/T50)),0)</f>
        <v>0</v>
      </c>
      <c r="P50" s="813">
        <f>K50*L50*O50</f>
        <v>0</v>
      </c>
      <c r="Q50" s="812">
        <f t="shared" ref="Q50:Q63" si="68">S50-(S50*N50)</f>
        <v>0</v>
      </c>
      <c r="R50" s="814">
        <f>Q50*K50*L50</f>
        <v>0</v>
      </c>
      <c r="S50" s="821"/>
      <c r="T50" s="824">
        <v>0.8</v>
      </c>
      <c r="U50" s="821"/>
      <c r="V50" s="821"/>
      <c r="W50" s="823"/>
      <c r="X50" s="923">
        <f t="shared" ref="X50" si="69">X49</f>
        <v>0.1</v>
      </c>
      <c r="Y50" s="809">
        <f t="shared" ref="Y50:Y63" si="70">O50*X50</f>
        <v>0</v>
      </c>
      <c r="Z50" s="923">
        <f t="shared" ref="Z50" si="71">Z49</f>
        <v>0.1</v>
      </c>
      <c r="AA50" s="809">
        <f t="shared" ref="AA50:AA63" si="72">O50*Z49</f>
        <v>0</v>
      </c>
      <c r="AB50" s="923">
        <f t="shared" ref="AB50" si="73">AB49</f>
        <v>0.1</v>
      </c>
      <c r="AC50" s="1075">
        <f t="shared" ref="AC50:AC63" si="74">O50*AB50</f>
        <v>0</v>
      </c>
      <c r="AD50" s="1075"/>
      <c r="AE50" s="188" t="s">
        <v>138</v>
      </c>
      <c r="AF50" s="335"/>
      <c r="AI50" s="479">
        <f t="shared" si="8"/>
        <v>50</v>
      </c>
      <c r="AJ50" s="574">
        <f t="shared" si="12"/>
        <v>0</v>
      </c>
    </row>
    <row r="51" spans="1:38">
      <c r="A51" s="1137"/>
      <c r="B51" s="1086"/>
      <c r="C51" s="1086"/>
      <c r="D51" s="829"/>
      <c r="E51" s="839"/>
      <c r="F51" s="839"/>
      <c r="G51" s="839"/>
      <c r="H51" s="829"/>
      <c r="I51" s="830"/>
      <c r="J51" s="830"/>
      <c r="K51" s="829"/>
      <c r="L51" s="818">
        <f t="shared" si="65"/>
        <v>0</v>
      </c>
      <c r="M51" s="819" t="str">
        <f t="shared" si="66"/>
        <v>Yes</v>
      </c>
      <c r="N51" s="820">
        <v>0.1</v>
      </c>
      <c r="O51" s="810">
        <f t="shared" si="67"/>
        <v>0</v>
      </c>
      <c r="P51" s="813">
        <f t="shared" ref="P51" si="75">K51*L51*O51</f>
        <v>0</v>
      </c>
      <c r="Q51" s="812">
        <f t="shared" si="68"/>
        <v>0</v>
      </c>
      <c r="R51" s="814">
        <f t="shared" ref="R51:R63" si="76">Q51*K51*L51</f>
        <v>0</v>
      </c>
      <c r="S51" s="821"/>
      <c r="T51" s="824">
        <v>0.8</v>
      </c>
      <c r="U51" s="821"/>
      <c r="V51" s="821"/>
      <c r="W51" s="823"/>
      <c r="X51" s="923">
        <f t="shared" ref="X51" si="77">X50</f>
        <v>0.1</v>
      </c>
      <c r="Y51" s="809">
        <f t="shared" si="70"/>
        <v>0</v>
      </c>
      <c r="Z51" s="923">
        <f t="shared" ref="Z51" si="78">Z50</f>
        <v>0.1</v>
      </c>
      <c r="AA51" s="809">
        <f t="shared" si="72"/>
        <v>0</v>
      </c>
      <c r="AB51" s="923">
        <f t="shared" ref="AB51" si="79">AB50</f>
        <v>0.1</v>
      </c>
      <c r="AC51" s="1075">
        <f t="shared" si="74"/>
        <v>0</v>
      </c>
      <c r="AD51" s="1075"/>
      <c r="AE51" s="146"/>
      <c r="AF51" s="335"/>
      <c r="AI51" s="479">
        <f t="shared" si="8"/>
        <v>51</v>
      </c>
      <c r="AJ51" s="574">
        <f t="shared" si="12"/>
        <v>0</v>
      </c>
    </row>
    <row r="52" spans="1:38">
      <c r="A52" s="1137"/>
      <c r="B52" s="1086"/>
      <c r="C52" s="1086"/>
      <c r="D52" s="839"/>
      <c r="E52" s="839"/>
      <c r="F52" s="839"/>
      <c r="G52" s="839"/>
      <c r="H52" s="829"/>
      <c r="I52" s="830"/>
      <c r="J52" s="830"/>
      <c r="K52" s="839"/>
      <c r="L52" s="818">
        <f t="shared" si="65"/>
        <v>0</v>
      </c>
      <c r="M52" s="819" t="str">
        <f t="shared" si="66"/>
        <v>Yes</v>
      </c>
      <c r="N52" s="820">
        <v>0.1</v>
      </c>
      <c r="O52" s="810">
        <f t="shared" si="67"/>
        <v>0</v>
      </c>
      <c r="P52" s="813">
        <f>K52*L52*O52</f>
        <v>0</v>
      </c>
      <c r="Q52" s="812">
        <f t="shared" si="68"/>
        <v>0</v>
      </c>
      <c r="R52" s="814">
        <f t="shared" si="76"/>
        <v>0</v>
      </c>
      <c r="S52" s="821"/>
      <c r="T52" s="824">
        <v>0.8</v>
      </c>
      <c r="U52" s="821"/>
      <c r="V52" s="821"/>
      <c r="W52" s="823"/>
      <c r="X52" s="923">
        <f t="shared" ref="X52" si="80">X51</f>
        <v>0.1</v>
      </c>
      <c r="Y52" s="809">
        <f t="shared" si="70"/>
        <v>0</v>
      </c>
      <c r="Z52" s="923">
        <f t="shared" ref="Z52" si="81">Z51</f>
        <v>0.1</v>
      </c>
      <c r="AA52" s="809">
        <f t="shared" si="72"/>
        <v>0</v>
      </c>
      <c r="AB52" s="923">
        <f t="shared" ref="AB52" si="82">AB51</f>
        <v>0.1</v>
      </c>
      <c r="AC52" s="1075">
        <f t="shared" si="74"/>
        <v>0</v>
      </c>
      <c r="AD52" s="1075"/>
      <c r="AE52" s="182" t="s">
        <v>116</v>
      </c>
      <c r="AF52" s="335"/>
      <c r="AI52" s="479">
        <f t="shared" si="8"/>
        <v>52</v>
      </c>
      <c r="AJ52" s="574">
        <f t="shared" si="12"/>
        <v>0</v>
      </c>
    </row>
    <row r="53" spans="1:38">
      <c r="A53" s="1137"/>
      <c r="B53" s="1086"/>
      <c r="C53" s="1086"/>
      <c r="D53" s="829"/>
      <c r="E53" s="839"/>
      <c r="F53" s="839"/>
      <c r="G53" s="839"/>
      <c r="H53" s="829"/>
      <c r="I53" s="830"/>
      <c r="J53" s="830"/>
      <c r="K53" s="829"/>
      <c r="L53" s="818">
        <f t="shared" si="65"/>
        <v>0</v>
      </c>
      <c r="M53" s="819" t="str">
        <f t="shared" si="66"/>
        <v>Yes</v>
      </c>
      <c r="N53" s="820">
        <v>0.1</v>
      </c>
      <c r="O53" s="810">
        <f t="shared" si="67"/>
        <v>0</v>
      </c>
      <c r="P53" s="813">
        <f t="shared" ref="P53:P63" si="83">K53*L53*O53</f>
        <v>0</v>
      </c>
      <c r="Q53" s="812">
        <f t="shared" si="68"/>
        <v>0</v>
      </c>
      <c r="R53" s="814">
        <f t="shared" si="76"/>
        <v>0</v>
      </c>
      <c r="S53" s="821"/>
      <c r="T53" s="824">
        <v>0.8</v>
      </c>
      <c r="U53" s="821"/>
      <c r="V53" s="821"/>
      <c r="W53" s="823"/>
      <c r="X53" s="923">
        <f t="shared" ref="X53" si="84">X52</f>
        <v>0.1</v>
      </c>
      <c r="Y53" s="809">
        <f t="shared" si="70"/>
        <v>0</v>
      </c>
      <c r="Z53" s="923">
        <f t="shared" ref="Z53" si="85">Z52</f>
        <v>0.1</v>
      </c>
      <c r="AA53" s="809">
        <f t="shared" si="72"/>
        <v>0</v>
      </c>
      <c r="AB53" s="923">
        <f t="shared" ref="AB53" si="86">AB52</f>
        <v>0.1</v>
      </c>
      <c r="AC53" s="1075">
        <f t="shared" si="74"/>
        <v>0</v>
      </c>
      <c r="AD53" s="1075"/>
      <c r="AE53" s="187" t="s">
        <v>140</v>
      </c>
      <c r="AF53" s="335"/>
      <c r="AI53" s="479">
        <f t="shared" si="8"/>
        <v>53</v>
      </c>
      <c r="AJ53" s="574">
        <f t="shared" si="12"/>
        <v>0</v>
      </c>
    </row>
    <row r="54" spans="1:38">
      <c r="A54" s="1137"/>
      <c r="B54" s="1086"/>
      <c r="C54" s="1086"/>
      <c r="D54" s="839"/>
      <c r="E54" s="839"/>
      <c r="F54" s="839"/>
      <c r="G54" s="839"/>
      <c r="H54" s="829"/>
      <c r="I54" s="830"/>
      <c r="J54" s="830"/>
      <c r="K54" s="839"/>
      <c r="L54" s="818">
        <f t="shared" si="65"/>
        <v>0</v>
      </c>
      <c r="M54" s="819" t="str">
        <f t="shared" si="66"/>
        <v>Yes</v>
      </c>
      <c r="N54" s="820">
        <v>0.1</v>
      </c>
      <c r="O54" s="810">
        <f t="shared" si="67"/>
        <v>0</v>
      </c>
      <c r="P54" s="813">
        <f t="shared" si="83"/>
        <v>0</v>
      </c>
      <c r="Q54" s="812">
        <f t="shared" si="68"/>
        <v>0</v>
      </c>
      <c r="R54" s="814">
        <f t="shared" si="76"/>
        <v>0</v>
      </c>
      <c r="S54" s="821"/>
      <c r="T54" s="824">
        <v>0.8</v>
      </c>
      <c r="U54" s="821"/>
      <c r="V54" s="821"/>
      <c r="W54" s="823"/>
      <c r="X54" s="923">
        <f t="shared" ref="X54" si="87">X53</f>
        <v>0.1</v>
      </c>
      <c r="Y54" s="809">
        <f t="shared" si="70"/>
        <v>0</v>
      </c>
      <c r="Z54" s="923">
        <f t="shared" ref="Z54" si="88">Z53</f>
        <v>0.1</v>
      </c>
      <c r="AA54" s="809">
        <f t="shared" si="72"/>
        <v>0</v>
      </c>
      <c r="AB54" s="923">
        <f t="shared" ref="AB54" si="89">AB53</f>
        <v>0.1</v>
      </c>
      <c r="AC54" s="1075">
        <f t="shared" si="74"/>
        <v>0</v>
      </c>
      <c r="AD54" s="1075"/>
      <c r="AE54" s="146"/>
      <c r="AF54" s="335"/>
      <c r="AI54" s="479">
        <f t="shared" si="8"/>
        <v>54</v>
      </c>
      <c r="AJ54" s="574">
        <f t="shared" si="12"/>
        <v>0</v>
      </c>
    </row>
    <row r="55" spans="1:38">
      <c r="A55" s="1137"/>
      <c r="B55" s="1086"/>
      <c r="C55" s="1086"/>
      <c r="D55" s="829"/>
      <c r="E55" s="839"/>
      <c r="F55" s="839"/>
      <c r="G55" s="839"/>
      <c r="H55" s="829"/>
      <c r="I55" s="830"/>
      <c r="J55" s="830"/>
      <c r="K55" s="829"/>
      <c r="L55" s="818">
        <f t="shared" si="65"/>
        <v>0</v>
      </c>
      <c r="M55" s="819" t="str">
        <f t="shared" si="66"/>
        <v>Yes</v>
      </c>
      <c r="N55" s="820">
        <v>0.1</v>
      </c>
      <c r="O55" s="810">
        <f t="shared" si="67"/>
        <v>0</v>
      </c>
      <c r="P55" s="813">
        <f t="shared" si="83"/>
        <v>0</v>
      </c>
      <c r="Q55" s="812">
        <f t="shared" si="68"/>
        <v>0</v>
      </c>
      <c r="R55" s="814">
        <f t="shared" si="76"/>
        <v>0</v>
      </c>
      <c r="S55" s="821"/>
      <c r="T55" s="824">
        <v>0.8</v>
      </c>
      <c r="U55" s="821"/>
      <c r="V55" s="821"/>
      <c r="W55" s="823"/>
      <c r="X55" s="923">
        <f t="shared" ref="X55" si="90">X54</f>
        <v>0.1</v>
      </c>
      <c r="Y55" s="809">
        <f t="shared" si="70"/>
        <v>0</v>
      </c>
      <c r="Z55" s="923">
        <f t="shared" ref="Z55" si="91">Z54</f>
        <v>0.1</v>
      </c>
      <c r="AA55" s="809">
        <f t="shared" si="72"/>
        <v>0</v>
      </c>
      <c r="AB55" s="923">
        <f t="shared" ref="AB55" si="92">AB54</f>
        <v>0.1</v>
      </c>
      <c r="AC55" s="1075">
        <f t="shared" si="74"/>
        <v>0</v>
      </c>
      <c r="AD55" s="1075"/>
      <c r="AE55" s="146"/>
      <c r="AF55" s="335"/>
      <c r="AI55" s="479">
        <f t="shared" si="8"/>
        <v>55</v>
      </c>
      <c r="AJ55" s="574">
        <f t="shared" si="12"/>
        <v>0</v>
      </c>
    </row>
    <row r="56" spans="1:38">
      <c r="A56" s="1137"/>
      <c r="B56" s="1086"/>
      <c r="C56" s="1086"/>
      <c r="D56" s="839"/>
      <c r="E56" s="839"/>
      <c r="F56" s="839"/>
      <c r="G56" s="839"/>
      <c r="H56" s="829"/>
      <c r="I56" s="830"/>
      <c r="J56" s="830"/>
      <c r="K56" s="839"/>
      <c r="L56" s="818">
        <f t="shared" si="65"/>
        <v>0</v>
      </c>
      <c r="M56" s="819" t="str">
        <f t="shared" si="66"/>
        <v>Yes</v>
      </c>
      <c r="N56" s="820">
        <v>0.1</v>
      </c>
      <c r="O56" s="810">
        <f t="shared" si="67"/>
        <v>0</v>
      </c>
      <c r="P56" s="813">
        <f t="shared" si="83"/>
        <v>0</v>
      </c>
      <c r="Q56" s="812">
        <f t="shared" si="68"/>
        <v>0</v>
      </c>
      <c r="R56" s="814">
        <f t="shared" si="76"/>
        <v>0</v>
      </c>
      <c r="S56" s="821"/>
      <c r="T56" s="824">
        <v>0.8</v>
      </c>
      <c r="U56" s="821"/>
      <c r="V56" s="821"/>
      <c r="W56" s="823"/>
      <c r="X56" s="923">
        <f t="shared" ref="X56" si="93">X55</f>
        <v>0.1</v>
      </c>
      <c r="Y56" s="809">
        <f t="shared" si="70"/>
        <v>0</v>
      </c>
      <c r="Z56" s="923">
        <f t="shared" ref="Z56" si="94">Z55</f>
        <v>0.1</v>
      </c>
      <c r="AA56" s="809">
        <f t="shared" si="72"/>
        <v>0</v>
      </c>
      <c r="AB56" s="923">
        <f t="shared" ref="AB56" si="95">AB55</f>
        <v>0.1</v>
      </c>
      <c r="AC56" s="1075">
        <f t="shared" si="74"/>
        <v>0</v>
      </c>
      <c r="AD56" s="1075"/>
      <c r="AE56" s="146"/>
      <c r="AF56" s="335"/>
      <c r="AI56" s="479">
        <f t="shared" si="8"/>
        <v>56</v>
      </c>
      <c r="AJ56" s="574">
        <f t="shared" si="12"/>
        <v>0</v>
      </c>
    </row>
    <row r="57" spans="1:38">
      <c r="A57" s="1137"/>
      <c r="B57" s="1086"/>
      <c r="C57" s="1086"/>
      <c r="D57" s="829"/>
      <c r="E57" s="839"/>
      <c r="F57" s="839"/>
      <c r="G57" s="839"/>
      <c r="H57" s="829"/>
      <c r="I57" s="830"/>
      <c r="J57" s="830"/>
      <c r="K57" s="829"/>
      <c r="L57" s="818">
        <f t="shared" si="65"/>
        <v>0</v>
      </c>
      <c r="M57" s="819" t="str">
        <f t="shared" si="66"/>
        <v>Yes</v>
      </c>
      <c r="N57" s="820">
        <v>0.1</v>
      </c>
      <c r="O57" s="810">
        <f t="shared" si="67"/>
        <v>0</v>
      </c>
      <c r="P57" s="813">
        <f t="shared" si="83"/>
        <v>0</v>
      </c>
      <c r="Q57" s="812">
        <f t="shared" si="68"/>
        <v>0</v>
      </c>
      <c r="R57" s="814">
        <f t="shared" si="76"/>
        <v>0</v>
      </c>
      <c r="S57" s="821"/>
      <c r="T57" s="824">
        <v>0.8</v>
      </c>
      <c r="U57" s="821"/>
      <c r="V57" s="821"/>
      <c r="W57" s="823"/>
      <c r="X57" s="923">
        <f t="shared" ref="X57" si="96">X56</f>
        <v>0.1</v>
      </c>
      <c r="Y57" s="809">
        <f t="shared" si="70"/>
        <v>0</v>
      </c>
      <c r="Z57" s="923">
        <f t="shared" ref="Z57" si="97">Z56</f>
        <v>0.1</v>
      </c>
      <c r="AA57" s="809">
        <f t="shared" si="72"/>
        <v>0</v>
      </c>
      <c r="AB57" s="923">
        <f t="shared" ref="AB57" si="98">AB56</f>
        <v>0.1</v>
      </c>
      <c r="AC57" s="1075">
        <f t="shared" si="74"/>
        <v>0</v>
      </c>
      <c r="AD57" s="1075"/>
      <c r="AE57" s="146"/>
      <c r="AF57" s="335"/>
      <c r="AI57" s="479">
        <f t="shared" si="8"/>
        <v>57</v>
      </c>
      <c r="AJ57" s="574">
        <f t="shared" si="12"/>
        <v>0</v>
      </c>
    </row>
    <row r="58" spans="1:38">
      <c r="A58" s="1137"/>
      <c r="B58" s="1086"/>
      <c r="C58" s="1086"/>
      <c r="D58" s="839"/>
      <c r="E58" s="839"/>
      <c r="F58" s="839"/>
      <c r="G58" s="839"/>
      <c r="H58" s="829"/>
      <c r="I58" s="830"/>
      <c r="J58" s="830"/>
      <c r="K58" s="839"/>
      <c r="L58" s="818">
        <f t="shared" si="65"/>
        <v>0</v>
      </c>
      <c r="M58" s="819" t="str">
        <f t="shared" si="66"/>
        <v>Yes</v>
      </c>
      <c r="N58" s="820">
        <v>0.1</v>
      </c>
      <c r="O58" s="810">
        <f t="shared" si="67"/>
        <v>0</v>
      </c>
      <c r="P58" s="813">
        <f t="shared" si="83"/>
        <v>0</v>
      </c>
      <c r="Q58" s="812">
        <f t="shared" si="68"/>
        <v>0</v>
      </c>
      <c r="R58" s="814">
        <f t="shared" si="76"/>
        <v>0</v>
      </c>
      <c r="S58" s="821"/>
      <c r="T58" s="824">
        <v>0.8</v>
      </c>
      <c r="U58" s="821"/>
      <c r="V58" s="821"/>
      <c r="W58" s="823"/>
      <c r="X58" s="923">
        <f t="shared" ref="X58" si="99">X57</f>
        <v>0.1</v>
      </c>
      <c r="Y58" s="809">
        <f t="shared" si="70"/>
        <v>0</v>
      </c>
      <c r="Z58" s="923">
        <f t="shared" ref="Z58" si="100">Z57</f>
        <v>0.1</v>
      </c>
      <c r="AA58" s="809">
        <f t="shared" si="72"/>
        <v>0</v>
      </c>
      <c r="AB58" s="923">
        <f t="shared" ref="AB58" si="101">AB57</f>
        <v>0.1</v>
      </c>
      <c r="AC58" s="1075">
        <f t="shared" si="74"/>
        <v>0</v>
      </c>
      <c r="AD58" s="1075"/>
      <c r="AE58" s="146"/>
      <c r="AF58" s="335"/>
      <c r="AI58" s="479">
        <f t="shared" si="8"/>
        <v>58</v>
      </c>
      <c r="AJ58" s="574">
        <f t="shared" si="12"/>
        <v>0</v>
      </c>
    </row>
    <row r="59" spans="1:38">
      <c r="A59" s="1137"/>
      <c r="B59" s="1086"/>
      <c r="C59" s="1086"/>
      <c r="D59" s="829"/>
      <c r="E59" s="839"/>
      <c r="F59" s="839"/>
      <c r="G59" s="839"/>
      <c r="H59" s="829"/>
      <c r="I59" s="830"/>
      <c r="J59" s="830"/>
      <c r="K59" s="829"/>
      <c r="L59" s="818">
        <f t="shared" si="65"/>
        <v>0</v>
      </c>
      <c r="M59" s="819" t="str">
        <f t="shared" si="66"/>
        <v>Yes</v>
      </c>
      <c r="N59" s="820">
        <v>0.1</v>
      </c>
      <c r="O59" s="810">
        <f t="shared" si="67"/>
        <v>0</v>
      </c>
      <c r="P59" s="813">
        <f t="shared" si="83"/>
        <v>0</v>
      </c>
      <c r="Q59" s="812">
        <f t="shared" si="68"/>
        <v>0</v>
      </c>
      <c r="R59" s="814">
        <f t="shared" si="76"/>
        <v>0</v>
      </c>
      <c r="S59" s="821"/>
      <c r="T59" s="824">
        <v>0.8</v>
      </c>
      <c r="U59" s="821"/>
      <c r="V59" s="821"/>
      <c r="W59" s="823"/>
      <c r="X59" s="923">
        <f t="shared" ref="X59" si="102">X58</f>
        <v>0.1</v>
      </c>
      <c r="Y59" s="809">
        <f t="shared" si="70"/>
        <v>0</v>
      </c>
      <c r="Z59" s="923">
        <f t="shared" ref="Z59" si="103">Z58</f>
        <v>0.1</v>
      </c>
      <c r="AA59" s="809">
        <f t="shared" si="72"/>
        <v>0</v>
      </c>
      <c r="AB59" s="923">
        <f t="shared" ref="AB59" si="104">AB58</f>
        <v>0.1</v>
      </c>
      <c r="AC59" s="1075">
        <f t="shared" si="74"/>
        <v>0</v>
      </c>
      <c r="AD59" s="1075"/>
      <c r="AE59" s="146"/>
      <c r="AF59" s="335"/>
      <c r="AI59" s="479">
        <f t="shared" si="8"/>
        <v>59</v>
      </c>
      <c r="AJ59" s="574">
        <f t="shared" si="12"/>
        <v>0</v>
      </c>
    </row>
    <row r="60" spans="1:38">
      <c r="A60" s="1137"/>
      <c r="B60" s="1086"/>
      <c r="C60" s="1086"/>
      <c r="D60" s="839"/>
      <c r="E60" s="839"/>
      <c r="F60" s="839"/>
      <c r="G60" s="839"/>
      <c r="H60" s="829"/>
      <c r="I60" s="830"/>
      <c r="J60" s="830"/>
      <c r="K60" s="839"/>
      <c r="L60" s="818">
        <f t="shared" si="65"/>
        <v>0</v>
      </c>
      <c r="M60" s="819" t="str">
        <f t="shared" si="66"/>
        <v>Yes</v>
      </c>
      <c r="N60" s="820">
        <v>0.1</v>
      </c>
      <c r="O60" s="810">
        <f t="shared" si="67"/>
        <v>0</v>
      </c>
      <c r="P60" s="813">
        <f t="shared" si="83"/>
        <v>0</v>
      </c>
      <c r="Q60" s="812">
        <f t="shared" si="68"/>
        <v>0</v>
      </c>
      <c r="R60" s="814">
        <f t="shared" si="76"/>
        <v>0</v>
      </c>
      <c r="S60" s="821"/>
      <c r="T60" s="824">
        <v>0.8</v>
      </c>
      <c r="U60" s="821"/>
      <c r="V60" s="821"/>
      <c r="W60" s="823"/>
      <c r="X60" s="923">
        <f t="shared" ref="X60" si="105">X59</f>
        <v>0.1</v>
      </c>
      <c r="Y60" s="809">
        <f t="shared" si="70"/>
        <v>0</v>
      </c>
      <c r="Z60" s="923">
        <f t="shared" ref="Z60" si="106">Z59</f>
        <v>0.1</v>
      </c>
      <c r="AA60" s="809">
        <f t="shared" si="72"/>
        <v>0</v>
      </c>
      <c r="AB60" s="923">
        <f t="shared" ref="AB60" si="107">AB59</f>
        <v>0.1</v>
      </c>
      <c r="AC60" s="1075">
        <f t="shared" si="74"/>
        <v>0</v>
      </c>
      <c r="AD60" s="1075"/>
      <c r="AE60" s="146"/>
      <c r="AF60" s="335"/>
      <c r="AI60" s="479">
        <f t="shared" si="8"/>
        <v>60</v>
      </c>
      <c r="AJ60" s="574">
        <f t="shared" si="12"/>
        <v>0</v>
      </c>
    </row>
    <row r="61" spans="1:38">
      <c r="A61" s="1137"/>
      <c r="B61" s="1086"/>
      <c r="C61" s="1086"/>
      <c r="D61" s="829"/>
      <c r="E61" s="839"/>
      <c r="F61" s="839"/>
      <c r="G61" s="839"/>
      <c r="H61" s="829"/>
      <c r="I61" s="830"/>
      <c r="J61" s="830"/>
      <c r="K61" s="829"/>
      <c r="L61" s="818">
        <f t="shared" si="65"/>
        <v>0</v>
      </c>
      <c r="M61" s="819" t="str">
        <f t="shared" si="66"/>
        <v>Yes</v>
      </c>
      <c r="N61" s="820">
        <v>0.1</v>
      </c>
      <c r="O61" s="810">
        <f t="shared" si="67"/>
        <v>0</v>
      </c>
      <c r="P61" s="813">
        <f t="shared" si="83"/>
        <v>0</v>
      </c>
      <c r="Q61" s="812">
        <f t="shared" si="68"/>
        <v>0</v>
      </c>
      <c r="R61" s="814">
        <f t="shared" si="76"/>
        <v>0</v>
      </c>
      <c r="S61" s="821"/>
      <c r="T61" s="824">
        <v>0.8</v>
      </c>
      <c r="U61" s="821"/>
      <c r="V61" s="821"/>
      <c r="W61" s="823"/>
      <c r="X61" s="923">
        <f t="shared" ref="X61" si="108">X60</f>
        <v>0.1</v>
      </c>
      <c r="Y61" s="809">
        <f t="shared" si="70"/>
        <v>0</v>
      </c>
      <c r="Z61" s="923">
        <f t="shared" ref="Z61" si="109">Z60</f>
        <v>0.1</v>
      </c>
      <c r="AA61" s="809">
        <f t="shared" si="72"/>
        <v>0</v>
      </c>
      <c r="AB61" s="923">
        <f t="shared" ref="AB61" si="110">AB60</f>
        <v>0.1</v>
      </c>
      <c r="AC61" s="1075">
        <f t="shared" si="74"/>
        <v>0</v>
      </c>
      <c r="AD61" s="1075"/>
      <c r="AE61" s="146"/>
      <c r="AF61" s="507"/>
      <c r="AI61" s="479">
        <f t="shared" si="8"/>
        <v>61</v>
      </c>
      <c r="AJ61" s="574">
        <f t="shared" si="12"/>
        <v>0</v>
      </c>
    </row>
    <row r="62" spans="1:38">
      <c r="A62" s="1137"/>
      <c r="B62" s="1086"/>
      <c r="C62" s="1086"/>
      <c r="D62" s="839"/>
      <c r="E62" s="839"/>
      <c r="F62" s="839"/>
      <c r="G62" s="839"/>
      <c r="H62" s="829"/>
      <c r="I62" s="830"/>
      <c r="J62" s="830"/>
      <c r="K62" s="839"/>
      <c r="L62" s="818">
        <f t="shared" si="65"/>
        <v>0</v>
      </c>
      <c r="M62" s="819" t="str">
        <f t="shared" si="66"/>
        <v>Yes</v>
      </c>
      <c r="N62" s="820">
        <v>0.1</v>
      </c>
      <c r="O62" s="810">
        <f t="shared" si="67"/>
        <v>0</v>
      </c>
      <c r="P62" s="813">
        <f t="shared" si="83"/>
        <v>0</v>
      </c>
      <c r="Q62" s="812">
        <f t="shared" si="68"/>
        <v>0</v>
      </c>
      <c r="R62" s="814">
        <f t="shared" si="76"/>
        <v>0</v>
      </c>
      <c r="S62" s="821"/>
      <c r="T62" s="825">
        <v>0.8</v>
      </c>
      <c r="U62" s="821"/>
      <c r="V62" s="821"/>
      <c r="W62" s="823"/>
      <c r="X62" s="923">
        <f t="shared" ref="X62" si="111">X61</f>
        <v>0.1</v>
      </c>
      <c r="Y62" s="809">
        <f t="shared" si="70"/>
        <v>0</v>
      </c>
      <c r="Z62" s="923">
        <f t="shared" ref="Z62" si="112">Z61</f>
        <v>0.1</v>
      </c>
      <c r="AA62" s="809">
        <f t="shared" si="72"/>
        <v>0</v>
      </c>
      <c r="AB62" s="923">
        <f t="shared" ref="AB62" si="113">AB61</f>
        <v>0.1</v>
      </c>
      <c r="AC62" s="1075">
        <f t="shared" si="74"/>
        <v>0</v>
      </c>
      <c r="AD62" s="1075"/>
      <c r="AE62" s="146"/>
      <c r="AF62" s="507"/>
      <c r="AI62" s="479">
        <f t="shared" si="8"/>
        <v>62</v>
      </c>
      <c r="AJ62" s="574">
        <f t="shared" si="12"/>
        <v>0</v>
      </c>
    </row>
    <row r="63" spans="1:38">
      <c r="A63" s="1137"/>
      <c r="B63" s="1087"/>
      <c r="C63" s="1087"/>
      <c r="D63" s="839"/>
      <c r="E63" s="839"/>
      <c r="F63" s="839"/>
      <c r="G63" s="839"/>
      <c r="H63" s="829"/>
      <c r="I63" s="830"/>
      <c r="J63" s="830"/>
      <c r="K63" s="839"/>
      <c r="L63" s="818">
        <f t="shared" si="65"/>
        <v>0</v>
      </c>
      <c r="M63" s="819" t="str">
        <f t="shared" si="66"/>
        <v>Yes</v>
      </c>
      <c r="N63" s="820">
        <v>0.1</v>
      </c>
      <c r="O63" s="810">
        <f t="shared" si="67"/>
        <v>0</v>
      </c>
      <c r="P63" s="813">
        <f t="shared" si="83"/>
        <v>0</v>
      </c>
      <c r="Q63" s="812">
        <f t="shared" si="68"/>
        <v>0</v>
      </c>
      <c r="R63" s="815">
        <f t="shared" si="76"/>
        <v>0</v>
      </c>
      <c r="S63" s="821"/>
      <c r="T63" s="826">
        <v>0.8</v>
      </c>
      <c r="U63" s="821"/>
      <c r="V63" s="821"/>
      <c r="W63" s="823"/>
      <c r="X63" s="923">
        <f t="shared" ref="X63" si="114">X62</f>
        <v>0.1</v>
      </c>
      <c r="Y63" s="809">
        <f t="shared" si="70"/>
        <v>0</v>
      </c>
      <c r="Z63" s="923">
        <f t="shared" ref="Z63" si="115">Z62</f>
        <v>0.1</v>
      </c>
      <c r="AA63" s="809">
        <f t="shared" si="72"/>
        <v>0</v>
      </c>
      <c r="AB63" s="923">
        <f t="shared" ref="AB63" si="116">AB62</f>
        <v>0.1</v>
      </c>
      <c r="AC63" s="1075">
        <f t="shared" si="74"/>
        <v>0</v>
      </c>
      <c r="AD63" s="1075"/>
      <c r="AE63" s="146"/>
      <c r="AF63" s="507"/>
      <c r="AI63" s="479">
        <f t="shared" si="8"/>
        <v>63</v>
      </c>
      <c r="AJ63" s="574">
        <f t="shared" si="12"/>
        <v>0</v>
      </c>
    </row>
    <row r="64" spans="1:38">
      <c r="A64" s="1137"/>
      <c r="B64" s="518" t="s">
        <v>118</v>
      </c>
      <c r="C64" s="1063">
        <f>IF(L64=0,0,AVERAGEIF(O49:O63,"&lt;&gt;0"))</f>
        <v>0</v>
      </c>
      <c r="D64" s="1064"/>
      <c r="E64" s="62"/>
      <c r="F64" s="314" t="s">
        <v>64</v>
      </c>
      <c r="G64" s="314">
        <f>(K49*L49)+(K50*L50)+(K51*L51)+(K52*L52)+(K53*L53)+(K54*L54)+(K55*L55)+(K56*L56)+(K57*L57)+(K58*L58)+(K59*L59)+(K60*L60)+(K61*L61)+(K62*L62)+(K63*L63)</f>
        <v>0</v>
      </c>
      <c r="H64" s="62"/>
      <c r="I64" s="62"/>
      <c r="J64" s="314" t="s">
        <v>119</v>
      </c>
      <c r="K64" s="306">
        <f>SUM(K49:K63)</f>
        <v>0</v>
      </c>
      <c r="L64" s="306">
        <f>SUM(L49:L63)</f>
        <v>0</v>
      </c>
      <c r="M64" s="1048"/>
      <c r="N64" s="1048"/>
      <c r="O64" s="307" t="s">
        <v>120</v>
      </c>
      <c r="P64" s="308">
        <f>SUM(P49:P63)</f>
        <v>0</v>
      </c>
      <c r="Q64" s="309" t="s">
        <v>121</v>
      </c>
      <c r="R64" s="310">
        <f>SUM(R49:R63)</f>
        <v>0</v>
      </c>
      <c r="S64" s="306" t="s">
        <v>122</v>
      </c>
      <c r="T64" s="313">
        <f>IF(SUM(S49:S63)=0,0,1-(R64/P64))</f>
        <v>0</v>
      </c>
      <c r="U64" s="1049"/>
      <c r="V64" s="1050"/>
      <c r="W64" s="320"/>
      <c r="X64" s="557" t="s">
        <v>123</v>
      </c>
      <c r="Y64" s="557" t="s">
        <v>124</v>
      </c>
      <c r="Z64" s="558" t="s">
        <v>125</v>
      </c>
      <c r="AA64" s="558" t="s">
        <v>126</v>
      </c>
      <c r="AB64" s="557" t="s">
        <v>127</v>
      </c>
      <c r="AC64" s="1024" t="s">
        <v>128</v>
      </c>
      <c r="AD64" s="1025"/>
      <c r="AE64" s="318"/>
      <c r="AF64" s="507"/>
      <c r="AI64" s="1020" t="s">
        <v>129</v>
      </c>
      <c r="AJ64" s="1020"/>
      <c r="AK64" s="1020" t="s">
        <v>130</v>
      </c>
      <c r="AL64" s="1020"/>
    </row>
    <row r="65" spans="1:40">
      <c r="A65" s="1137"/>
      <c r="B65" s="844" t="s">
        <v>131</v>
      </c>
      <c r="C65" s="1022"/>
      <c r="D65" s="1022"/>
      <c r="E65" s="1022"/>
      <c r="F65" s="1022"/>
      <c r="G65" s="1022"/>
      <c r="H65" s="1022"/>
      <c r="I65" s="1022"/>
      <c r="J65" s="1022"/>
      <c r="K65" s="1022"/>
      <c r="L65" s="1022"/>
      <c r="M65" s="1022"/>
      <c r="N65" s="1022"/>
      <c r="O65" s="1022"/>
      <c r="P65" s="1022"/>
      <c r="Q65" s="1022"/>
      <c r="R65" s="1022"/>
      <c r="S65" s="1022"/>
      <c r="T65" s="1022"/>
      <c r="U65" s="1022"/>
      <c r="V65" s="1022"/>
      <c r="W65" s="1023"/>
      <c r="X65" s="559">
        <f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560">
        <f>R64*X48</f>
        <v>0</v>
      </c>
      <c r="Z65" s="559">
        <f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560">
        <f>R64*Z48</f>
        <v>0</v>
      </c>
      <c r="AB65" s="559">
        <f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1073">
        <f>R64*AB48</f>
        <v>0</v>
      </c>
      <c r="AD65" s="1074"/>
      <c r="AE65" s="319"/>
      <c r="AF65" s="507"/>
      <c r="AI65" s="573">
        <v>65</v>
      </c>
      <c r="AJ65" s="574">
        <f>Y65+AA65+AC65</f>
        <v>0</v>
      </c>
      <c r="AK65" s="1021">
        <f>X65+Z65+AB65</f>
        <v>0</v>
      </c>
      <c r="AL65" s="1020"/>
    </row>
    <row r="66" spans="1:40" ht="18">
      <c r="A66" s="1137"/>
      <c r="B66" s="844" t="s">
        <v>133</v>
      </c>
      <c r="C66" s="1022"/>
      <c r="D66" s="1022"/>
      <c r="E66" s="1022"/>
      <c r="F66" s="1022"/>
      <c r="G66" s="1022"/>
      <c r="H66" s="1022"/>
      <c r="I66" s="1022"/>
      <c r="J66" s="1022"/>
      <c r="K66" s="1022"/>
      <c r="L66" s="1022"/>
      <c r="M66" s="1022"/>
      <c r="N66" s="1022"/>
      <c r="O66" s="1022"/>
      <c r="P66" s="1022"/>
      <c r="Q66" s="1022"/>
      <c r="R66" s="1022"/>
      <c r="S66" s="1022"/>
      <c r="T66" s="1022"/>
      <c r="U66" s="1022"/>
      <c r="V66" s="1022"/>
      <c r="W66" s="1023"/>
      <c r="X66" s="1069" t="s">
        <v>135</v>
      </c>
      <c r="Y66" s="1069"/>
      <c r="Z66" s="1070">
        <f>P64+X65+Z65+AB65</f>
        <v>0</v>
      </c>
      <c r="AA66" s="1071"/>
      <c r="AB66" s="674" t="s">
        <v>136</v>
      </c>
      <c r="AC66" s="1099">
        <f>((R64*X48)+(R64*Z48)+(R64*AB48))+R64</f>
        <v>0</v>
      </c>
      <c r="AD66" s="1072"/>
      <c r="AE66" s="319"/>
      <c r="AF66" s="507"/>
      <c r="AJ66" s="455"/>
      <c r="AN66" s="670" t="e">
        <f>1-(AC66/Z66)</f>
        <v>#DIV/0!</v>
      </c>
    </row>
    <row r="67" spans="1:40" ht="18">
      <c r="A67" s="501"/>
      <c r="B67" s="62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504"/>
      <c r="Y67" s="504"/>
      <c r="Z67" s="505"/>
      <c r="AA67" s="506"/>
      <c r="AB67" s="502"/>
      <c r="AC67" s="503"/>
      <c r="AD67" s="503"/>
      <c r="AE67" s="508"/>
      <c r="AF67" s="509"/>
      <c r="AJ67" s="455"/>
    </row>
    <row r="68" spans="1:40" ht="49.95" customHeight="1">
      <c r="A68" s="1139" t="s">
        <v>141</v>
      </c>
      <c r="B68" s="1116" t="str">
        <f>IF(B71=0,"",B71)</f>
        <v/>
      </c>
      <c r="C68" s="1116"/>
      <c r="D68" s="1116"/>
      <c r="E68" s="1116"/>
      <c r="F68" s="1116"/>
      <c r="G68" s="1116"/>
      <c r="H68" s="1116"/>
      <c r="I68" s="1116"/>
      <c r="J68" s="1116"/>
      <c r="K68" s="1116"/>
      <c r="L68" s="1116"/>
      <c r="M68" s="1116"/>
      <c r="N68" s="1116"/>
      <c r="O68" s="1116"/>
      <c r="P68" s="1116"/>
      <c r="Q68" s="1116"/>
      <c r="R68" s="1116"/>
      <c r="S68" s="1116"/>
      <c r="T68" s="1116"/>
      <c r="U68" s="1076"/>
      <c r="V68" s="1076"/>
      <c r="W68" s="1076"/>
      <c r="X68" s="1076"/>
      <c r="Y68" s="1076"/>
      <c r="Z68" s="1076"/>
      <c r="AA68" s="1076"/>
      <c r="AB68" s="1076"/>
      <c r="AC68" s="1076"/>
      <c r="AD68" s="1076"/>
      <c r="AE68" s="63"/>
      <c r="AF68" s="333"/>
      <c r="AJ68" s="455"/>
    </row>
    <row r="69" spans="1:40">
      <c r="A69" s="1139"/>
      <c r="B69" s="1065" t="s">
        <v>92</v>
      </c>
      <c r="C69" s="1037" t="s">
        <v>75</v>
      </c>
      <c r="D69" s="1037" t="s">
        <v>45</v>
      </c>
      <c r="E69" s="1037" t="s">
        <v>93</v>
      </c>
      <c r="F69" s="1037" t="s">
        <v>94</v>
      </c>
      <c r="G69" s="1037" t="s">
        <v>95</v>
      </c>
      <c r="H69" s="1037" t="s">
        <v>96</v>
      </c>
      <c r="I69" s="1094" t="s">
        <v>97</v>
      </c>
      <c r="J69" s="1094" t="s">
        <v>98</v>
      </c>
      <c r="K69" s="1039" t="s">
        <v>77</v>
      </c>
      <c r="L69" s="1039" t="s">
        <v>99</v>
      </c>
      <c r="M69" s="1081" t="s">
        <v>100</v>
      </c>
      <c r="N69" s="1065"/>
      <c r="O69" s="1041" t="s">
        <v>46</v>
      </c>
      <c r="P69" s="1041"/>
      <c r="Q69" s="1041" t="s">
        <v>101</v>
      </c>
      <c r="R69" s="1042"/>
      <c r="S69" s="1032" t="s">
        <v>102</v>
      </c>
      <c r="T69" s="1115" t="s">
        <v>63</v>
      </c>
      <c r="U69" s="1043" t="s">
        <v>103</v>
      </c>
      <c r="V69" s="1044"/>
      <c r="W69" s="1044"/>
      <c r="X69" s="1097" t="s">
        <v>80</v>
      </c>
      <c r="Y69" s="1098"/>
      <c r="Z69" s="1098"/>
      <c r="AA69" s="1098"/>
      <c r="AB69" s="1098"/>
      <c r="AC69" s="1098"/>
      <c r="AD69" s="1043"/>
      <c r="AE69" s="1092" t="s">
        <v>104</v>
      </c>
      <c r="AF69" s="333"/>
      <c r="AJ69" s="455"/>
    </row>
    <row r="70" spans="1:40">
      <c r="A70" s="1139"/>
      <c r="B70" s="1066"/>
      <c r="C70" s="1038"/>
      <c r="D70" s="1038"/>
      <c r="E70" s="1038"/>
      <c r="F70" s="1038"/>
      <c r="G70" s="1038"/>
      <c r="H70" s="1038"/>
      <c r="I70" s="1095"/>
      <c r="J70" s="1095"/>
      <c r="K70" s="1040"/>
      <c r="L70" s="1040"/>
      <c r="M70" s="1082"/>
      <c r="N70" s="1066"/>
      <c r="O70" s="134" t="s">
        <v>105</v>
      </c>
      <c r="P70" s="134" t="s">
        <v>82</v>
      </c>
      <c r="Q70" s="134" t="s">
        <v>105</v>
      </c>
      <c r="R70" s="301" t="s">
        <v>106</v>
      </c>
      <c r="S70" s="1032"/>
      <c r="T70" s="1115"/>
      <c r="U70" s="302" t="s">
        <v>47</v>
      </c>
      <c r="V70" s="144" t="s">
        <v>48</v>
      </c>
      <c r="W70" s="303" t="s">
        <v>107</v>
      </c>
      <c r="X70" s="490">
        <v>0.1</v>
      </c>
      <c r="Y70" s="491" t="s">
        <v>57</v>
      </c>
      <c r="Z70" s="490">
        <v>0.1</v>
      </c>
      <c r="AA70" s="492" t="s">
        <v>108</v>
      </c>
      <c r="AB70" s="490">
        <v>0.1</v>
      </c>
      <c r="AC70" s="1096" t="s">
        <v>59</v>
      </c>
      <c r="AD70" s="1096"/>
      <c r="AE70" s="1093"/>
      <c r="AF70" s="333"/>
      <c r="AJ70" s="455"/>
    </row>
    <row r="71" spans="1:40" ht="15.75" customHeight="1">
      <c r="A71" s="1139"/>
      <c r="B71" s="1085">
        <f>'Cadastro Inicial'!B17</f>
        <v>0</v>
      </c>
      <c r="C71" s="1085">
        <f>'Cadastro Inicial'!$C$17:$D$17</f>
        <v>0</v>
      </c>
      <c r="D71" s="829"/>
      <c r="E71" s="829"/>
      <c r="F71" s="829"/>
      <c r="G71" s="829"/>
      <c r="H71" s="829"/>
      <c r="I71" s="830"/>
      <c r="J71" s="830"/>
      <c r="K71" s="829"/>
      <c r="L71" s="818">
        <f>J71-I71</f>
        <v>0</v>
      </c>
      <c r="M71" s="819" t="str">
        <f>IF(N71&gt;0,"Yes","No")</f>
        <v>Yes</v>
      </c>
      <c r="N71" s="820">
        <v>0.1</v>
      </c>
      <c r="O71" s="810">
        <f>ROUNDUP(((Q71/T71)),0)</f>
        <v>0</v>
      </c>
      <c r="P71" s="811">
        <f>K71*L71*O71</f>
        <v>0</v>
      </c>
      <c r="Q71" s="812">
        <f>S71-(S71*N71)</f>
        <v>0</v>
      </c>
      <c r="R71" s="812">
        <f>Q71*K71*L71</f>
        <v>0</v>
      </c>
      <c r="S71" s="821"/>
      <c r="T71" s="822">
        <v>0.8</v>
      </c>
      <c r="U71" s="821"/>
      <c r="V71" s="821"/>
      <c r="W71" s="823"/>
      <c r="X71" s="923">
        <f>X70</f>
        <v>0.1</v>
      </c>
      <c r="Y71" s="809">
        <f>O71*X71</f>
        <v>0</v>
      </c>
      <c r="Z71" s="923">
        <f>Z70</f>
        <v>0.1</v>
      </c>
      <c r="AA71" s="809">
        <f>O71*Z70</f>
        <v>0</v>
      </c>
      <c r="AB71" s="923">
        <f>AB70</f>
        <v>0.1</v>
      </c>
      <c r="AC71" s="1075">
        <f>O71*AB71</f>
        <v>0</v>
      </c>
      <c r="AD71" s="1075"/>
      <c r="AE71" s="180" t="s">
        <v>50</v>
      </c>
      <c r="AF71" s="333"/>
      <c r="AI71" s="479">
        <v>71</v>
      </c>
      <c r="AJ71" s="574">
        <f t="shared" ref="AJ71:AJ87" si="117">Y71+AA71+AC71</f>
        <v>0</v>
      </c>
    </row>
    <row r="72" spans="1:40">
      <c r="A72" s="1139"/>
      <c r="B72" s="1086"/>
      <c r="C72" s="1086"/>
      <c r="D72" s="839"/>
      <c r="E72" s="839"/>
      <c r="F72" s="839"/>
      <c r="G72" s="839"/>
      <c r="H72" s="829"/>
      <c r="I72" s="830"/>
      <c r="J72" s="830"/>
      <c r="K72" s="839"/>
      <c r="L72" s="818">
        <f t="shared" ref="L72:L85" si="118">J72-I72</f>
        <v>0</v>
      </c>
      <c r="M72" s="819" t="str">
        <f t="shared" ref="M72:M85" si="119">IF(N72&gt;0,"Yes","No")</f>
        <v>Yes</v>
      </c>
      <c r="N72" s="820">
        <v>0.1</v>
      </c>
      <c r="O72" s="810">
        <f t="shared" ref="O72:O85" si="120">ROUNDUP(((Q72/T72)),0)</f>
        <v>0</v>
      </c>
      <c r="P72" s="813">
        <f>K72*L72*O72</f>
        <v>0</v>
      </c>
      <c r="Q72" s="812">
        <f t="shared" ref="Q72:Q85" si="121">S72-(S72*N72)</f>
        <v>0</v>
      </c>
      <c r="R72" s="814">
        <f>Q72*K72*L72</f>
        <v>0</v>
      </c>
      <c r="S72" s="821"/>
      <c r="T72" s="824">
        <v>0.8</v>
      </c>
      <c r="U72" s="821"/>
      <c r="V72" s="821"/>
      <c r="W72" s="823"/>
      <c r="X72" s="923">
        <f t="shared" ref="X72" si="122">X71</f>
        <v>0.1</v>
      </c>
      <c r="Y72" s="809">
        <f t="shared" ref="Y72:Y85" si="123">O72*X72</f>
        <v>0</v>
      </c>
      <c r="Z72" s="923">
        <f t="shared" ref="Z72" si="124">Z71</f>
        <v>0.1</v>
      </c>
      <c r="AA72" s="809">
        <f t="shared" ref="AA72:AA85" si="125">O72*Z71</f>
        <v>0</v>
      </c>
      <c r="AB72" s="923">
        <f t="shared" ref="AB72" si="126">AB71</f>
        <v>0.1</v>
      </c>
      <c r="AC72" s="1075">
        <f t="shared" ref="AC72:AC85" si="127">O72*AB72</f>
        <v>0</v>
      </c>
      <c r="AD72" s="1075"/>
      <c r="AE72" s="188" t="s">
        <v>138</v>
      </c>
      <c r="AF72" s="333"/>
      <c r="AI72" s="479">
        <f t="shared" ref="AI72:AI126" si="128">AI71+1</f>
        <v>72</v>
      </c>
      <c r="AJ72" s="574">
        <f t="shared" si="117"/>
        <v>0</v>
      </c>
    </row>
    <row r="73" spans="1:40">
      <c r="A73" s="1139"/>
      <c r="B73" s="1086"/>
      <c r="C73" s="1086"/>
      <c r="D73" s="829"/>
      <c r="E73" s="839"/>
      <c r="F73" s="839"/>
      <c r="G73" s="839"/>
      <c r="H73" s="829"/>
      <c r="I73" s="830"/>
      <c r="J73" s="830"/>
      <c r="K73" s="829"/>
      <c r="L73" s="818">
        <f t="shared" si="118"/>
        <v>0</v>
      </c>
      <c r="M73" s="819" t="str">
        <f t="shared" si="119"/>
        <v>Yes</v>
      </c>
      <c r="N73" s="820">
        <v>0.1</v>
      </c>
      <c r="O73" s="810">
        <f t="shared" si="120"/>
        <v>0</v>
      </c>
      <c r="P73" s="813">
        <f t="shared" ref="P73" si="129">K73*L73*O73</f>
        <v>0</v>
      </c>
      <c r="Q73" s="812">
        <f t="shared" si="121"/>
        <v>0</v>
      </c>
      <c r="R73" s="814">
        <f t="shared" ref="R73:R85" si="130">Q73*K73*L73</f>
        <v>0</v>
      </c>
      <c r="S73" s="821"/>
      <c r="T73" s="824">
        <v>0.8</v>
      </c>
      <c r="U73" s="821"/>
      <c r="V73" s="821"/>
      <c r="W73" s="823"/>
      <c r="X73" s="923">
        <f t="shared" ref="X73" si="131">X72</f>
        <v>0.1</v>
      </c>
      <c r="Y73" s="809">
        <f t="shared" si="123"/>
        <v>0</v>
      </c>
      <c r="Z73" s="923">
        <f t="shared" ref="Z73" si="132">Z72</f>
        <v>0.1</v>
      </c>
      <c r="AA73" s="809">
        <f t="shared" si="125"/>
        <v>0</v>
      </c>
      <c r="AB73" s="923">
        <f t="shared" ref="AB73" si="133">AB72</f>
        <v>0.1</v>
      </c>
      <c r="AC73" s="1075">
        <f t="shared" si="127"/>
        <v>0</v>
      </c>
      <c r="AD73" s="1075"/>
      <c r="AE73" s="147"/>
      <c r="AF73" s="333"/>
      <c r="AI73" s="479">
        <f t="shared" si="128"/>
        <v>73</v>
      </c>
      <c r="AJ73" s="574">
        <f t="shared" si="117"/>
        <v>0</v>
      </c>
    </row>
    <row r="74" spans="1:40">
      <c r="A74" s="1139"/>
      <c r="B74" s="1086"/>
      <c r="C74" s="1086"/>
      <c r="D74" s="839"/>
      <c r="E74" s="839"/>
      <c r="F74" s="839"/>
      <c r="G74" s="839"/>
      <c r="H74" s="829"/>
      <c r="I74" s="830"/>
      <c r="J74" s="830"/>
      <c r="K74" s="839"/>
      <c r="L74" s="818">
        <f t="shared" si="118"/>
        <v>0</v>
      </c>
      <c r="M74" s="819" t="str">
        <f t="shared" si="119"/>
        <v>Yes</v>
      </c>
      <c r="N74" s="820">
        <v>0.1</v>
      </c>
      <c r="O74" s="810">
        <f t="shared" si="120"/>
        <v>0</v>
      </c>
      <c r="P74" s="813">
        <f>K74*L74*O74</f>
        <v>0</v>
      </c>
      <c r="Q74" s="812">
        <f t="shared" si="121"/>
        <v>0</v>
      </c>
      <c r="R74" s="814">
        <f t="shared" si="130"/>
        <v>0</v>
      </c>
      <c r="S74" s="821"/>
      <c r="T74" s="824">
        <v>0.8</v>
      </c>
      <c r="U74" s="821"/>
      <c r="V74" s="821"/>
      <c r="W74" s="823"/>
      <c r="X74" s="923">
        <f t="shared" ref="X74" si="134">X73</f>
        <v>0.1</v>
      </c>
      <c r="Y74" s="809">
        <f t="shared" si="123"/>
        <v>0</v>
      </c>
      <c r="Z74" s="923">
        <f t="shared" ref="Z74" si="135">Z73</f>
        <v>0.1</v>
      </c>
      <c r="AA74" s="809">
        <f t="shared" si="125"/>
        <v>0</v>
      </c>
      <c r="AB74" s="923">
        <f t="shared" ref="AB74" si="136">AB73</f>
        <v>0.1</v>
      </c>
      <c r="AC74" s="1075">
        <f t="shared" si="127"/>
        <v>0</v>
      </c>
      <c r="AD74" s="1075"/>
      <c r="AE74" s="182" t="s">
        <v>116</v>
      </c>
      <c r="AF74" s="333"/>
      <c r="AI74" s="479">
        <f t="shared" si="128"/>
        <v>74</v>
      </c>
      <c r="AJ74" s="574">
        <f t="shared" si="117"/>
        <v>0</v>
      </c>
    </row>
    <row r="75" spans="1:40">
      <c r="A75" s="1139"/>
      <c r="B75" s="1086"/>
      <c r="C75" s="1086"/>
      <c r="D75" s="829"/>
      <c r="E75" s="839"/>
      <c r="F75" s="839"/>
      <c r="G75" s="839"/>
      <c r="H75" s="829"/>
      <c r="I75" s="830"/>
      <c r="J75" s="830"/>
      <c r="K75" s="829"/>
      <c r="L75" s="818">
        <f t="shared" si="118"/>
        <v>0</v>
      </c>
      <c r="M75" s="819" t="str">
        <f t="shared" si="119"/>
        <v>Yes</v>
      </c>
      <c r="N75" s="820">
        <v>0.1</v>
      </c>
      <c r="O75" s="810">
        <f t="shared" si="120"/>
        <v>0</v>
      </c>
      <c r="P75" s="813">
        <f t="shared" ref="P75:P85" si="137">K75*L75*O75</f>
        <v>0</v>
      </c>
      <c r="Q75" s="812">
        <f t="shared" si="121"/>
        <v>0</v>
      </c>
      <c r="R75" s="814">
        <f t="shared" si="130"/>
        <v>0</v>
      </c>
      <c r="S75" s="821"/>
      <c r="T75" s="824">
        <v>0.8</v>
      </c>
      <c r="U75" s="821"/>
      <c r="V75" s="821"/>
      <c r="W75" s="823"/>
      <c r="X75" s="923">
        <f t="shared" ref="X75" si="138">X74</f>
        <v>0.1</v>
      </c>
      <c r="Y75" s="809">
        <f t="shared" si="123"/>
        <v>0</v>
      </c>
      <c r="Z75" s="923">
        <f t="shared" ref="Z75" si="139">Z74</f>
        <v>0.1</v>
      </c>
      <c r="AA75" s="809">
        <f t="shared" si="125"/>
        <v>0</v>
      </c>
      <c r="AB75" s="923">
        <f t="shared" ref="AB75" si="140">AB74</f>
        <v>0.1</v>
      </c>
      <c r="AC75" s="1075">
        <f t="shared" si="127"/>
        <v>0</v>
      </c>
      <c r="AD75" s="1075"/>
      <c r="AE75" s="187" t="s">
        <v>140</v>
      </c>
      <c r="AF75" s="333"/>
      <c r="AI75" s="479">
        <f t="shared" si="128"/>
        <v>75</v>
      </c>
      <c r="AJ75" s="574">
        <f t="shared" si="117"/>
        <v>0</v>
      </c>
    </row>
    <row r="76" spans="1:40">
      <c r="A76" s="1139"/>
      <c r="B76" s="1086"/>
      <c r="C76" s="1086"/>
      <c r="D76" s="839"/>
      <c r="E76" s="839"/>
      <c r="F76" s="839"/>
      <c r="G76" s="839"/>
      <c r="H76" s="829"/>
      <c r="I76" s="830"/>
      <c r="J76" s="830"/>
      <c r="K76" s="839"/>
      <c r="L76" s="818">
        <f t="shared" si="118"/>
        <v>0</v>
      </c>
      <c r="M76" s="819" t="str">
        <f t="shared" si="119"/>
        <v>Yes</v>
      </c>
      <c r="N76" s="820">
        <v>0.1</v>
      </c>
      <c r="O76" s="810">
        <f t="shared" si="120"/>
        <v>0</v>
      </c>
      <c r="P76" s="813">
        <f t="shared" si="137"/>
        <v>0</v>
      </c>
      <c r="Q76" s="812">
        <f t="shared" si="121"/>
        <v>0</v>
      </c>
      <c r="R76" s="814">
        <f t="shared" si="130"/>
        <v>0</v>
      </c>
      <c r="S76" s="821"/>
      <c r="T76" s="824">
        <v>0.8</v>
      </c>
      <c r="U76" s="821"/>
      <c r="V76" s="821"/>
      <c r="W76" s="823"/>
      <c r="X76" s="923">
        <f t="shared" ref="X76" si="141">X75</f>
        <v>0.1</v>
      </c>
      <c r="Y76" s="809">
        <f t="shared" si="123"/>
        <v>0</v>
      </c>
      <c r="Z76" s="923">
        <f t="shared" ref="Z76" si="142">Z75</f>
        <v>0.1</v>
      </c>
      <c r="AA76" s="809">
        <f t="shared" si="125"/>
        <v>0</v>
      </c>
      <c r="AB76" s="923">
        <f t="shared" ref="AB76" si="143">AB75</f>
        <v>0.1</v>
      </c>
      <c r="AC76" s="1075">
        <f t="shared" si="127"/>
        <v>0</v>
      </c>
      <c r="AD76" s="1075"/>
      <c r="AE76" s="147"/>
      <c r="AF76" s="333"/>
      <c r="AI76" s="479">
        <f t="shared" si="128"/>
        <v>76</v>
      </c>
      <c r="AJ76" s="574">
        <f t="shared" si="117"/>
        <v>0</v>
      </c>
    </row>
    <row r="77" spans="1:40">
      <c r="A77" s="1139"/>
      <c r="B77" s="1086"/>
      <c r="C77" s="1086"/>
      <c r="D77" s="829"/>
      <c r="E77" s="839"/>
      <c r="F77" s="839"/>
      <c r="G77" s="839"/>
      <c r="H77" s="829"/>
      <c r="I77" s="830"/>
      <c r="J77" s="830"/>
      <c r="K77" s="829"/>
      <c r="L77" s="818">
        <f t="shared" si="118"/>
        <v>0</v>
      </c>
      <c r="M77" s="819" t="str">
        <f t="shared" si="119"/>
        <v>Yes</v>
      </c>
      <c r="N77" s="820">
        <v>0.1</v>
      </c>
      <c r="O77" s="810">
        <f t="shared" si="120"/>
        <v>0</v>
      </c>
      <c r="P77" s="813">
        <f t="shared" si="137"/>
        <v>0</v>
      </c>
      <c r="Q77" s="812">
        <f t="shared" si="121"/>
        <v>0</v>
      </c>
      <c r="R77" s="814">
        <f t="shared" si="130"/>
        <v>0</v>
      </c>
      <c r="S77" s="821"/>
      <c r="T77" s="824">
        <v>0.8</v>
      </c>
      <c r="U77" s="821"/>
      <c r="V77" s="821"/>
      <c r="W77" s="823"/>
      <c r="X77" s="923">
        <f t="shared" ref="X77" si="144">X76</f>
        <v>0.1</v>
      </c>
      <c r="Y77" s="809">
        <f t="shared" si="123"/>
        <v>0</v>
      </c>
      <c r="Z77" s="923">
        <f t="shared" ref="Z77" si="145">Z76</f>
        <v>0.1</v>
      </c>
      <c r="AA77" s="809">
        <f t="shared" si="125"/>
        <v>0</v>
      </c>
      <c r="AB77" s="923">
        <f t="shared" ref="AB77" si="146">AB76</f>
        <v>0.1</v>
      </c>
      <c r="AC77" s="1075">
        <f t="shared" si="127"/>
        <v>0</v>
      </c>
      <c r="AD77" s="1075"/>
      <c r="AE77" s="147"/>
      <c r="AF77" s="333"/>
      <c r="AI77" s="479">
        <f t="shared" si="128"/>
        <v>77</v>
      </c>
      <c r="AJ77" s="574">
        <f t="shared" si="117"/>
        <v>0</v>
      </c>
    </row>
    <row r="78" spans="1:40">
      <c r="A78" s="1139"/>
      <c r="B78" s="1086"/>
      <c r="C78" s="1086"/>
      <c r="D78" s="839"/>
      <c r="E78" s="839"/>
      <c r="F78" s="839"/>
      <c r="G78" s="839"/>
      <c r="H78" s="829"/>
      <c r="I78" s="830"/>
      <c r="J78" s="830"/>
      <c r="K78" s="839"/>
      <c r="L78" s="818">
        <f t="shared" si="118"/>
        <v>0</v>
      </c>
      <c r="M78" s="819" t="str">
        <f t="shared" si="119"/>
        <v>Yes</v>
      </c>
      <c r="N78" s="820">
        <v>0.1</v>
      </c>
      <c r="O78" s="810">
        <f t="shared" si="120"/>
        <v>0</v>
      </c>
      <c r="P78" s="813">
        <f t="shared" si="137"/>
        <v>0</v>
      </c>
      <c r="Q78" s="812">
        <f t="shared" si="121"/>
        <v>0</v>
      </c>
      <c r="R78" s="814">
        <f t="shared" si="130"/>
        <v>0</v>
      </c>
      <c r="S78" s="821"/>
      <c r="T78" s="824">
        <v>0.8</v>
      </c>
      <c r="U78" s="821"/>
      <c r="V78" s="821"/>
      <c r="W78" s="823"/>
      <c r="X78" s="923">
        <f t="shared" ref="X78" si="147">X77</f>
        <v>0.1</v>
      </c>
      <c r="Y78" s="809">
        <f t="shared" si="123"/>
        <v>0</v>
      </c>
      <c r="Z78" s="923">
        <f t="shared" ref="Z78" si="148">Z77</f>
        <v>0.1</v>
      </c>
      <c r="AA78" s="809">
        <f t="shared" si="125"/>
        <v>0</v>
      </c>
      <c r="AB78" s="923">
        <f t="shared" ref="AB78" si="149">AB77</f>
        <v>0.1</v>
      </c>
      <c r="AC78" s="1075">
        <f t="shared" si="127"/>
        <v>0</v>
      </c>
      <c r="AD78" s="1075"/>
      <c r="AE78" s="147"/>
      <c r="AF78" s="333"/>
      <c r="AI78" s="479">
        <f t="shared" si="128"/>
        <v>78</v>
      </c>
      <c r="AJ78" s="574">
        <f t="shared" si="117"/>
        <v>0</v>
      </c>
    </row>
    <row r="79" spans="1:40">
      <c r="A79" s="1139"/>
      <c r="B79" s="1086"/>
      <c r="C79" s="1086"/>
      <c r="D79" s="829"/>
      <c r="E79" s="839"/>
      <c r="F79" s="839"/>
      <c r="G79" s="839"/>
      <c r="H79" s="829"/>
      <c r="I79" s="830"/>
      <c r="J79" s="830"/>
      <c r="K79" s="829"/>
      <c r="L79" s="818">
        <f t="shared" si="118"/>
        <v>0</v>
      </c>
      <c r="M79" s="819" t="str">
        <f t="shared" si="119"/>
        <v>Yes</v>
      </c>
      <c r="N79" s="820">
        <v>0.1</v>
      </c>
      <c r="O79" s="810">
        <f t="shared" si="120"/>
        <v>0</v>
      </c>
      <c r="P79" s="813">
        <f t="shared" si="137"/>
        <v>0</v>
      </c>
      <c r="Q79" s="812">
        <f t="shared" si="121"/>
        <v>0</v>
      </c>
      <c r="R79" s="814">
        <f t="shared" si="130"/>
        <v>0</v>
      </c>
      <c r="S79" s="821"/>
      <c r="T79" s="824">
        <v>0.8</v>
      </c>
      <c r="U79" s="821"/>
      <c r="V79" s="821"/>
      <c r="W79" s="823"/>
      <c r="X79" s="923">
        <f t="shared" ref="X79" si="150">X78</f>
        <v>0.1</v>
      </c>
      <c r="Y79" s="809">
        <f t="shared" si="123"/>
        <v>0</v>
      </c>
      <c r="Z79" s="923">
        <f t="shared" ref="Z79" si="151">Z78</f>
        <v>0.1</v>
      </c>
      <c r="AA79" s="809">
        <f t="shared" si="125"/>
        <v>0</v>
      </c>
      <c r="AB79" s="923">
        <f t="shared" ref="AB79" si="152">AB78</f>
        <v>0.1</v>
      </c>
      <c r="AC79" s="1075">
        <f t="shared" si="127"/>
        <v>0</v>
      </c>
      <c r="AD79" s="1075"/>
      <c r="AE79" s="147"/>
      <c r="AF79" s="333"/>
      <c r="AI79" s="479">
        <f t="shared" si="128"/>
        <v>79</v>
      </c>
      <c r="AJ79" s="574">
        <f t="shared" si="117"/>
        <v>0</v>
      </c>
    </row>
    <row r="80" spans="1:40">
      <c r="A80" s="1139"/>
      <c r="B80" s="1086"/>
      <c r="C80" s="1086"/>
      <c r="D80" s="839"/>
      <c r="E80" s="839"/>
      <c r="F80" s="839"/>
      <c r="G80" s="839"/>
      <c r="H80" s="829"/>
      <c r="I80" s="830"/>
      <c r="J80" s="830"/>
      <c r="K80" s="839"/>
      <c r="L80" s="818">
        <f t="shared" si="118"/>
        <v>0</v>
      </c>
      <c r="M80" s="819" t="str">
        <f t="shared" si="119"/>
        <v>Yes</v>
      </c>
      <c r="N80" s="820">
        <v>0.1</v>
      </c>
      <c r="O80" s="810">
        <f t="shared" si="120"/>
        <v>0</v>
      </c>
      <c r="P80" s="813">
        <f t="shared" si="137"/>
        <v>0</v>
      </c>
      <c r="Q80" s="812">
        <f t="shared" si="121"/>
        <v>0</v>
      </c>
      <c r="R80" s="814">
        <f t="shared" si="130"/>
        <v>0</v>
      </c>
      <c r="S80" s="821"/>
      <c r="T80" s="824">
        <v>0.8</v>
      </c>
      <c r="U80" s="821"/>
      <c r="V80" s="821"/>
      <c r="W80" s="823"/>
      <c r="X80" s="923">
        <f t="shared" ref="X80" si="153">X79</f>
        <v>0.1</v>
      </c>
      <c r="Y80" s="809">
        <f t="shared" si="123"/>
        <v>0</v>
      </c>
      <c r="Z80" s="923">
        <f t="shared" ref="Z80" si="154">Z79</f>
        <v>0.1</v>
      </c>
      <c r="AA80" s="809">
        <f t="shared" si="125"/>
        <v>0</v>
      </c>
      <c r="AB80" s="923">
        <f t="shared" ref="AB80" si="155">AB79</f>
        <v>0.1</v>
      </c>
      <c r="AC80" s="1075">
        <f t="shared" si="127"/>
        <v>0</v>
      </c>
      <c r="AD80" s="1075"/>
      <c r="AE80" s="147"/>
      <c r="AF80" s="333"/>
      <c r="AI80" s="479">
        <f t="shared" si="128"/>
        <v>80</v>
      </c>
      <c r="AJ80" s="574">
        <f t="shared" si="117"/>
        <v>0</v>
      </c>
    </row>
    <row r="81" spans="1:40">
      <c r="A81" s="1139"/>
      <c r="B81" s="1086"/>
      <c r="C81" s="1086"/>
      <c r="D81" s="829"/>
      <c r="E81" s="839"/>
      <c r="F81" s="839"/>
      <c r="G81" s="839"/>
      <c r="H81" s="829"/>
      <c r="I81" s="830"/>
      <c r="J81" s="830"/>
      <c r="K81" s="829"/>
      <c r="L81" s="818">
        <f t="shared" si="118"/>
        <v>0</v>
      </c>
      <c r="M81" s="819" t="str">
        <f t="shared" si="119"/>
        <v>Yes</v>
      </c>
      <c r="N81" s="820">
        <v>0.1</v>
      </c>
      <c r="O81" s="810">
        <f t="shared" si="120"/>
        <v>0</v>
      </c>
      <c r="P81" s="813">
        <f t="shared" si="137"/>
        <v>0</v>
      </c>
      <c r="Q81" s="812">
        <f t="shared" si="121"/>
        <v>0</v>
      </c>
      <c r="R81" s="814">
        <f t="shared" si="130"/>
        <v>0</v>
      </c>
      <c r="S81" s="821"/>
      <c r="T81" s="824">
        <v>0.8</v>
      </c>
      <c r="U81" s="821"/>
      <c r="V81" s="821"/>
      <c r="W81" s="823"/>
      <c r="X81" s="923">
        <f t="shared" ref="X81" si="156">X80</f>
        <v>0.1</v>
      </c>
      <c r="Y81" s="809">
        <f t="shared" si="123"/>
        <v>0</v>
      </c>
      <c r="Z81" s="923">
        <f t="shared" ref="Z81" si="157">Z80</f>
        <v>0.1</v>
      </c>
      <c r="AA81" s="809">
        <f t="shared" si="125"/>
        <v>0</v>
      </c>
      <c r="AB81" s="923">
        <f t="shared" ref="AB81" si="158">AB80</f>
        <v>0.1</v>
      </c>
      <c r="AC81" s="1075">
        <f t="shared" si="127"/>
        <v>0</v>
      </c>
      <c r="AD81" s="1075"/>
      <c r="AE81" s="147"/>
      <c r="AF81" s="333"/>
      <c r="AI81" s="479">
        <f t="shared" si="128"/>
        <v>81</v>
      </c>
      <c r="AJ81" s="574">
        <f t="shared" si="117"/>
        <v>0</v>
      </c>
    </row>
    <row r="82" spans="1:40">
      <c r="A82" s="1139"/>
      <c r="B82" s="1086"/>
      <c r="C82" s="1086"/>
      <c r="D82" s="839"/>
      <c r="E82" s="839"/>
      <c r="F82" s="839"/>
      <c r="G82" s="839"/>
      <c r="H82" s="829"/>
      <c r="I82" s="830"/>
      <c r="J82" s="830"/>
      <c r="K82" s="839"/>
      <c r="L82" s="818">
        <f t="shared" si="118"/>
        <v>0</v>
      </c>
      <c r="M82" s="819" t="str">
        <f t="shared" si="119"/>
        <v>Yes</v>
      </c>
      <c r="N82" s="820">
        <v>0.1</v>
      </c>
      <c r="O82" s="810">
        <f t="shared" si="120"/>
        <v>0</v>
      </c>
      <c r="P82" s="813">
        <f t="shared" si="137"/>
        <v>0</v>
      </c>
      <c r="Q82" s="812">
        <f t="shared" si="121"/>
        <v>0</v>
      </c>
      <c r="R82" s="814">
        <f t="shared" si="130"/>
        <v>0</v>
      </c>
      <c r="S82" s="821"/>
      <c r="T82" s="824">
        <v>0.8</v>
      </c>
      <c r="U82" s="821"/>
      <c r="V82" s="821"/>
      <c r="W82" s="823"/>
      <c r="X82" s="923">
        <f t="shared" ref="X82" si="159">X81</f>
        <v>0.1</v>
      </c>
      <c r="Y82" s="809">
        <f t="shared" si="123"/>
        <v>0</v>
      </c>
      <c r="Z82" s="923">
        <f t="shared" ref="Z82" si="160">Z81</f>
        <v>0.1</v>
      </c>
      <c r="AA82" s="809">
        <f t="shared" si="125"/>
        <v>0</v>
      </c>
      <c r="AB82" s="923">
        <f t="shared" ref="AB82" si="161">AB81</f>
        <v>0.1</v>
      </c>
      <c r="AC82" s="1075">
        <f t="shared" si="127"/>
        <v>0</v>
      </c>
      <c r="AD82" s="1075"/>
      <c r="AE82" s="147"/>
      <c r="AF82" s="333"/>
      <c r="AI82" s="479">
        <f t="shared" si="128"/>
        <v>82</v>
      </c>
      <c r="AJ82" s="574">
        <f t="shared" si="117"/>
        <v>0</v>
      </c>
    </row>
    <row r="83" spans="1:40">
      <c r="A83" s="1139"/>
      <c r="B83" s="1086"/>
      <c r="C83" s="1086"/>
      <c r="D83" s="829"/>
      <c r="E83" s="839"/>
      <c r="F83" s="839"/>
      <c r="G83" s="839"/>
      <c r="H83" s="829"/>
      <c r="I83" s="830"/>
      <c r="J83" s="830"/>
      <c r="K83" s="829"/>
      <c r="L83" s="818">
        <f t="shared" si="118"/>
        <v>0</v>
      </c>
      <c r="M83" s="819" t="str">
        <f t="shared" si="119"/>
        <v>Yes</v>
      </c>
      <c r="N83" s="820">
        <v>0.1</v>
      </c>
      <c r="O83" s="810">
        <f t="shared" si="120"/>
        <v>0</v>
      </c>
      <c r="P83" s="813">
        <f t="shared" si="137"/>
        <v>0</v>
      </c>
      <c r="Q83" s="812">
        <f t="shared" si="121"/>
        <v>0</v>
      </c>
      <c r="R83" s="814">
        <f t="shared" si="130"/>
        <v>0</v>
      </c>
      <c r="S83" s="821"/>
      <c r="T83" s="824">
        <v>0.8</v>
      </c>
      <c r="U83" s="821"/>
      <c r="V83" s="821"/>
      <c r="W83" s="823"/>
      <c r="X83" s="923">
        <f t="shared" ref="X83" si="162">X82</f>
        <v>0.1</v>
      </c>
      <c r="Y83" s="809">
        <f t="shared" si="123"/>
        <v>0</v>
      </c>
      <c r="Z83" s="923">
        <f t="shared" ref="Z83" si="163">Z82</f>
        <v>0.1</v>
      </c>
      <c r="AA83" s="809">
        <f t="shared" si="125"/>
        <v>0</v>
      </c>
      <c r="AB83" s="923">
        <f t="shared" ref="AB83" si="164">AB82</f>
        <v>0.1</v>
      </c>
      <c r="AC83" s="1075">
        <f t="shared" si="127"/>
        <v>0</v>
      </c>
      <c r="AD83" s="1075"/>
      <c r="AE83" s="147"/>
      <c r="AF83" s="333"/>
      <c r="AI83" s="479">
        <f t="shared" si="128"/>
        <v>83</v>
      </c>
      <c r="AJ83" s="574">
        <f t="shared" si="117"/>
        <v>0</v>
      </c>
    </row>
    <row r="84" spans="1:40">
      <c r="A84" s="1139"/>
      <c r="B84" s="1086"/>
      <c r="C84" s="1086"/>
      <c r="D84" s="839"/>
      <c r="E84" s="839"/>
      <c r="F84" s="839"/>
      <c r="G84" s="839"/>
      <c r="H84" s="829"/>
      <c r="I84" s="830"/>
      <c r="J84" s="830"/>
      <c r="K84" s="839"/>
      <c r="L84" s="818">
        <f t="shared" si="118"/>
        <v>0</v>
      </c>
      <c r="M84" s="819" t="str">
        <f t="shared" si="119"/>
        <v>Yes</v>
      </c>
      <c r="N84" s="820">
        <v>0.1</v>
      </c>
      <c r="O84" s="810">
        <f t="shared" si="120"/>
        <v>0</v>
      </c>
      <c r="P84" s="813">
        <f t="shared" si="137"/>
        <v>0</v>
      </c>
      <c r="Q84" s="812">
        <f t="shared" si="121"/>
        <v>0</v>
      </c>
      <c r="R84" s="814">
        <f t="shared" si="130"/>
        <v>0</v>
      </c>
      <c r="S84" s="821"/>
      <c r="T84" s="825">
        <v>0.8</v>
      </c>
      <c r="U84" s="821"/>
      <c r="V84" s="821"/>
      <c r="W84" s="823"/>
      <c r="X84" s="923">
        <f t="shared" ref="X84" si="165">X83</f>
        <v>0.1</v>
      </c>
      <c r="Y84" s="809">
        <f t="shared" si="123"/>
        <v>0</v>
      </c>
      <c r="Z84" s="923">
        <f t="shared" ref="Z84" si="166">Z83</f>
        <v>0.1</v>
      </c>
      <c r="AA84" s="809">
        <f t="shared" si="125"/>
        <v>0</v>
      </c>
      <c r="AB84" s="923">
        <f t="shared" ref="AB84" si="167">AB83</f>
        <v>0.1</v>
      </c>
      <c r="AC84" s="1075">
        <f t="shared" si="127"/>
        <v>0</v>
      </c>
      <c r="AD84" s="1075"/>
      <c r="AE84" s="147"/>
      <c r="AF84" s="333"/>
      <c r="AI84" s="479">
        <f t="shared" si="128"/>
        <v>84</v>
      </c>
      <c r="AJ84" s="574">
        <f t="shared" si="117"/>
        <v>0</v>
      </c>
    </row>
    <row r="85" spans="1:40">
      <c r="A85" s="1139"/>
      <c r="B85" s="1087"/>
      <c r="C85" s="1087"/>
      <c r="D85" s="839"/>
      <c r="E85" s="839"/>
      <c r="F85" s="839"/>
      <c r="G85" s="839"/>
      <c r="H85" s="829"/>
      <c r="I85" s="830"/>
      <c r="J85" s="830"/>
      <c r="K85" s="839"/>
      <c r="L85" s="818">
        <f t="shared" si="118"/>
        <v>0</v>
      </c>
      <c r="M85" s="819" t="str">
        <f t="shared" si="119"/>
        <v>Yes</v>
      </c>
      <c r="N85" s="820">
        <v>0.1</v>
      </c>
      <c r="O85" s="810">
        <f t="shared" si="120"/>
        <v>0</v>
      </c>
      <c r="P85" s="813">
        <f t="shared" si="137"/>
        <v>0</v>
      </c>
      <c r="Q85" s="812">
        <f t="shared" si="121"/>
        <v>0</v>
      </c>
      <c r="R85" s="815">
        <f t="shared" si="130"/>
        <v>0</v>
      </c>
      <c r="S85" s="821"/>
      <c r="T85" s="826">
        <v>0.8</v>
      </c>
      <c r="U85" s="821"/>
      <c r="V85" s="821"/>
      <c r="W85" s="823"/>
      <c r="X85" s="923">
        <f t="shared" ref="X85" si="168">X84</f>
        <v>0.1</v>
      </c>
      <c r="Y85" s="809">
        <f t="shared" si="123"/>
        <v>0</v>
      </c>
      <c r="Z85" s="923">
        <f t="shared" ref="Z85" si="169">Z84</f>
        <v>0.1</v>
      </c>
      <c r="AA85" s="809">
        <f t="shared" si="125"/>
        <v>0</v>
      </c>
      <c r="AB85" s="923">
        <f t="shared" ref="AB85" si="170">AB84</f>
        <v>0.1</v>
      </c>
      <c r="AC85" s="1075">
        <f t="shared" si="127"/>
        <v>0</v>
      </c>
      <c r="AD85" s="1075"/>
      <c r="AE85" s="147"/>
      <c r="AF85" s="333"/>
      <c r="AI85" s="479">
        <f t="shared" si="128"/>
        <v>85</v>
      </c>
      <c r="AJ85" s="574">
        <f t="shared" si="117"/>
        <v>0</v>
      </c>
    </row>
    <row r="86" spans="1:40">
      <c r="A86" s="1139"/>
      <c r="B86" s="518" t="s">
        <v>118</v>
      </c>
      <c r="C86" s="1063">
        <f>IF(L86=0,0,AVERAGEIF(O71:O85,"&lt;&gt;0"))</f>
        <v>0</v>
      </c>
      <c r="D86" s="1064"/>
      <c r="E86" s="63"/>
      <c r="F86" s="314" t="s">
        <v>64</v>
      </c>
      <c r="G86" s="314">
        <f>(K71*L71)+(K72*L72)+(K73*L73)+(K74*L74)+(K75*L75)+(K76*L76)+(K77*L77)+(K78*L78)+(K79*L79)+(K80*L80)+(K81*L81)+(K82*L82)+(K83*L83)+(K84*L84)+(K85*L85)</f>
        <v>0</v>
      </c>
      <c r="H86" s="63"/>
      <c r="I86" s="63"/>
      <c r="J86" s="314" t="s">
        <v>119</v>
      </c>
      <c r="K86" s="306">
        <f>SUM(K71:K85)</f>
        <v>0</v>
      </c>
      <c r="L86" s="306">
        <f>SUM(L71:L85)</f>
        <v>0</v>
      </c>
      <c r="M86" s="1119"/>
      <c r="N86" s="1119"/>
      <c r="O86" s="307" t="s">
        <v>120</v>
      </c>
      <c r="P86" s="308">
        <f>SUM(P71:P85)</f>
        <v>0</v>
      </c>
      <c r="Q86" s="309" t="s">
        <v>121</v>
      </c>
      <c r="R86" s="310">
        <f>SUM(R71:R85)</f>
        <v>0</v>
      </c>
      <c r="S86" s="306" t="s">
        <v>122</v>
      </c>
      <c r="T86" s="313">
        <f>IF(SUM(S71:S85)=0,0,1-(R86/P86))</f>
        <v>0</v>
      </c>
      <c r="U86" s="1120"/>
      <c r="V86" s="1121"/>
      <c r="W86" s="321"/>
      <c r="X86" s="557" t="s">
        <v>123</v>
      </c>
      <c r="Y86" s="557" t="s">
        <v>124</v>
      </c>
      <c r="Z86" s="558" t="s">
        <v>125</v>
      </c>
      <c r="AA86" s="558" t="s">
        <v>126</v>
      </c>
      <c r="AB86" s="557" t="s">
        <v>127</v>
      </c>
      <c r="AC86" s="1024" t="s">
        <v>128</v>
      </c>
      <c r="AD86" s="1025"/>
      <c r="AE86" s="322"/>
      <c r="AF86" s="333"/>
      <c r="AI86" s="1020" t="s">
        <v>129</v>
      </c>
      <c r="AJ86" s="1020"/>
      <c r="AK86" s="1020" t="s">
        <v>130</v>
      </c>
      <c r="AL86" s="1020"/>
    </row>
    <row r="87" spans="1:40" ht="20.399999999999999" customHeight="1">
      <c r="A87" s="1139"/>
      <c r="B87" s="844" t="s">
        <v>131</v>
      </c>
      <c r="C87" s="1022"/>
      <c r="D87" s="1022"/>
      <c r="E87" s="1022"/>
      <c r="F87" s="1022"/>
      <c r="G87" s="1022"/>
      <c r="H87" s="1022"/>
      <c r="I87" s="1022"/>
      <c r="J87" s="1022"/>
      <c r="K87" s="1022"/>
      <c r="L87" s="1022"/>
      <c r="M87" s="1022"/>
      <c r="N87" s="1022"/>
      <c r="O87" s="1022"/>
      <c r="P87" s="1022"/>
      <c r="Q87" s="1022"/>
      <c r="R87" s="1022"/>
      <c r="S87" s="1022"/>
      <c r="T87" s="1022"/>
      <c r="U87" s="1022"/>
      <c r="V87" s="1022"/>
      <c r="W87" s="1023"/>
      <c r="X87" s="559">
        <f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560">
        <f>R86*X70</f>
        <v>0</v>
      </c>
      <c r="Z87" s="559">
        <f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560">
        <f>R86*Z70</f>
        <v>0</v>
      </c>
      <c r="AB87" s="559">
        <f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1073">
        <f>R86*AB70</f>
        <v>0</v>
      </c>
      <c r="AD87" s="1074"/>
      <c r="AE87" s="323"/>
      <c r="AF87" s="333"/>
      <c r="AI87" s="573">
        <v>87</v>
      </c>
      <c r="AJ87" s="574">
        <f t="shared" si="117"/>
        <v>0</v>
      </c>
      <c r="AK87" s="1021">
        <f>X87+Z87+AB87</f>
        <v>0</v>
      </c>
      <c r="AL87" s="1020"/>
    </row>
    <row r="88" spans="1:40" ht="18">
      <c r="A88" s="1139"/>
      <c r="B88" s="844" t="s">
        <v>133</v>
      </c>
      <c r="C88" s="1022"/>
      <c r="D88" s="1022"/>
      <c r="E88" s="1022"/>
      <c r="F88" s="1022"/>
      <c r="G88" s="1022"/>
      <c r="H88" s="1022"/>
      <c r="I88" s="1022"/>
      <c r="J88" s="1022"/>
      <c r="K88" s="1022"/>
      <c r="L88" s="1022"/>
      <c r="M88" s="1022"/>
      <c r="N88" s="1022"/>
      <c r="O88" s="1022"/>
      <c r="P88" s="1022"/>
      <c r="Q88" s="1022"/>
      <c r="R88" s="1022"/>
      <c r="S88" s="1022"/>
      <c r="T88" s="1022"/>
      <c r="U88" s="1022"/>
      <c r="V88" s="1022"/>
      <c r="W88" s="1023"/>
      <c r="X88" s="1069" t="s">
        <v>135</v>
      </c>
      <c r="Y88" s="1069"/>
      <c r="Z88" s="1070">
        <f>P86+X87+Z87+AB87</f>
        <v>0</v>
      </c>
      <c r="AA88" s="1071"/>
      <c r="AB88" s="675" t="s">
        <v>136</v>
      </c>
      <c r="AC88" s="1072">
        <f>((R86*X70)+(R86*Z70)+(R86*AB70))+R86</f>
        <v>0</v>
      </c>
      <c r="AD88" s="1072"/>
      <c r="AE88" s="323"/>
      <c r="AF88" s="512"/>
      <c r="AJ88" s="455"/>
      <c r="AN88" s="670" t="e">
        <f>1-(AC88/Z88)</f>
        <v>#DIV/0!</v>
      </c>
    </row>
    <row r="89" spans="1:40" ht="18">
      <c r="A89" s="516"/>
      <c r="B89" s="63"/>
      <c r="C89" s="334"/>
      <c r="D89" s="334"/>
      <c r="E89" s="33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513"/>
      <c r="Y89" s="513"/>
      <c r="Z89" s="514"/>
      <c r="AA89" s="515"/>
      <c r="AB89" s="510"/>
      <c r="AC89" s="511"/>
      <c r="AD89" s="511"/>
      <c r="AE89" s="323"/>
      <c r="AF89" s="512"/>
      <c r="AJ89" s="455"/>
    </row>
    <row r="90" spans="1:40" ht="49.95" customHeight="1">
      <c r="A90" s="1140" t="s">
        <v>142</v>
      </c>
      <c r="B90" s="1103" t="str">
        <f>IF(B93=0,"",B93)</f>
        <v/>
      </c>
      <c r="C90" s="1103"/>
      <c r="D90" s="1103"/>
      <c r="E90" s="1103"/>
      <c r="F90" s="1103"/>
      <c r="G90" s="1103"/>
      <c r="H90" s="1103"/>
      <c r="I90" s="1103"/>
      <c r="J90" s="1103"/>
      <c r="K90" s="1103"/>
      <c r="L90" s="1103"/>
      <c r="M90" s="1103"/>
      <c r="N90" s="1103"/>
      <c r="O90" s="1103"/>
      <c r="P90" s="1103"/>
      <c r="Q90" s="1103"/>
      <c r="R90" s="1103"/>
      <c r="S90" s="1103"/>
      <c r="T90" s="1103"/>
      <c r="U90" s="1110"/>
      <c r="V90" s="1110"/>
      <c r="W90" s="1110"/>
      <c r="X90" s="1110"/>
      <c r="Y90" s="1110"/>
      <c r="Z90" s="1110"/>
      <c r="AA90" s="1110"/>
      <c r="AB90" s="1110"/>
      <c r="AC90" s="1110"/>
      <c r="AD90" s="1110"/>
      <c r="AE90" s="64"/>
      <c r="AF90" s="517"/>
      <c r="AJ90" s="455"/>
    </row>
    <row r="91" spans="1:40">
      <c r="A91" s="1140"/>
      <c r="B91" s="1112" t="s">
        <v>92</v>
      </c>
      <c r="C91" s="1109" t="s">
        <v>75</v>
      </c>
      <c r="D91" s="1109" t="s">
        <v>45</v>
      </c>
      <c r="E91" s="1109" t="s">
        <v>93</v>
      </c>
      <c r="F91" s="1109" t="s">
        <v>94</v>
      </c>
      <c r="G91" s="1109" t="s">
        <v>95</v>
      </c>
      <c r="H91" s="1109" t="s">
        <v>96</v>
      </c>
      <c r="I91" s="1111" t="s">
        <v>97</v>
      </c>
      <c r="J91" s="1111" t="s">
        <v>98</v>
      </c>
      <c r="K91" s="1132" t="s">
        <v>77</v>
      </c>
      <c r="L91" s="1132" t="s">
        <v>99</v>
      </c>
      <c r="M91" s="1133" t="s">
        <v>100</v>
      </c>
      <c r="N91" s="1112"/>
      <c r="O91" s="1104" t="s">
        <v>46</v>
      </c>
      <c r="P91" s="1104"/>
      <c r="Q91" s="1104" t="s">
        <v>101</v>
      </c>
      <c r="R91" s="1105"/>
      <c r="S91" s="1130" t="s">
        <v>102</v>
      </c>
      <c r="T91" s="1131" t="s">
        <v>63</v>
      </c>
      <c r="U91" s="1047" t="s">
        <v>103</v>
      </c>
      <c r="V91" s="1106"/>
      <c r="W91" s="1106"/>
      <c r="X91" s="1045" t="s">
        <v>80</v>
      </c>
      <c r="Y91" s="1046"/>
      <c r="Z91" s="1046"/>
      <c r="AA91" s="1046"/>
      <c r="AB91" s="1046"/>
      <c r="AC91" s="1046"/>
      <c r="AD91" s="1047"/>
      <c r="AE91" s="1093" t="s">
        <v>104</v>
      </c>
      <c r="AF91" s="341"/>
      <c r="AJ91" s="455"/>
    </row>
    <row r="92" spans="1:40">
      <c r="A92" s="1140"/>
      <c r="B92" s="1066"/>
      <c r="C92" s="1038"/>
      <c r="D92" s="1038"/>
      <c r="E92" s="1038"/>
      <c r="F92" s="1038"/>
      <c r="G92" s="1038"/>
      <c r="H92" s="1038"/>
      <c r="I92" s="1095"/>
      <c r="J92" s="1095"/>
      <c r="K92" s="1040"/>
      <c r="L92" s="1040"/>
      <c r="M92" s="1082"/>
      <c r="N92" s="1066"/>
      <c r="O92" s="134" t="s">
        <v>105</v>
      </c>
      <c r="P92" s="134" t="s">
        <v>82</v>
      </c>
      <c r="Q92" s="134" t="s">
        <v>105</v>
      </c>
      <c r="R92" s="301" t="s">
        <v>106</v>
      </c>
      <c r="S92" s="1032"/>
      <c r="T92" s="1115"/>
      <c r="U92" s="302" t="s">
        <v>47</v>
      </c>
      <c r="V92" s="144" t="s">
        <v>48</v>
      </c>
      <c r="W92" s="303" t="s">
        <v>107</v>
      </c>
      <c r="X92" s="490">
        <v>0</v>
      </c>
      <c r="Y92" s="491" t="s">
        <v>57</v>
      </c>
      <c r="Z92" s="490">
        <v>0</v>
      </c>
      <c r="AA92" s="492" t="s">
        <v>108</v>
      </c>
      <c r="AB92" s="490">
        <v>0</v>
      </c>
      <c r="AC92" s="1096" t="s">
        <v>59</v>
      </c>
      <c r="AD92" s="1096"/>
      <c r="AE92" s="1093"/>
      <c r="AF92" s="341"/>
      <c r="AJ92" s="455"/>
    </row>
    <row r="93" spans="1:40" ht="15.6" customHeight="1">
      <c r="A93" s="1140"/>
      <c r="B93" s="1029">
        <f>'Cadastro Inicial'!B18</f>
        <v>0</v>
      </c>
      <c r="C93" s="1029">
        <f>'Cadastro Inicial'!$C$18:$D$18</f>
        <v>0</v>
      </c>
      <c r="D93" s="829"/>
      <c r="E93" s="829"/>
      <c r="F93" s="829"/>
      <c r="G93" s="829"/>
      <c r="H93" s="829"/>
      <c r="I93" s="830"/>
      <c r="J93" s="830"/>
      <c r="K93" s="829"/>
      <c r="L93" s="818">
        <f>J93-I93</f>
        <v>0</v>
      </c>
      <c r="M93" s="819" t="str">
        <f>IF(N93&gt;0,"Yes","No")</f>
        <v>Yes</v>
      </c>
      <c r="N93" s="820">
        <v>0.1</v>
      </c>
      <c r="O93" s="810">
        <f>ROUNDUP(((Q93/T93)),0)</f>
        <v>0</v>
      </c>
      <c r="P93" s="811">
        <f>K93*L93*O93</f>
        <v>0</v>
      </c>
      <c r="Q93" s="812">
        <f>S93-(S93*N93)</f>
        <v>0</v>
      </c>
      <c r="R93" s="812">
        <f>Q93*K93*L93</f>
        <v>0</v>
      </c>
      <c r="S93" s="821"/>
      <c r="T93" s="822">
        <v>0.8</v>
      </c>
      <c r="U93" s="821"/>
      <c r="V93" s="821"/>
      <c r="W93" s="823"/>
      <c r="X93" s="923">
        <f>X92</f>
        <v>0</v>
      </c>
      <c r="Y93" s="809">
        <f>O93*X93</f>
        <v>0</v>
      </c>
      <c r="Z93" s="923">
        <f>Z92</f>
        <v>0</v>
      </c>
      <c r="AA93" s="809">
        <f>O93*Z92</f>
        <v>0</v>
      </c>
      <c r="AB93" s="923">
        <f>AB92</f>
        <v>0</v>
      </c>
      <c r="AC93" s="1075">
        <f>O93*AB93</f>
        <v>0</v>
      </c>
      <c r="AD93" s="1075"/>
      <c r="AE93" s="180" t="s">
        <v>50</v>
      </c>
      <c r="AF93" s="341"/>
      <c r="AI93" s="479">
        <v>92</v>
      </c>
      <c r="AJ93" s="574">
        <f>Y93+AA93+AC93</f>
        <v>0</v>
      </c>
    </row>
    <row r="94" spans="1:40">
      <c r="A94" s="1140"/>
      <c r="B94" s="1030"/>
      <c r="C94" s="1030"/>
      <c r="D94" s="839"/>
      <c r="E94" s="839"/>
      <c r="F94" s="839"/>
      <c r="G94" s="839"/>
      <c r="H94" s="829"/>
      <c r="I94" s="830"/>
      <c r="J94" s="830"/>
      <c r="K94" s="839"/>
      <c r="L94" s="818">
        <f t="shared" ref="L94:L107" si="171">J94-I94</f>
        <v>0</v>
      </c>
      <c r="M94" s="819" t="str">
        <f t="shared" ref="M94:M107" si="172">IF(N94&gt;0,"Yes","No")</f>
        <v>Yes</v>
      </c>
      <c r="N94" s="820">
        <v>0.1</v>
      </c>
      <c r="O94" s="810">
        <f t="shared" ref="O94:O107" si="173">ROUNDUP(((Q94/T94)),0)</f>
        <v>0</v>
      </c>
      <c r="P94" s="813">
        <f>K94*L94*O94</f>
        <v>0</v>
      </c>
      <c r="Q94" s="812">
        <f t="shared" ref="Q94:Q107" si="174">S94-(S94*N94)</f>
        <v>0</v>
      </c>
      <c r="R94" s="814">
        <f>Q94*K94*L94</f>
        <v>0</v>
      </c>
      <c r="S94" s="821"/>
      <c r="T94" s="824">
        <v>0.8</v>
      </c>
      <c r="U94" s="821"/>
      <c r="V94" s="821"/>
      <c r="W94" s="823"/>
      <c r="X94" s="923">
        <f t="shared" ref="X94" si="175">X93</f>
        <v>0</v>
      </c>
      <c r="Y94" s="809">
        <f t="shared" ref="Y94:Y107" si="176">O94*X94</f>
        <v>0</v>
      </c>
      <c r="Z94" s="923">
        <f t="shared" ref="Z94" si="177">Z93</f>
        <v>0</v>
      </c>
      <c r="AA94" s="809">
        <f t="shared" ref="AA94:AA107" si="178">O94*Z93</f>
        <v>0</v>
      </c>
      <c r="AB94" s="923">
        <f t="shared" ref="AB94" si="179">AB93</f>
        <v>0</v>
      </c>
      <c r="AC94" s="1075">
        <f t="shared" ref="AC94:AC107" si="180">O94*AB94</f>
        <v>0</v>
      </c>
      <c r="AD94" s="1075"/>
      <c r="AE94" s="188" t="s">
        <v>138</v>
      </c>
      <c r="AF94" s="341"/>
      <c r="AI94" s="479">
        <f t="shared" si="128"/>
        <v>93</v>
      </c>
      <c r="AJ94" s="574">
        <f t="shared" ref="AJ94:AJ107" si="181">Y94+AA94+AC94</f>
        <v>0</v>
      </c>
    </row>
    <row r="95" spans="1:40">
      <c r="A95" s="1140"/>
      <c r="B95" s="1030"/>
      <c r="C95" s="1030"/>
      <c r="D95" s="829"/>
      <c r="E95" s="839"/>
      <c r="F95" s="839"/>
      <c r="G95" s="839"/>
      <c r="H95" s="829"/>
      <c r="I95" s="830"/>
      <c r="J95" s="830"/>
      <c r="K95" s="829"/>
      <c r="L95" s="818">
        <f t="shared" si="171"/>
        <v>0</v>
      </c>
      <c r="M95" s="819" t="str">
        <f t="shared" si="172"/>
        <v>Yes</v>
      </c>
      <c r="N95" s="820">
        <v>0.1</v>
      </c>
      <c r="O95" s="810">
        <f t="shared" si="173"/>
        <v>0</v>
      </c>
      <c r="P95" s="813">
        <f t="shared" ref="P95" si="182">K95*L95*O95</f>
        <v>0</v>
      </c>
      <c r="Q95" s="812">
        <f t="shared" si="174"/>
        <v>0</v>
      </c>
      <c r="R95" s="814">
        <f t="shared" ref="R95:R107" si="183">Q95*K95*L95</f>
        <v>0</v>
      </c>
      <c r="S95" s="821"/>
      <c r="T95" s="824">
        <v>0.8</v>
      </c>
      <c r="U95" s="821"/>
      <c r="V95" s="821"/>
      <c r="W95" s="823"/>
      <c r="X95" s="923">
        <f t="shared" ref="X95" si="184">X94</f>
        <v>0</v>
      </c>
      <c r="Y95" s="809">
        <f t="shared" si="176"/>
        <v>0</v>
      </c>
      <c r="Z95" s="923">
        <f t="shared" ref="Z95" si="185">Z94</f>
        <v>0</v>
      </c>
      <c r="AA95" s="809">
        <f t="shared" si="178"/>
        <v>0</v>
      </c>
      <c r="AB95" s="923">
        <f t="shared" ref="AB95" si="186">AB94</f>
        <v>0</v>
      </c>
      <c r="AC95" s="1075">
        <f t="shared" si="180"/>
        <v>0</v>
      </c>
      <c r="AD95" s="1075"/>
      <c r="AE95" s="148"/>
      <c r="AF95" s="341"/>
      <c r="AI95" s="479">
        <f t="shared" si="128"/>
        <v>94</v>
      </c>
      <c r="AJ95" s="574">
        <f t="shared" si="181"/>
        <v>0</v>
      </c>
    </row>
    <row r="96" spans="1:40">
      <c r="A96" s="1140"/>
      <c r="B96" s="1030"/>
      <c r="C96" s="1030"/>
      <c r="D96" s="839"/>
      <c r="E96" s="839"/>
      <c r="F96" s="839"/>
      <c r="G96" s="839"/>
      <c r="H96" s="829"/>
      <c r="I96" s="830"/>
      <c r="J96" s="830"/>
      <c r="K96" s="839"/>
      <c r="L96" s="818">
        <f t="shared" si="171"/>
        <v>0</v>
      </c>
      <c r="M96" s="819" t="str">
        <f t="shared" si="172"/>
        <v>Yes</v>
      </c>
      <c r="N96" s="820">
        <v>0.1</v>
      </c>
      <c r="O96" s="810">
        <f t="shared" si="173"/>
        <v>0</v>
      </c>
      <c r="P96" s="813">
        <f>K96*L96*O96</f>
        <v>0</v>
      </c>
      <c r="Q96" s="812">
        <f t="shared" si="174"/>
        <v>0</v>
      </c>
      <c r="R96" s="814">
        <f t="shared" si="183"/>
        <v>0</v>
      </c>
      <c r="S96" s="821"/>
      <c r="T96" s="824">
        <v>0.8</v>
      </c>
      <c r="U96" s="821"/>
      <c r="V96" s="821"/>
      <c r="W96" s="823"/>
      <c r="X96" s="923">
        <f t="shared" ref="X96" si="187">X95</f>
        <v>0</v>
      </c>
      <c r="Y96" s="809">
        <f t="shared" si="176"/>
        <v>0</v>
      </c>
      <c r="Z96" s="923">
        <f t="shared" ref="Z96" si="188">Z95</f>
        <v>0</v>
      </c>
      <c r="AA96" s="809">
        <f t="shared" si="178"/>
        <v>0</v>
      </c>
      <c r="AB96" s="923">
        <f t="shared" ref="AB96" si="189">AB95</f>
        <v>0</v>
      </c>
      <c r="AC96" s="1075">
        <f t="shared" si="180"/>
        <v>0</v>
      </c>
      <c r="AD96" s="1075"/>
      <c r="AE96" s="182" t="s">
        <v>116</v>
      </c>
      <c r="AF96" s="341"/>
      <c r="AI96" s="479">
        <f t="shared" si="128"/>
        <v>95</v>
      </c>
      <c r="AJ96" s="574">
        <f t="shared" si="181"/>
        <v>0</v>
      </c>
    </row>
    <row r="97" spans="1:40">
      <c r="A97" s="1140"/>
      <c r="B97" s="1030"/>
      <c r="C97" s="1030"/>
      <c r="D97" s="829"/>
      <c r="E97" s="839"/>
      <c r="F97" s="839"/>
      <c r="G97" s="839"/>
      <c r="H97" s="829"/>
      <c r="I97" s="830"/>
      <c r="J97" s="830"/>
      <c r="K97" s="829"/>
      <c r="L97" s="818">
        <f t="shared" si="171"/>
        <v>0</v>
      </c>
      <c r="M97" s="819" t="str">
        <f t="shared" si="172"/>
        <v>Yes</v>
      </c>
      <c r="N97" s="820">
        <v>0.1</v>
      </c>
      <c r="O97" s="810">
        <f t="shared" si="173"/>
        <v>0</v>
      </c>
      <c r="P97" s="813">
        <f t="shared" ref="P97:P107" si="190">K97*L97*O97</f>
        <v>0</v>
      </c>
      <c r="Q97" s="812">
        <f t="shared" si="174"/>
        <v>0</v>
      </c>
      <c r="R97" s="814">
        <f t="shared" si="183"/>
        <v>0</v>
      </c>
      <c r="S97" s="821"/>
      <c r="T97" s="824">
        <v>0.8</v>
      </c>
      <c r="U97" s="821"/>
      <c r="V97" s="821"/>
      <c r="W97" s="823"/>
      <c r="X97" s="923">
        <f t="shared" ref="X97" si="191">X96</f>
        <v>0</v>
      </c>
      <c r="Y97" s="809">
        <f t="shared" si="176"/>
        <v>0</v>
      </c>
      <c r="Z97" s="923">
        <f t="shared" ref="Z97" si="192">Z96</f>
        <v>0</v>
      </c>
      <c r="AA97" s="809">
        <f t="shared" si="178"/>
        <v>0</v>
      </c>
      <c r="AB97" s="923">
        <f t="shared" ref="AB97" si="193">AB96</f>
        <v>0</v>
      </c>
      <c r="AC97" s="1075">
        <f t="shared" si="180"/>
        <v>0</v>
      </c>
      <c r="AD97" s="1075"/>
      <c r="AE97" s="187" t="s">
        <v>140</v>
      </c>
      <c r="AF97" s="341"/>
      <c r="AI97" s="479">
        <f t="shared" si="128"/>
        <v>96</v>
      </c>
      <c r="AJ97" s="574">
        <f t="shared" si="181"/>
        <v>0</v>
      </c>
    </row>
    <row r="98" spans="1:40">
      <c r="A98" s="1140"/>
      <c r="B98" s="1030"/>
      <c r="C98" s="1030"/>
      <c r="D98" s="839"/>
      <c r="E98" s="839"/>
      <c r="F98" s="839"/>
      <c r="G98" s="839"/>
      <c r="H98" s="829"/>
      <c r="I98" s="830"/>
      <c r="J98" s="830"/>
      <c r="K98" s="839"/>
      <c r="L98" s="818">
        <f t="shared" si="171"/>
        <v>0</v>
      </c>
      <c r="M98" s="819" t="str">
        <f t="shared" si="172"/>
        <v>Yes</v>
      </c>
      <c r="N98" s="820">
        <v>0.1</v>
      </c>
      <c r="O98" s="810">
        <f t="shared" si="173"/>
        <v>0</v>
      </c>
      <c r="P98" s="813">
        <f t="shared" si="190"/>
        <v>0</v>
      </c>
      <c r="Q98" s="812">
        <f t="shared" si="174"/>
        <v>0</v>
      </c>
      <c r="R98" s="814">
        <f t="shared" si="183"/>
        <v>0</v>
      </c>
      <c r="S98" s="821"/>
      <c r="T98" s="824">
        <v>0.8</v>
      </c>
      <c r="U98" s="821"/>
      <c r="V98" s="821"/>
      <c r="W98" s="823"/>
      <c r="X98" s="923">
        <f t="shared" ref="X98" si="194">X97</f>
        <v>0</v>
      </c>
      <c r="Y98" s="809">
        <f t="shared" si="176"/>
        <v>0</v>
      </c>
      <c r="Z98" s="923">
        <f t="shared" ref="Z98" si="195">Z97</f>
        <v>0</v>
      </c>
      <c r="AA98" s="809">
        <f t="shared" si="178"/>
        <v>0</v>
      </c>
      <c r="AB98" s="923">
        <f t="shared" ref="AB98" si="196">AB97</f>
        <v>0</v>
      </c>
      <c r="AC98" s="1075">
        <f t="shared" si="180"/>
        <v>0</v>
      </c>
      <c r="AD98" s="1075"/>
      <c r="AE98" s="148"/>
      <c r="AF98" s="341"/>
      <c r="AI98" s="479">
        <f t="shared" si="128"/>
        <v>97</v>
      </c>
      <c r="AJ98" s="574">
        <f t="shared" si="181"/>
        <v>0</v>
      </c>
    </row>
    <row r="99" spans="1:40">
      <c r="A99" s="1140"/>
      <c r="B99" s="1030"/>
      <c r="C99" s="1030"/>
      <c r="D99" s="829"/>
      <c r="E99" s="839"/>
      <c r="F99" s="839"/>
      <c r="G99" s="839"/>
      <c r="H99" s="829"/>
      <c r="I99" s="830"/>
      <c r="J99" s="830"/>
      <c r="K99" s="829"/>
      <c r="L99" s="818">
        <f t="shared" si="171"/>
        <v>0</v>
      </c>
      <c r="M99" s="819" t="str">
        <f t="shared" si="172"/>
        <v>Yes</v>
      </c>
      <c r="N99" s="820">
        <v>0.1</v>
      </c>
      <c r="O99" s="810">
        <f t="shared" si="173"/>
        <v>0</v>
      </c>
      <c r="P99" s="813">
        <f t="shared" si="190"/>
        <v>0</v>
      </c>
      <c r="Q99" s="812">
        <f t="shared" si="174"/>
        <v>0</v>
      </c>
      <c r="R99" s="814">
        <f t="shared" si="183"/>
        <v>0</v>
      </c>
      <c r="S99" s="821"/>
      <c r="T99" s="824">
        <v>0.8</v>
      </c>
      <c r="U99" s="821"/>
      <c r="V99" s="821"/>
      <c r="W99" s="823"/>
      <c r="X99" s="923">
        <f t="shared" ref="X99" si="197">X98</f>
        <v>0</v>
      </c>
      <c r="Y99" s="809">
        <f t="shared" si="176"/>
        <v>0</v>
      </c>
      <c r="Z99" s="923">
        <f t="shared" ref="Z99" si="198">Z98</f>
        <v>0</v>
      </c>
      <c r="AA99" s="809">
        <f t="shared" si="178"/>
        <v>0</v>
      </c>
      <c r="AB99" s="923">
        <f t="shared" ref="AB99" si="199">AB98</f>
        <v>0</v>
      </c>
      <c r="AC99" s="1075">
        <f t="shared" si="180"/>
        <v>0</v>
      </c>
      <c r="AD99" s="1075"/>
      <c r="AE99" s="148"/>
      <c r="AF99" s="341"/>
      <c r="AI99" s="479">
        <f t="shared" si="128"/>
        <v>98</v>
      </c>
      <c r="AJ99" s="574">
        <f t="shared" si="181"/>
        <v>0</v>
      </c>
    </row>
    <row r="100" spans="1:40">
      <c r="A100" s="1140"/>
      <c r="B100" s="1030"/>
      <c r="C100" s="1030"/>
      <c r="D100" s="839"/>
      <c r="E100" s="839"/>
      <c r="F100" s="839"/>
      <c r="G100" s="839"/>
      <c r="H100" s="829"/>
      <c r="I100" s="830"/>
      <c r="J100" s="830"/>
      <c r="K100" s="839"/>
      <c r="L100" s="818">
        <f t="shared" si="171"/>
        <v>0</v>
      </c>
      <c r="M100" s="819" t="str">
        <f t="shared" si="172"/>
        <v>Yes</v>
      </c>
      <c r="N100" s="820">
        <v>0.1</v>
      </c>
      <c r="O100" s="810">
        <f t="shared" si="173"/>
        <v>0</v>
      </c>
      <c r="P100" s="813">
        <f t="shared" si="190"/>
        <v>0</v>
      </c>
      <c r="Q100" s="812">
        <f t="shared" si="174"/>
        <v>0</v>
      </c>
      <c r="R100" s="814">
        <f t="shared" si="183"/>
        <v>0</v>
      </c>
      <c r="S100" s="821"/>
      <c r="T100" s="824">
        <v>0.8</v>
      </c>
      <c r="U100" s="821"/>
      <c r="V100" s="821"/>
      <c r="W100" s="823"/>
      <c r="X100" s="923">
        <f t="shared" ref="X100" si="200">X99</f>
        <v>0</v>
      </c>
      <c r="Y100" s="809">
        <f t="shared" si="176"/>
        <v>0</v>
      </c>
      <c r="Z100" s="923">
        <f t="shared" ref="Z100" si="201">Z99</f>
        <v>0</v>
      </c>
      <c r="AA100" s="809">
        <f t="shared" si="178"/>
        <v>0</v>
      </c>
      <c r="AB100" s="923">
        <f t="shared" ref="AB100" si="202">AB99</f>
        <v>0</v>
      </c>
      <c r="AC100" s="1075">
        <f t="shared" si="180"/>
        <v>0</v>
      </c>
      <c r="AD100" s="1075"/>
      <c r="AE100" s="148"/>
      <c r="AF100" s="341"/>
      <c r="AI100" s="479">
        <f t="shared" si="128"/>
        <v>99</v>
      </c>
      <c r="AJ100" s="574">
        <f t="shared" si="181"/>
        <v>0</v>
      </c>
    </row>
    <row r="101" spans="1:40">
      <c r="A101" s="1140"/>
      <c r="B101" s="1030"/>
      <c r="C101" s="1030"/>
      <c r="D101" s="829"/>
      <c r="E101" s="839"/>
      <c r="F101" s="839"/>
      <c r="G101" s="839"/>
      <c r="H101" s="829"/>
      <c r="I101" s="830"/>
      <c r="J101" s="830"/>
      <c r="K101" s="829"/>
      <c r="L101" s="818">
        <f t="shared" si="171"/>
        <v>0</v>
      </c>
      <c r="M101" s="819" t="str">
        <f t="shared" si="172"/>
        <v>Yes</v>
      </c>
      <c r="N101" s="820">
        <v>0.1</v>
      </c>
      <c r="O101" s="810">
        <f t="shared" si="173"/>
        <v>0</v>
      </c>
      <c r="P101" s="813">
        <f t="shared" si="190"/>
        <v>0</v>
      </c>
      <c r="Q101" s="812">
        <f t="shared" si="174"/>
        <v>0</v>
      </c>
      <c r="R101" s="814">
        <f t="shared" si="183"/>
        <v>0</v>
      </c>
      <c r="S101" s="821"/>
      <c r="T101" s="824">
        <v>0.8</v>
      </c>
      <c r="U101" s="821"/>
      <c r="V101" s="821"/>
      <c r="W101" s="823"/>
      <c r="X101" s="923">
        <f t="shared" ref="X101" si="203">X100</f>
        <v>0</v>
      </c>
      <c r="Y101" s="809">
        <f t="shared" si="176"/>
        <v>0</v>
      </c>
      <c r="Z101" s="923">
        <f t="shared" ref="Z101" si="204">Z100</f>
        <v>0</v>
      </c>
      <c r="AA101" s="809">
        <f t="shared" si="178"/>
        <v>0</v>
      </c>
      <c r="AB101" s="923">
        <f t="shared" ref="AB101" si="205">AB100</f>
        <v>0</v>
      </c>
      <c r="AC101" s="1075">
        <f t="shared" si="180"/>
        <v>0</v>
      </c>
      <c r="AD101" s="1075"/>
      <c r="AE101" s="148"/>
      <c r="AF101" s="341"/>
      <c r="AI101" s="479">
        <f t="shared" si="128"/>
        <v>100</v>
      </c>
      <c r="AJ101" s="574">
        <f t="shared" si="181"/>
        <v>0</v>
      </c>
    </row>
    <row r="102" spans="1:40">
      <c r="A102" s="1140"/>
      <c r="B102" s="1030"/>
      <c r="C102" s="1030"/>
      <c r="D102" s="839"/>
      <c r="E102" s="839"/>
      <c r="F102" s="839"/>
      <c r="G102" s="839"/>
      <c r="H102" s="829"/>
      <c r="I102" s="830"/>
      <c r="J102" s="830"/>
      <c r="K102" s="839"/>
      <c r="L102" s="818">
        <f t="shared" si="171"/>
        <v>0</v>
      </c>
      <c r="M102" s="819" t="str">
        <f t="shared" si="172"/>
        <v>Yes</v>
      </c>
      <c r="N102" s="820">
        <v>0.1</v>
      </c>
      <c r="O102" s="810">
        <f t="shared" si="173"/>
        <v>0</v>
      </c>
      <c r="P102" s="813">
        <f t="shared" si="190"/>
        <v>0</v>
      </c>
      <c r="Q102" s="812">
        <f t="shared" si="174"/>
        <v>0</v>
      </c>
      <c r="R102" s="814">
        <f t="shared" si="183"/>
        <v>0</v>
      </c>
      <c r="S102" s="821"/>
      <c r="T102" s="824">
        <v>0.8</v>
      </c>
      <c r="U102" s="821"/>
      <c r="V102" s="821"/>
      <c r="W102" s="823"/>
      <c r="X102" s="923">
        <f t="shared" ref="X102" si="206">X101</f>
        <v>0</v>
      </c>
      <c r="Y102" s="809">
        <f t="shared" si="176"/>
        <v>0</v>
      </c>
      <c r="Z102" s="923">
        <f t="shared" ref="Z102" si="207">Z101</f>
        <v>0</v>
      </c>
      <c r="AA102" s="809">
        <f t="shared" si="178"/>
        <v>0</v>
      </c>
      <c r="AB102" s="923">
        <f t="shared" ref="AB102" si="208">AB101</f>
        <v>0</v>
      </c>
      <c r="AC102" s="1075">
        <f t="shared" si="180"/>
        <v>0</v>
      </c>
      <c r="AD102" s="1075"/>
      <c r="AE102" s="148"/>
      <c r="AF102" s="341"/>
      <c r="AI102" s="479">
        <f t="shared" si="128"/>
        <v>101</v>
      </c>
      <c r="AJ102" s="574">
        <f t="shared" si="181"/>
        <v>0</v>
      </c>
    </row>
    <row r="103" spans="1:40">
      <c r="A103" s="1140"/>
      <c r="B103" s="1030"/>
      <c r="C103" s="1030"/>
      <c r="D103" s="829"/>
      <c r="E103" s="839"/>
      <c r="F103" s="839"/>
      <c r="G103" s="839"/>
      <c r="H103" s="829"/>
      <c r="I103" s="830"/>
      <c r="J103" s="830"/>
      <c r="K103" s="829"/>
      <c r="L103" s="818">
        <f t="shared" si="171"/>
        <v>0</v>
      </c>
      <c r="M103" s="819" t="str">
        <f t="shared" si="172"/>
        <v>Yes</v>
      </c>
      <c r="N103" s="820">
        <v>0.1</v>
      </c>
      <c r="O103" s="810">
        <f t="shared" si="173"/>
        <v>0</v>
      </c>
      <c r="P103" s="813">
        <f t="shared" si="190"/>
        <v>0</v>
      </c>
      <c r="Q103" s="812">
        <f t="shared" si="174"/>
        <v>0</v>
      </c>
      <c r="R103" s="814">
        <f t="shared" si="183"/>
        <v>0</v>
      </c>
      <c r="S103" s="821"/>
      <c r="T103" s="824">
        <v>0.8</v>
      </c>
      <c r="U103" s="821"/>
      <c r="V103" s="821"/>
      <c r="W103" s="823"/>
      <c r="X103" s="923">
        <f t="shared" ref="X103" si="209">X102</f>
        <v>0</v>
      </c>
      <c r="Y103" s="809">
        <f t="shared" si="176"/>
        <v>0</v>
      </c>
      <c r="Z103" s="923">
        <f t="shared" ref="Z103" si="210">Z102</f>
        <v>0</v>
      </c>
      <c r="AA103" s="809">
        <f t="shared" si="178"/>
        <v>0</v>
      </c>
      <c r="AB103" s="923">
        <f t="shared" ref="AB103" si="211">AB102</f>
        <v>0</v>
      </c>
      <c r="AC103" s="1075">
        <f t="shared" si="180"/>
        <v>0</v>
      </c>
      <c r="AD103" s="1075"/>
      <c r="AE103" s="148"/>
      <c r="AF103" s="341"/>
      <c r="AI103" s="479">
        <f t="shared" si="128"/>
        <v>102</v>
      </c>
      <c r="AJ103" s="574">
        <f t="shared" si="181"/>
        <v>0</v>
      </c>
    </row>
    <row r="104" spans="1:40">
      <c r="A104" s="1140"/>
      <c r="B104" s="1030"/>
      <c r="C104" s="1030"/>
      <c r="D104" s="839"/>
      <c r="E104" s="839"/>
      <c r="F104" s="839"/>
      <c r="G104" s="839"/>
      <c r="H104" s="829"/>
      <c r="I104" s="830"/>
      <c r="J104" s="830"/>
      <c r="K104" s="839"/>
      <c r="L104" s="818">
        <f t="shared" si="171"/>
        <v>0</v>
      </c>
      <c r="M104" s="819" t="str">
        <f t="shared" si="172"/>
        <v>Yes</v>
      </c>
      <c r="N104" s="820">
        <v>0.1</v>
      </c>
      <c r="O104" s="810">
        <f t="shared" si="173"/>
        <v>0</v>
      </c>
      <c r="P104" s="813">
        <f t="shared" si="190"/>
        <v>0</v>
      </c>
      <c r="Q104" s="812">
        <f t="shared" si="174"/>
        <v>0</v>
      </c>
      <c r="R104" s="814">
        <f t="shared" si="183"/>
        <v>0</v>
      </c>
      <c r="S104" s="821"/>
      <c r="T104" s="824">
        <v>0.8</v>
      </c>
      <c r="U104" s="821"/>
      <c r="V104" s="821"/>
      <c r="W104" s="823"/>
      <c r="X104" s="923">
        <f t="shared" ref="X104" si="212">X103</f>
        <v>0</v>
      </c>
      <c r="Y104" s="809">
        <f t="shared" si="176"/>
        <v>0</v>
      </c>
      <c r="Z104" s="923">
        <f t="shared" ref="Z104" si="213">Z103</f>
        <v>0</v>
      </c>
      <c r="AA104" s="809">
        <f t="shared" si="178"/>
        <v>0</v>
      </c>
      <c r="AB104" s="923">
        <f t="shared" ref="AB104" si="214">AB103</f>
        <v>0</v>
      </c>
      <c r="AC104" s="1075">
        <f t="shared" si="180"/>
        <v>0</v>
      </c>
      <c r="AD104" s="1075"/>
      <c r="AE104" s="148"/>
      <c r="AF104" s="341"/>
      <c r="AI104" s="479">
        <f t="shared" si="128"/>
        <v>103</v>
      </c>
      <c r="AJ104" s="574">
        <f t="shared" si="181"/>
        <v>0</v>
      </c>
    </row>
    <row r="105" spans="1:40">
      <c r="A105" s="1140"/>
      <c r="B105" s="1030"/>
      <c r="C105" s="1030"/>
      <c r="D105" s="829"/>
      <c r="E105" s="839"/>
      <c r="F105" s="839"/>
      <c r="G105" s="839"/>
      <c r="H105" s="829"/>
      <c r="I105" s="830"/>
      <c r="J105" s="830"/>
      <c r="K105" s="829"/>
      <c r="L105" s="818">
        <f t="shared" si="171"/>
        <v>0</v>
      </c>
      <c r="M105" s="819" t="str">
        <f t="shared" si="172"/>
        <v>Yes</v>
      </c>
      <c r="N105" s="820">
        <v>0.1</v>
      </c>
      <c r="O105" s="810">
        <f t="shared" si="173"/>
        <v>0</v>
      </c>
      <c r="P105" s="813">
        <f t="shared" si="190"/>
        <v>0</v>
      </c>
      <c r="Q105" s="812">
        <f t="shared" si="174"/>
        <v>0</v>
      </c>
      <c r="R105" s="814">
        <f t="shared" si="183"/>
        <v>0</v>
      </c>
      <c r="S105" s="821"/>
      <c r="T105" s="824">
        <v>0.8</v>
      </c>
      <c r="U105" s="821"/>
      <c r="V105" s="821"/>
      <c r="W105" s="823"/>
      <c r="X105" s="923">
        <f t="shared" ref="X105" si="215">X104</f>
        <v>0</v>
      </c>
      <c r="Y105" s="809">
        <f t="shared" si="176"/>
        <v>0</v>
      </c>
      <c r="Z105" s="923">
        <f t="shared" ref="Z105" si="216">Z104</f>
        <v>0</v>
      </c>
      <c r="AA105" s="809">
        <f t="shared" si="178"/>
        <v>0</v>
      </c>
      <c r="AB105" s="923">
        <f t="shared" ref="AB105" si="217">AB104</f>
        <v>0</v>
      </c>
      <c r="AC105" s="1075">
        <f t="shared" si="180"/>
        <v>0</v>
      </c>
      <c r="AD105" s="1075"/>
      <c r="AE105" s="148"/>
      <c r="AF105" s="341"/>
      <c r="AI105" s="479">
        <f t="shared" si="128"/>
        <v>104</v>
      </c>
      <c r="AJ105" s="574">
        <f t="shared" si="181"/>
        <v>0</v>
      </c>
    </row>
    <row r="106" spans="1:40">
      <c r="A106" s="1140"/>
      <c r="B106" s="1030"/>
      <c r="C106" s="1030"/>
      <c r="D106" s="839"/>
      <c r="E106" s="839"/>
      <c r="F106" s="839"/>
      <c r="G106" s="839"/>
      <c r="H106" s="829"/>
      <c r="I106" s="830"/>
      <c r="J106" s="830"/>
      <c r="K106" s="839"/>
      <c r="L106" s="818">
        <f t="shared" si="171"/>
        <v>0</v>
      </c>
      <c r="M106" s="819" t="str">
        <f t="shared" si="172"/>
        <v>Yes</v>
      </c>
      <c r="N106" s="820">
        <v>0.1</v>
      </c>
      <c r="O106" s="810">
        <f t="shared" si="173"/>
        <v>0</v>
      </c>
      <c r="P106" s="813">
        <f t="shared" si="190"/>
        <v>0</v>
      </c>
      <c r="Q106" s="812">
        <f t="shared" si="174"/>
        <v>0</v>
      </c>
      <c r="R106" s="814">
        <f t="shared" si="183"/>
        <v>0</v>
      </c>
      <c r="S106" s="821"/>
      <c r="T106" s="825">
        <v>0.8</v>
      </c>
      <c r="U106" s="821"/>
      <c r="V106" s="821"/>
      <c r="W106" s="823"/>
      <c r="X106" s="923">
        <f t="shared" ref="X106" si="218">X105</f>
        <v>0</v>
      </c>
      <c r="Y106" s="809">
        <f t="shared" si="176"/>
        <v>0</v>
      </c>
      <c r="Z106" s="923">
        <f t="shared" ref="Z106" si="219">Z105</f>
        <v>0</v>
      </c>
      <c r="AA106" s="809">
        <f t="shared" si="178"/>
        <v>0</v>
      </c>
      <c r="AB106" s="923">
        <f t="shared" ref="AB106" si="220">AB105</f>
        <v>0</v>
      </c>
      <c r="AC106" s="1075">
        <f t="shared" si="180"/>
        <v>0</v>
      </c>
      <c r="AD106" s="1075"/>
      <c r="AE106" s="148"/>
      <c r="AF106" s="341"/>
      <c r="AI106" s="479">
        <f t="shared" si="128"/>
        <v>105</v>
      </c>
      <c r="AJ106" s="574">
        <f t="shared" si="181"/>
        <v>0</v>
      </c>
    </row>
    <row r="107" spans="1:40">
      <c r="A107" s="1140"/>
      <c r="B107" s="1031"/>
      <c r="C107" s="1031"/>
      <c r="D107" s="839"/>
      <c r="E107" s="839"/>
      <c r="F107" s="839"/>
      <c r="G107" s="839"/>
      <c r="H107" s="829"/>
      <c r="I107" s="830"/>
      <c r="J107" s="830"/>
      <c r="K107" s="839"/>
      <c r="L107" s="818">
        <f t="shared" si="171"/>
        <v>0</v>
      </c>
      <c r="M107" s="819" t="str">
        <f t="shared" si="172"/>
        <v>Yes</v>
      </c>
      <c r="N107" s="820">
        <v>0.1</v>
      </c>
      <c r="O107" s="810">
        <f t="shared" si="173"/>
        <v>0</v>
      </c>
      <c r="P107" s="813">
        <f t="shared" si="190"/>
        <v>0</v>
      </c>
      <c r="Q107" s="812">
        <f t="shared" si="174"/>
        <v>0</v>
      </c>
      <c r="R107" s="815">
        <f t="shared" si="183"/>
        <v>0</v>
      </c>
      <c r="S107" s="821"/>
      <c r="T107" s="826">
        <v>0.8</v>
      </c>
      <c r="U107" s="821"/>
      <c r="V107" s="821"/>
      <c r="W107" s="823"/>
      <c r="X107" s="923">
        <f t="shared" ref="X107" si="221">X106</f>
        <v>0</v>
      </c>
      <c r="Y107" s="809">
        <f t="shared" si="176"/>
        <v>0</v>
      </c>
      <c r="Z107" s="923">
        <f t="shared" ref="Z107" si="222">Z106</f>
        <v>0</v>
      </c>
      <c r="AA107" s="809">
        <f t="shared" si="178"/>
        <v>0</v>
      </c>
      <c r="AB107" s="923">
        <f t="shared" ref="AB107" si="223">AB106</f>
        <v>0</v>
      </c>
      <c r="AC107" s="1075">
        <f t="shared" si="180"/>
        <v>0</v>
      </c>
      <c r="AD107" s="1075"/>
      <c r="AE107" s="148"/>
      <c r="AF107" s="341"/>
      <c r="AI107" s="479">
        <f t="shared" si="128"/>
        <v>106</v>
      </c>
      <c r="AJ107" s="574">
        <f t="shared" si="181"/>
        <v>0</v>
      </c>
    </row>
    <row r="108" spans="1:40">
      <c r="A108" s="1140"/>
      <c r="B108" s="518" t="s">
        <v>118</v>
      </c>
      <c r="C108" s="1063">
        <f>IF(L108=0,0,AVERAGEIF(O93:O107,"&lt;&gt;0"))</f>
        <v>0</v>
      </c>
      <c r="D108" s="1064"/>
      <c r="E108" s="64"/>
      <c r="F108" s="314" t="s">
        <v>64</v>
      </c>
      <c r="G108" s="314">
        <f>(K93*L93)+(K94*L94)+(K95*L95)+(K96*L96)+(K97*L97)+(K98*L98)+(K99*L99)+(K100*L100)+(K101*L101)+(K102*L102)+(K103*L103)+(K104*L104)+(K105*L105)+(K106*L106)+(K107*L107)</f>
        <v>0</v>
      </c>
      <c r="H108" s="64"/>
      <c r="I108" s="64"/>
      <c r="J108" s="314" t="s">
        <v>119</v>
      </c>
      <c r="K108" s="306">
        <f>SUM(K93:K107)</f>
        <v>0</v>
      </c>
      <c r="L108" s="306">
        <f>SUM(L93:L107)</f>
        <v>0</v>
      </c>
      <c r="M108" s="1128"/>
      <c r="N108" s="1128"/>
      <c r="O108" s="307" t="s">
        <v>120</v>
      </c>
      <c r="P108" s="308">
        <f>SUM(P93:P107)</f>
        <v>0</v>
      </c>
      <c r="Q108" s="309" t="s">
        <v>121</v>
      </c>
      <c r="R108" s="310">
        <f>SUM(R93:R107)</f>
        <v>0</v>
      </c>
      <c r="S108" s="306" t="s">
        <v>122</v>
      </c>
      <c r="T108" s="313">
        <f>IF(SUM(S93:S107)=0,0,1-(R108/P108))</f>
        <v>0</v>
      </c>
      <c r="U108" s="1107"/>
      <c r="V108" s="1108"/>
      <c r="W108" s="326"/>
      <c r="X108" s="557" t="s">
        <v>123</v>
      </c>
      <c r="Y108" s="557" t="s">
        <v>124</v>
      </c>
      <c r="Z108" s="558" t="s">
        <v>125</v>
      </c>
      <c r="AA108" s="558" t="s">
        <v>126</v>
      </c>
      <c r="AB108" s="557" t="s">
        <v>127</v>
      </c>
      <c r="AC108" s="1024" t="s">
        <v>128</v>
      </c>
      <c r="AD108" s="1025"/>
      <c r="AE108" s="324"/>
      <c r="AF108" s="341"/>
      <c r="AI108" s="1020" t="s">
        <v>129</v>
      </c>
      <c r="AJ108" s="1020"/>
      <c r="AK108" s="1020" t="s">
        <v>130</v>
      </c>
      <c r="AL108" s="1020"/>
    </row>
    <row r="109" spans="1:40">
      <c r="A109" s="1140"/>
      <c r="B109" s="844" t="s">
        <v>131</v>
      </c>
      <c r="C109" s="1022"/>
      <c r="D109" s="1022"/>
      <c r="E109" s="1022"/>
      <c r="F109" s="1022"/>
      <c r="G109" s="1022"/>
      <c r="H109" s="1022"/>
      <c r="I109" s="1022"/>
      <c r="J109" s="1022"/>
      <c r="K109" s="1022"/>
      <c r="L109" s="1022"/>
      <c r="M109" s="1022"/>
      <c r="N109" s="1022"/>
      <c r="O109" s="1022"/>
      <c r="P109" s="1022"/>
      <c r="Q109" s="1022"/>
      <c r="R109" s="1022"/>
      <c r="S109" s="1022"/>
      <c r="T109" s="1022"/>
      <c r="U109" s="1022"/>
      <c r="V109" s="1022"/>
      <c r="W109" s="1023"/>
      <c r="X109" s="559">
        <f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560">
        <f>R108*X92</f>
        <v>0</v>
      </c>
      <c r="Z109" s="559">
        <f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560">
        <f>R108*Z92</f>
        <v>0</v>
      </c>
      <c r="AB109" s="559">
        <f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1073">
        <f>R108*AB92</f>
        <v>0</v>
      </c>
      <c r="AD109" s="1074"/>
      <c r="AE109" s="325"/>
      <c r="AF109" s="341"/>
      <c r="AI109" s="573">
        <v>108</v>
      </c>
      <c r="AJ109" s="574">
        <f>Y109+AA109+AC109</f>
        <v>0</v>
      </c>
      <c r="AK109" s="1021">
        <f>X109+Z109+AB109</f>
        <v>0</v>
      </c>
      <c r="AL109" s="1020"/>
    </row>
    <row r="110" spans="1:40" ht="18">
      <c r="A110" s="1140"/>
      <c r="B110" s="844" t="s">
        <v>133</v>
      </c>
      <c r="C110" s="1022"/>
      <c r="D110" s="1022"/>
      <c r="E110" s="1022"/>
      <c r="F110" s="1022"/>
      <c r="G110" s="1022"/>
      <c r="H110" s="1022"/>
      <c r="I110" s="1022"/>
      <c r="J110" s="1022"/>
      <c r="K110" s="1022"/>
      <c r="L110" s="1022"/>
      <c r="M110" s="1022"/>
      <c r="N110" s="1022"/>
      <c r="O110" s="1022"/>
      <c r="P110" s="1022"/>
      <c r="Q110" s="1022"/>
      <c r="R110" s="1022"/>
      <c r="S110" s="1022"/>
      <c r="T110" s="1022"/>
      <c r="U110" s="1022"/>
      <c r="V110" s="1022"/>
      <c r="W110" s="1023"/>
      <c r="X110" s="1069" t="s">
        <v>135</v>
      </c>
      <c r="Y110" s="1069"/>
      <c r="Z110" s="1070">
        <f>P108+X109+Z109+AB109</f>
        <v>0</v>
      </c>
      <c r="AA110" s="1071"/>
      <c r="AB110" s="675" t="s">
        <v>136</v>
      </c>
      <c r="AC110" s="1072">
        <f>((R108*X92)+(R108*Z92)+(R108*AB92))+R108</f>
        <v>0</v>
      </c>
      <c r="AD110" s="1072"/>
      <c r="AE110" s="325"/>
      <c r="AF110" s="517"/>
      <c r="AJ110" s="455"/>
      <c r="AN110" s="670" t="e">
        <f>1-(AC110/Z110)</f>
        <v>#DIV/0!</v>
      </c>
    </row>
    <row r="111" spans="1:40" ht="18">
      <c r="A111" s="519"/>
      <c r="B111" s="64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95"/>
      <c r="P111" s="295"/>
      <c r="Q111" s="295"/>
      <c r="R111" s="295"/>
      <c r="S111" s="295"/>
      <c r="T111" s="295"/>
      <c r="U111" s="295"/>
      <c r="V111" s="295"/>
      <c r="W111" s="295"/>
      <c r="X111" s="522"/>
      <c r="Y111" s="522"/>
      <c r="Z111" s="523"/>
      <c r="AA111" s="524"/>
      <c r="AB111" s="520"/>
      <c r="AC111" s="521"/>
      <c r="AD111" s="521"/>
      <c r="AE111" s="325"/>
      <c r="AF111" s="517"/>
    </row>
    <row r="112" spans="1:40" ht="49.95" customHeight="1">
      <c r="A112" s="1141" t="s">
        <v>143</v>
      </c>
      <c r="B112" s="1134" t="str">
        <f>IF(B115=0,"",B115)</f>
        <v/>
      </c>
      <c r="C112" s="1134"/>
      <c r="D112" s="1134"/>
      <c r="E112" s="1134"/>
      <c r="F112" s="1134"/>
      <c r="G112" s="1134"/>
      <c r="H112" s="1134"/>
      <c r="I112" s="1134"/>
      <c r="J112" s="1134"/>
      <c r="K112" s="1134"/>
      <c r="L112" s="1134"/>
      <c r="M112" s="1134"/>
      <c r="N112" s="1134"/>
      <c r="O112" s="1134"/>
      <c r="P112" s="1134"/>
      <c r="Q112" s="1134"/>
      <c r="R112" s="1134"/>
      <c r="S112" s="1134"/>
      <c r="T112" s="1134"/>
      <c r="U112" s="1129"/>
      <c r="V112" s="1129"/>
      <c r="W112" s="1129"/>
      <c r="X112" s="1129"/>
      <c r="Y112" s="1129"/>
      <c r="Z112" s="1129"/>
      <c r="AA112" s="1129"/>
      <c r="AB112" s="1129"/>
      <c r="AC112" s="1129"/>
      <c r="AD112" s="1129"/>
      <c r="AE112" s="2"/>
      <c r="AF112" s="525"/>
    </row>
    <row r="113" spans="1:36">
      <c r="A113" s="1141"/>
      <c r="B113" s="1112" t="s">
        <v>92</v>
      </c>
      <c r="C113" s="1109" t="s">
        <v>75</v>
      </c>
      <c r="D113" s="1109" t="s">
        <v>45</v>
      </c>
      <c r="E113" s="1109" t="s">
        <v>93</v>
      </c>
      <c r="F113" s="1109" t="s">
        <v>94</v>
      </c>
      <c r="G113" s="1109" t="s">
        <v>95</v>
      </c>
      <c r="H113" s="1109" t="s">
        <v>96</v>
      </c>
      <c r="I113" s="1111" t="s">
        <v>97</v>
      </c>
      <c r="J113" s="1111" t="s">
        <v>98</v>
      </c>
      <c r="K113" s="1132" t="s">
        <v>77</v>
      </c>
      <c r="L113" s="1132" t="s">
        <v>99</v>
      </c>
      <c r="M113" s="1133" t="s">
        <v>100</v>
      </c>
      <c r="N113" s="1112"/>
      <c r="O113" s="1104" t="s">
        <v>46</v>
      </c>
      <c r="P113" s="1104"/>
      <c r="Q113" s="1104" t="s">
        <v>101</v>
      </c>
      <c r="R113" s="1105"/>
      <c r="S113" s="1130" t="s">
        <v>102</v>
      </c>
      <c r="T113" s="1131" t="s">
        <v>63</v>
      </c>
      <c r="U113" s="1043" t="s">
        <v>103</v>
      </c>
      <c r="V113" s="1044"/>
      <c r="W113" s="1044"/>
      <c r="X113" s="1045" t="s">
        <v>80</v>
      </c>
      <c r="Y113" s="1046"/>
      <c r="Z113" s="1046"/>
      <c r="AA113" s="1046"/>
      <c r="AB113" s="1046"/>
      <c r="AC113" s="1046"/>
      <c r="AD113" s="1047"/>
      <c r="AE113" s="1093" t="s">
        <v>104</v>
      </c>
      <c r="AF113" s="339"/>
    </row>
    <row r="114" spans="1:36">
      <c r="A114" s="1141"/>
      <c r="B114" s="1066"/>
      <c r="C114" s="1038"/>
      <c r="D114" s="1038"/>
      <c r="E114" s="1038"/>
      <c r="F114" s="1038"/>
      <c r="G114" s="1038"/>
      <c r="H114" s="1038"/>
      <c r="I114" s="1095"/>
      <c r="J114" s="1095"/>
      <c r="K114" s="1040"/>
      <c r="L114" s="1040"/>
      <c r="M114" s="1082"/>
      <c r="N114" s="1066"/>
      <c r="O114" s="134" t="s">
        <v>105</v>
      </c>
      <c r="P114" s="134" t="s">
        <v>82</v>
      </c>
      <c r="Q114" s="134" t="s">
        <v>105</v>
      </c>
      <c r="R114" s="301" t="s">
        <v>106</v>
      </c>
      <c r="S114" s="1032"/>
      <c r="T114" s="1115"/>
      <c r="U114" s="302" t="s">
        <v>47</v>
      </c>
      <c r="V114" s="144" t="s">
        <v>48</v>
      </c>
      <c r="W114" s="303" t="s">
        <v>107</v>
      </c>
      <c r="X114" s="490">
        <v>0.1</v>
      </c>
      <c r="Y114" s="491" t="s">
        <v>57</v>
      </c>
      <c r="Z114" s="490">
        <v>0.1</v>
      </c>
      <c r="AA114" s="492" t="s">
        <v>108</v>
      </c>
      <c r="AB114" s="490">
        <v>0.1</v>
      </c>
      <c r="AC114" s="1096" t="s">
        <v>59</v>
      </c>
      <c r="AD114" s="1096"/>
      <c r="AE114" s="1093"/>
      <c r="AF114" s="339"/>
    </row>
    <row r="115" spans="1:36" ht="15.6" customHeight="1">
      <c r="A115" s="1141"/>
      <c r="B115" s="1029">
        <f>'Cadastro Inicial'!B21</f>
        <v>0</v>
      </c>
      <c r="C115" s="1029">
        <f>'Cadastro Inicial'!C21</f>
        <v>0</v>
      </c>
      <c r="D115" s="829"/>
      <c r="E115" s="829"/>
      <c r="F115" s="829"/>
      <c r="G115" s="829"/>
      <c r="H115" s="829"/>
      <c r="I115" s="830"/>
      <c r="J115" s="830"/>
      <c r="K115" s="829"/>
      <c r="L115" s="831">
        <f>J115-I115</f>
        <v>0</v>
      </c>
      <c r="M115" s="832" t="str">
        <f>IF(N115&gt;0,"Yes","No")</f>
        <v>No</v>
      </c>
      <c r="N115" s="833">
        <v>0</v>
      </c>
      <c r="O115" s="919">
        <f>ROUNDUP(((Q115/T115)),0)</f>
        <v>0</v>
      </c>
      <c r="P115" s="834">
        <f>K115*L115*O115</f>
        <v>0</v>
      </c>
      <c r="Q115" s="835">
        <f>S115-(S115*N115)</f>
        <v>0</v>
      </c>
      <c r="R115" s="835">
        <f>Q115*K115*L115</f>
        <v>0</v>
      </c>
      <c r="S115" s="836"/>
      <c r="T115" s="837">
        <v>0.8</v>
      </c>
      <c r="U115" s="836"/>
      <c r="V115" s="836"/>
      <c r="W115" s="836"/>
      <c r="X115" s="924">
        <f>X114</f>
        <v>0.1</v>
      </c>
      <c r="Y115" s="838">
        <f>O115*X115</f>
        <v>0</v>
      </c>
      <c r="Z115" s="924">
        <f>Z114</f>
        <v>0.1</v>
      </c>
      <c r="AA115" s="838">
        <f>O115*Z114</f>
        <v>0</v>
      </c>
      <c r="AB115" s="924">
        <f>AB114</f>
        <v>0.1</v>
      </c>
      <c r="AC115" s="1061">
        <f>O115*AB115</f>
        <v>0</v>
      </c>
      <c r="AD115" s="1061"/>
      <c r="AE115" s="142" t="s">
        <v>50</v>
      </c>
      <c r="AF115" s="339"/>
      <c r="AI115" s="479">
        <v>115</v>
      </c>
      <c r="AJ115" s="574">
        <f>Y115+AA115+AC115</f>
        <v>0</v>
      </c>
    </row>
    <row r="116" spans="1:36">
      <c r="A116" s="1141"/>
      <c r="B116" s="1030"/>
      <c r="C116" s="1030"/>
      <c r="D116" s="829"/>
      <c r="E116" s="829"/>
      <c r="F116" s="829"/>
      <c r="G116" s="829"/>
      <c r="H116" s="829"/>
      <c r="I116" s="830"/>
      <c r="J116" s="830"/>
      <c r="K116" s="829"/>
      <c r="L116" s="840">
        <f t="shared" ref="L116" si="224">J116-I116</f>
        <v>0</v>
      </c>
      <c r="M116" s="832" t="str">
        <f t="shared" ref="M116:M129" si="225">IF(N116&gt;0,"Yes","No")</f>
        <v>No</v>
      </c>
      <c r="N116" s="833">
        <v>0</v>
      </c>
      <c r="O116" s="919">
        <f t="shared" ref="O116:O129" si="226">ROUNDUP(((Q116/T116)),0)</f>
        <v>0</v>
      </c>
      <c r="P116" s="841">
        <f t="shared" ref="P116:P117" si="227">K116*L116*O116</f>
        <v>0</v>
      </c>
      <c r="Q116" s="835">
        <f t="shared" ref="Q116:Q129" si="228">S116-(S116*N116)</f>
        <v>0</v>
      </c>
      <c r="R116" s="842">
        <f t="shared" ref="R116:R129" si="229">Q116*K116*L116</f>
        <v>0</v>
      </c>
      <c r="S116" s="836"/>
      <c r="T116" s="837">
        <v>0.8</v>
      </c>
      <c r="U116" s="836"/>
      <c r="V116" s="836"/>
      <c r="W116" s="836"/>
      <c r="X116" s="924">
        <f t="shared" ref="X116" si="230">X115</f>
        <v>0.1</v>
      </c>
      <c r="Y116" s="838">
        <f t="shared" ref="Y116:Y129" si="231">O116*X116</f>
        <v>0</v>
      </c>
      <c r="Z116" s="924">
        <f t="shared" ref="Z116" si="232">Z115</f>
        <v>0.1</v>
      </c>
      <c r="AA116" s="838">
        <f t="shared" ref="AA116:AA129" si="233">O116*Z115</f>
        <v>0</v>
      </c>
      <c r="AB116" s="924">
        <f t="shared" ref="AB116" si="234">AB115</f>
        <v>0.1</v>
      </c>
      <c r="AC116" s="1061">
        <f t="shared" ref="AC116:AC129" si="235">O116*AB116</f>
        <v>0</v>
      </c>
      <c r="AD116" s="1061"/>
      <c r="AE116" s="188" t="s">
        <v>115</v>
      </c>
      <c r="AF116" s="339"/>
      <c r="AI116" s="479">
        <f t="shared" si="128"/>
        <v>116</v>
      </c>
      <c r="AJ116" s="574">
        <f t="shared" ref="AJ116:AJ131" si="236">Y116+AA116+AC116</f>
        <v>0</v>
      </c>
    </row>
    <row r="117" spans="1:36">
      <c r="A117" s="1141"/>
      <c r="B117" s="1030"/>
      <c r="C117" s="1030"/>
      <c r="D117" s="829"/>
      <c r="E117" s="829"/>
      <c r="F117" s="829"/>
      <c r="G117" s="829"/>
      <c r="H117" s="829"/>
      <c r="I117" s="830"/>
      <c r="J117" s="830"/>
      <c r="K117" s="829"/>
      <c r="L117" s="840">
        <f>J117-I117</f>
        <v>0</v>
      </c>
      <c r="M117" s="832" t="str">
        <f t="shared" si="225"/>
        <v>No</v>
      </c>
      <c r="N117" s="833">
        <v>0</v>
      </c>
      <c r="O117" s="919">
        <f t="shared" si="226"/>
        <v>0</v>
      </c>
      <c r="P117" s="841">
        <f t="shared" si="227"/>
        <v>0</v>
      </c>
      <c r="Q117" s="835">
        <f t="shared" si="228"/>
        <v>0</v>
      </c>
      <c r="R117" s="842">
        <f t="shared" si="229"/>
        <v>0</v>
      </c>
      <c r="S117" s="836"/>
      <c r="T117" s="837">
        <v>0.8</v>
      </c>
      <c r="U117" s="836"/>
      <c r="V117" s="836"/>
      <c r="W117" s="836"/>
      <c r="X117" s="924">
        <f t="shared" ref="X117" si="237">X116</f>
        <v>0.1</v>
      </c>
      <c r="Y117" s="838">
        <f t="shared" si="231"/>
        <v>0</v>
      </c>
      <c r="Z117" s="924">
        <f t="shared" ref="Z117" si="238">Z116</f>
        <v>0.1</v>
      </c>
      <c r="AA117" s="838">
        <f t="shared" si="233"/>
        <v>0</v>
      </c>
      <c r="AB117" s="924">
        <f t="shared" ref="AB117" si="239">AB116</f>
        <v>0.1</v>
      </c>
      <c r="AC117" s="1061">
        <f t="shared" si="235"/>
        <v>0</v>
      </c>
      <c r="AD117" s="1061"/>
      <c r="AE117" s="143"/>
      <c r="AF117" s="339"/>
      <c r="AI117" s="479">
        <f t="shared" si="128"/>
        <v>117</v>
      </c>
      <c r="AJ117" s="574">
        <f t="shared" si="236"/>
        <v>0</v>
      </c>
    </row>
    <row r="118" spans="1:36">
      <c r="A118" s="1141"/>
      <c r="B118" s="1030"/>
      <c r="C118" s="1030"/>
      <c r="D118" s="829"/>
      <c r="E118" s="829"/>
      <c r="F118" s="829"/>
      <c r="G118" s="829"/>
      <c r="H118" s="829"/>
      <c r="I118" s="830"/>
      <c r="J118" s="830"/>
      <c r="K118" s="829"/>
      <c r="L118" s="840">
        <f>J118-I118</f>
        <v>0</v>
      </c>
      <c r="M118" s="832" t="str">
        <f t="shared" si="225"/>
        <v>No</v>
      </c>
      <c r="N118" s="833">
        <v>0</v>
      </c>
      <c r="O118" s="919">
        <f t="shared" si="226"/>
        <v>0</v>
      </c>
      <c r="P118" s="841">
        <f>K118*L118*O118</f>
        <v>0</v>
      </c>
      <c r="Q118" s="835">
        <f t="shared" si="228"/>
        <v>0</v>
      </c>
      <c r="R118" s="842">
        <f t="shared" si="229"/>
        <v>0</v>
      </c>
      <c r="S118" s="836"/>
      <c r="T118" s="837">
        <v>0.8</v>
      </c>
      <c r="U118" s="836"/>
      <c r="V118" s="836"/>
      <c r="W118" s="836"/>
      <c r="X118" s="924">
        <f t="shared" ref="X118" si="240">X117</f>
        <v>0.1</v>
      </c>
      <c r="Y118" s="838">
        <f t="shared" si="231"/>
        <v>0</v>
      </c>
      <c r="Z118" s="924">
        <f t="shared" ref="Z118" si="241">Z117</f>
        <v>0.1</v>
      </c>
      <c r="AA118" s="838">
        <f t="shared" si="233"/>
        <v>0</v>
      </c>
      <c r="AB118" s="924">
        <f t="shared" ref="AB118" si="242">AB117</f>
        <v>0.1</v>
      </c>
      <c r="AC118" s="1061">
        <f t="shared" si="235"/>
        <v>0</v>
      </c>
      <c r="AD118" s="1061"/>
      <c r="AE118" s="182" t="s">
        <v>116</v>
      </c>
      <c r="AF118" s="339"/>
      <c r="AI118" s="479">
        <f t="shared" si="128"/>
        <v>118</v>
      </c>
      <c r="AJ118" s="574">
        <f t="shared" si="236"/>
        <v>0</v>
      </c>
    </row>
    <row r="119" spans="1:36">
      <c r="A119" s="1141"/>
      <c r="B119" s="1030"/>
      <c r="C119" s="1030"/>
      <c r="D119" s="829"/>
      <c r="E119" s="829"/>
      <c r="F119" s="829"/>
      <c r="G119" s="829"/>
      <c r="H119" s="829"/>
      <c r="I119" s="830"/>
      <c r="J119" s="830"/>
      <c r="K119" s="829"/>
      <c r="L119" s="840">
        <f t="shared" ref="L119:L129" si="243">J119-I119</f>
        <v>0</v>
      </c>
      <c r="M119" s="832" t="str">
        <f t="shared" si="225"/>
        <v>No</v>
      </c>
      <c r="N119" s="833">
        <v>0</v>
      </c>
      <c r="O119" s="919">
        <f t="shared" si="226"/>
        <v>0</v>
      </c>
      <c r="P119" s="841">
        <f t="shared" ref="P119:P129" si="244">K119*L119*O119</f>
        <v>0</v>
      </c>
      <c r="Q119" s="835">
        <f t="shared" si="228"/>
        <v>0</v>
      </c>
      <c r="R119" s="842">
        <f t="shared" si="229"/>
        <v>0</v>
      </c>
      <c r="S119" s="836"/>
      <c r="T119" s="837">
        <v>0.8</v>
      </c>
      <c r="U119" s="836"/>
      <c r="V119" s="836"/>
      <c r="W119" s="836"/>
      <c r="X119" s="924">
        <f t="shared" ref="X119" si="245">X118</f>
        <v>0.1</v>
      </c>
      <c r="Y119" s="838">
        <f t="shared" si="231"/>
        <v>0</v>
      </c>
      <c r="Z119" s="924">
        <f t="shared" ref="Z119" si="246">Z118</f>
        <v>0.1</v>
      </c>
      <c r="AA119" s="838">
        <f t="shared" si="233"/>
        <v>0</v>
      </c>
      <c r="AB119" s="924">
        <f t="shared" ref="AB119" si="247">AB118</f>
        <v>0.1</v>
      </c>
      <c r="AC119" s="1061">
        <f t="shared" si="235"/>
        <v>0</v>
      </c>
      <c r="AD119" s="1061"/>
      <c r="AE119" s="187" t="s">
        <v>140</v>
      </c>
      <c r="AF119" s="339"/>
      <c r="AI119" s="479">
        <f t="shared" si="128"/>
        <v>119</v>
      </c>
      <c r="AJ119" s="574">
        <f t="shared" si="236"/>
        <v>0</v>
      </c>
    </row>
    <row r="120" spans="1:36">
      <c r="A120" s="1141"/>
      <c r="B120" s="1030"/>
      <c r="C120" s="1030"/>
      <c r="D120" s="829"/>
      <c r="E120" s="829"/>
      <c r="F120" s="829"/>
      <c r="G120" s="829"/>
      <c r="H120" s="829"/>
      <c r="I120" s="830"/>
      <c r="J120" s="830"/>
      <c r="K120" s="829"/>
      <c r="L120" s="840">
        <f t="shared" si="243"/>
        <v>0</v>
      </c>
      <c r="M120" s="832" t="str">
        <f t="shared" si="225"/>
        <v>No</v>
      </c>
      <c r="N120" s="833">
        <v>0</v>
      </c>
      <c r="O120" s="919">
        <f t="shared" si="226"/>
        <v>0</v>
      </c>
      <c r="P120" s="841">
        <f t="shared" si="244"/>
        <v>0</v>
      </c>
      <c r="Q120" s="835">
        <f t="shared" si="228"/>
        <v>0</v>
      </c>
      <c r="R120" s="842">
        <f t="shared" si="229"/>
        <v>0</v>
      </c>
      <c r="S120" s="836"/>
      <c r="T120" s="837">
        <v>0.8</v>
      </c>
      <c r="U120" s="836"/>
      <c r="V120" s="836"/>
      <c r="W120" s="836"/>
      <c r="X120" s="924">
        <f t="shared" ref="X120" si="248">X119</f>
        <v>0.1</v>
      </c>
      <c r="Y120" s="838">
        <f t="shared" si="231"/>
        <v>0</v>
      </c>
      <c r="Z120" s="924">
        <f t="shared" ref="Z120" si="249">Z119</f>
        <v>0.1</v>
      </c>
      <c r="AA120" s="838">
        <f t="shared" si="233"/>
        <v>0</v>
      </c>
      <c r="AB120" s="924">
        <f t="shared" ref="AB120" si="250">AB119</f>
        <v>0.1</v>
      </c>
      <c r="AC120" s="1061">
        <f t="shared" si="235"/>
        <v>0</v>
      </c>
      <c r="AD120" s="1061"/>
      <c r="AE120" s="143"/>
      <c r="AF120" s="339"/>
      <c r="AI120" s="479">
        <f t="shared" si="128"/>
        <v>120</v>
      </c>
      <c r="AJ120" s="574">
        <f t="shared" si="236"/>
        <v>0</v>
      </c>
    </row>
    <row r="121" spans="1:36">
      <c r="A121" s="1141"/>
      <c r="B121" s="1030"/>
      <c r="C121" s="1030"/>
      <c r="D121" s="829"/>
      <c r="E121" s="829"/>
      <c r="F121" s="829"/>
      <c r="G121" s="829"/>
      <c r="H121" s="829"/>
      <c r="I121" s="830"/>
      <c r="J121" s="830"/>
      <c r="K121" s="829"/>
      <c r="L121" s="840">
        <f t="shared" si="243"/>
        <v>0</v>
      </c>
      <c r="M121" s="832" t="str">
        <f t="shared" si="225"/>
        <v>No</v>
      </c>
      <c r="N121" s="833">
        <v>0</v>
      </c>
      <c r="O121" s="919">
        <f t="shared" si="226"/>
        <v>0</v>
      </c>
      <c r="P121" s="841">
        <f t="shared" si="244"/>
        <v>0</v>
      </c>
      <c r="Q121" s="835">
        <f t="shared" si="228"/>
        <v>0</v>
      </c>
      <c r="R121" s="842">
        <f t="shared" si="229"/>
        <v>0</v>
      </c>
      <c r="S121" s="836"/>
      <c r="T121" s="837">
        <v>0.8</v>
      </c>
      <c r="U121" s="836"/>
      <c r="V121" s="836"/>
      <c r="W121" s="836"/>
      <c r="X121" s="924">
        <f t="shared" ref="X121" si="251">X120</f>
        <v>0.1</v>
      </c>
      <c r="Y121" s="838">
        <f t="shared" si="231"/>
        <v>0</v>
      </c>
      <c r="Z121" s="924">
        <f t="shared" ref="Z121" si="252">Z120</f>
        <v>0.1</v>
      </c>
      <c r="AA121" s="838">
        <f t="shared" si="233"/>
        <v>0</v>
      </c>
      <c r="AB121" s="924">
        <f t="shared" ref="AB121" si="253">AB120</f>
        <v>0.1</v>
      </c>
      <c r="AC121" s="1061">
        <f t="shared" si="235"/>
        <v>0</v>
      </c>
      <c r="AD121" s="1061"/>
      <c r="AE121" s="143"/>
      <c r="AF121" s="339"/>
      <c r="AI121" s="479">
        <f t="shared" si="128"/>
        <v>121</v>
      </c>
      <c r="AJ121" s="574">
        <f t="shared" si="236"/>
        <v>0</v>
      </c>
    </row>
    <row r="122" spans="1:36">
      <c r="A122" s="1141"/>
      <c r="B122" s="1030"/>
      <c r="C122" s="1030"/>
      <c r="D122" s="829"/>
      <c r="E122" s="829"/>
      <c r="F122" s="829"/>
      <c r="G122" s="829"/>
      <c r="H122" s="829"/>
      <c r="I122" s="830"/>
      <c r="J122" s="830"/>
      <c r="K122" s="829"/>
      <c r="L122" s="840">
        <f t="shared" si="243"/>
        <v>0</v>
      </c>
      <c r="M122" s="832" t="str">
        <f t="shared" si="225"/>
        <v>No</v>
      </c>
      <c r="N122" s="833">
        <v>0</v>
      </c>
      <c r="O122" s="919">
        <f t="shared" si="226"/>
        <v>0</v>
      </c>
      <c r="P122" s="841">
        <f t="shared" si="244"/>
        <v>0</v>
      </c>
      <c r="Q122" s="835">
        <f t="shared" si="228"/>
        <v>0</v>
      </c>
      <c r="R122" s="842">
        <f t="shared" si="229"/>
        <v>0</v>
      </c>
      <c r="S122" s="836"/>
      <c r="T122" s="837">
        <v>0.8</v>
      </c>
      <c r="U122" s="836"/>
      <c r="V122" s="836"/>
      <c r="W122" s="836"/>
      <c r="X122" s="924">
        <f t="shared" ref="X122" si="254">X121</f>
        <v>0.1</v>
      </c>
      <c r="Y122" s="838">
        <f t="shared" si="231"/>
        <v>0</v>
      </c>
      <c r="Z122" s="924">
        <f t="shared" ref="Z122" si="255">Z121</f>
        <v>0.1</v>
      </c>
      <c r="AA122" s="838">
        <f t="shared" si="233"/>
        <v>0</v>
      </c>
      <c r="AB122" s="924">
        <f t="shared" ref="AB122" si="256">AB121</f>
        <v>0.1</v>
      </c>
      <c r="AC122" s="1061">
        <f t="shared" si="235"/>
        <v>0</v>
      </c>
      <c r="AD122" s="1061"/>
      <c r="AE122" s="143"/>
      <c r="AF122" s="339"/>
      <c r="AI122" s="479">
        <f t="shared" si="128"/>
        <v>122</v>
      </c>
      <c r="AJ122" s="574">
        <f t="shared" si="236"/>
        <v>0</v>
      </c>
    </row>
    <row r="123" spans="1:36">
      <c r="A123" s="1141"/>
      <c r="B123" s="1030"/>
      <c r="C123" s="1030"/>
      <c r="D123" s="829"/>
      <c r="E123" s="829"/>
      <c r="F123" s="829"/>
      <c r="G123" s="829"/>
      <c r="H123" s="829"/>
      <c r="I123" s="830"/>
      <c r="J123" s="830"/>
      <c r="K123" s="829"/>
      <c r="L123" s="840">
        <f t="shared" si="243"/>
        <v>0</v>
      </c>
      <c r="M123" s="832" t="str">
        <f t="shared" si="225"/>
        <v>No</v>
      </c>
      <c r="N123" s="833">
        <v>0</v>
      </c>
      <c r="O123" s="919">
        <f t="shared" si="226"/>
        <v>0</v>
      </c>
      <c r="P123" s="841">
        <f t="shared" si="244"/>
        <v>0</v>
      </c>
      <c r="Q123" s="835">
        <f t="shared" si="228"/>
        <v>0</v>
      </c>
      <c r="R123" s="842">
        <f t="shared" si="229"/>
        <v>0</v>
      </c>
      <c r="S123" s="836"/>
      <c r="T123" s="837">
        <v>0.8</v>
      </c>
      <c r="U123" s="836"/>
      <c r="V123" s="836"/>
      <c r="W123" s="836"/>
      <c r="X123" s="924">
        <f t="shared" ref="X123" si="257">X122</f>
        <v>0.1</v>
      </c>
      <c r="Y123" s="838">
        <f t="shared" si="231"/>
        <v>0</v>
      </c>
      <c r="Z123" s="924">
        <f t="shared" ref="Z123" si="258">Z122</f>
        <v>0.1</v>
      </c>
      <c r="AA123" s="838">
        <f t="shared" si="233"/>
        <v>0</v>
      </c>
      <c r="AB123" s="924">
        <f t="shared" ref="AB123" si="259">AB122</f>
        <v>0.1</v>
      </c>
      <c r="AC123" s="1061">
        <f t="shared" si="235"/>
        <v>0</v>
      </c>
      <c r="AD123" s="1061"/>
      <c r="AE123" s="143"/>
      <c r="AF123" s="339"/>
      <c r="AI123" s="479">
        <f t="shared" si="128"/>
        <v>123</v>
      </c>
      <c r="AJ123" s="574">
        <f t="shared" si="236"/>
        <v>0</v>
      </c>
    </row>
    <row r="124" spans="1:36">
      <c r="A124" s="1141"/>
      <c r="B124" s="1030"/>
      <c r="C124" s="1030"/>
      <c r="D124" s="829"/>
      <c r="E124" s="829"/>
      <c r="F124" s="829"/>
      <c r="G124" s="829"/>
      <c r="H124" s="829"/>
      <c r="I124" s="830"/>
      <c r="J124" s="830"/>
      <c r="K124" s="829"/>
      <c r="L124" s="840">
        <f t="shared" si="243"/>
        <v>0</v>
      </c>
      <c r="M124" s="832" t="str">
        <f t="shared" si="225"/>
        <v>No</v>
      </c>
      <c r="N124" s="833">
        <v>0</v>
      </c>
      <c r="O124" s="919">
        <f t="shared" si="226"/>
        <v>0</v>
      </c>
      <c r="P124" s="841">
        <f t="shared" si="244"/>
        <v>0</v>
      </c>
      <c r="Q124" s="835">
        <f t="shared" si="228"/>
        <v>0</v>
      </c>
      <c r="R124" s="842">
        <f t="shared" si="229"/>
        <v>0</v>
      </c>
      <c r="S124" s="836"/>
      <c r="T124" s="837">
        <v>0.8</v>
      </c>
      <c r="U124" s="836"/>
      <c r="V124" s="836"/>
      <c r="W124" s="836"/>
      <c r="X124" s="924">
        <f t="shared" ref="X124" si="260">X123</f>
        <v>0.1</v>
      </c>
      <c r="Y124" s="838">
        <f t="shared" si="231"/>
        <v>0</v>
      </c>
      <c r="Z124" s="924">
        <f t="shared" ref="Z124" si="261">Z123</f>
        <v>0.1</v>
      </c>
      <c r="AA124" s="838">
        <f t="shared" si="233"/>
        <v>0</v>
      </c>
      <c r="AB124" s="924">
        <f t="shared" ref="AB124" si="262">AB123</f>
        <v>0.1</v>
      </c>
      <c r="AC124" s="1061">
        <f t="shared" si="235"/>
        <v>0</v>
      </c>
      <c r="AD124" s="1061"/>
      <c r="AE124" s="143"/>
      <c r="AF124" s="339"/>
      <c r="AI124" s="479">
        <f t="shared" si="128"/>
        <v>124</v>
      </c>
      <c r="AJ124" s="574">
        <f t="shared" si="236"/>
        <v>0</v>
      </c>
    </row>
    <row r="125" spans="1:36">
      <c r="A125" s="1141"/>
      <c r="B125" s="1030"/>
      <c r="C125" s="1030"/>
      <c r="D125" s="829"/>
      <c r="E125" s="829"/>
      <c r="F125" s="829"/>
      <c r="G125" s="829"/>
      <c r="H125" s="829"/>
      <c r="I125" s="830"/>
      <c r="J125" s="830"/>
      <c r="K125" s="829"/>
      <c r="L125" s="840">
        <f t="shared" si="243"/>
        <v>0</v>
      </c>
      <c r="M125" s="832" t="str">
        <f t="shared" si="225"/>
        <v>No</v>
      </c>
      <c r="N125" s="833">
        <v>0</v>
      </c>
      <c r="O125" s="919">
        <f t="shared" si="226"/>
        <v>0</v>
      </c>
      <c r="P125" s="841">
        <f t="shared" si="244"/>
        <v>0</v>
      </c>
      <c r="Q125" s="835">
        <f t="shared" si="228"/>
        <v>0</v>
      </c>
      <c r="R125" s="842">
        <f t="shared" si="229"/>
        <v>0</v>
      </c>
      <c r="S125" s="836"/>
      <c r="T125" s="837">
        <v>0.8</v>
      </c>
      <c r="U125" s="836"/>
      <c r="V125" s="836"/>
      <c r="W125" s="836"/>
      <c r="X125" s="924">
        <f t="shared" ref="X125" si="263">X124</f>
        <v>0.1</v>
      </c>
      <c r="Y125" s="838">
        <f t="shared" si="231"/>
        <v>0</v>
      </c>
      <c r="Z125" s="924">
        <f t="shared" ref="Z125" si="264">Z124</f>
        <v>0.1</v>
      </c>
      <c r="AA125" s="838">
        <f t="shared" si="233"/>
        <v>0</v>
      </c>
      <c r="AB125" s="924">
        <f t="shared" ref="AB125" si="265">AB124</f>
        <v>0.1</v>
      </c>
      <c r="AC125" s="1061">
        <f t="shared" si="235"/>
        <v>0</v>
      </c>
      <c r="AD125" s="1061"/>
      <c r="AE125" s="143"/>
      <c r="AF125" s="339"/>
      <c r="AI125" s="479">
        <f t="shared" si="128"/>
        <v>125</v>
      </c>
      <c r="AJ125" s="574">
        <f t="shared" si="236"/>
        <v>0</v>
      </c>
    </row>
    <row r="126" spans="1:36">
      <c r="A126" s="1141"/>
      <c r="B126" s="1030"/>
      <c r="C126" s="1030"/>
      <c r="D126" s="829"/>
      <c r="E126" s="829"/>
      <c r="F126" s="829"/>
      <c r="G126" s="829"/>
      <c r="H126" s="829"/>
      <c r="I126" s="830"/>
      <c r="J126" s="830"/>
      <c r="K126" s="829"/>
      <c r="L126" s="840">
        <f t="shared" si="243"/>
        <v>0</v>
      </c>
      <c r="M126" s="832" t="str">
        <f t="shared" si="225"/>
        <v>No</v>
      </c>
      <c r="N126" s="833">
        <v>0</v>
      </c>
      <c r="O126" s="919">
        <f t="shared" si="226"/>
        <v>0</v>
      </c>
      <c r="P126" s="841">
        <f t="shared" si="244"/>
        <v>0</v>
      </c>
      <c r="Q126" s="835">
        <f t="shared" si="228"/>
        <v>0</v>
      </c>
      <c r="R126" s="842">
        <f t="shared" si="229"/>
        <v>0</v>
      </c>
      <c r="S126" s="836"/>
      <c r="T126" s="837">
        <v>0.8</v>
      </c>
      <c r="U126" s="836"/>
      <c r="V126" s="836"/>
      <c r="W126" s="836"/>
      <c r="X126" s="924">
        <f t="shared" ref="X126" si="266">X125</f>
        <v>0.1</v>
      </c>
      <c r="Y126" s="838">
        <f t="shared" si="231"/>
        <v>0</v>
      </c>
      <c r="Z126" s="924">
        <f t="shared" ref="Z126" si="267">Z125</f>
        <v>0.1</v>
      </c>
      <c r="AA126" s="838">
        <f t="shared" si="233"/>
        <v>0</v>
      </c>
      <c r="AB126" s="924">
        <f t="shared" ref="AB126" si="268">AB125</f>
        <v>0.1</v>
      </c>
      <c r="AC126" s="1061">
        <f t="shared" si="235"/>
        <v>0</v>
      </c>
      <c r="AD126" s="1061"/>
      <c r="AE126" s="143"/>
      <c r="AF126" s="339"/>
      <c r="AI126" s="479">
        <f t="shared" si="128"/>
        <v>126</v>
      </c>
      <c r="AJ126" s="574">
        <f t="shared" si="236"/>
        <v>0</v>
      </c>
    </row>
    <row r="127" spans="1:36">
      <c r="A127" s="1141"/>
      <c r="B127" s="1030"/>
      <c r="C127" s="1030"/>
      <c r="D127" s="829"/>
      <c r="E127" s="829"/>
      <c r="F127" s="829"/>
      <c r="G127" s="829"/>
      <c r="H127" s="829"/>
      <c r="I127" s="830"/>
      <c r="J127" s="830"/>
      <c r="K127" s="829"/>
      <c r="L127" s="840">
        <f t="shared" si="243"/>
        <v>0</v>
      </c>
      <c r="M127" s="832" t="str">
        <f t="shared" si="225"/>
        <v>No</v>
      </c>
      <c r="N127" s="833">
        <v>0</v>
      </c>
      <c r="O127" s="919">
        <f t="shared" si="226"/>
        <v>0</v>
      </c>
      <c r="P127" s="841">
        <f t="shared" si="244"/>
        <v>0</v>
      </c>
      <c r="Q127" s="835">
        <f t="shared" si="228"/>
        <v>0</v>
      </c>
      <c r="R127" s="842">
        <f t="shared" si="229"/>
        <v>0</v>
      </c>
      <c r="S127" s="836"/>
      <c r="T127" s="837">
        <v>0.8</v>
      </c>
      <c r="U127" s="836"/>
      <c r="V127" s="836"/>
      <c r="W127" s="836"/>
      <c r="X127" s="924">
        <f t="shared" ref="X127" si="269">X126</f>
        <v>0.1</v>
      </c>
      <c r="Y127" s="838">
        <f t="shared" si="231"/>
        <v>0</v>
      </c>
      <c r="Z127" s="924">
        <f t="shared" ref="Z127" si="270">Z126</f>
        <v>0.1</v>
      </c>
      <c r="AA127" s="838">
        <f t="shared" si="233"/>
        <v>0</v>
      </c>
      <c r="AB127" s="924">
        <f t="shared" ref="AB127" si="271">AB126</f>
        <v>0.1</v>
      </c>
      <c r="AC127" s="1061">
        <f t="shared" si="235"/>
        <v>0</v>
      </c>
      <c r="AD127" s="1061"/>
      <c r="AE127" s="143"/>
      <c r="AF127" s="339"/>
      <c r="AI127" s="479">
        <f t="shared" ref="AI127:AI187" si="272">AI126+1</f>
        <v>127</v>
      </c>
      <c r="AJ127" s="574">
        <f t="shared" si="236"/>
        <v>0</v>
      </c>
    </row>
    <row r="128" spans="1:36">
      <c r="A128" s="1141"/>
      <c r="B128" s="1030"/>
      <c r="C128" s="1030"/>
      <c r="D128" s="829"/>
      <c r="E128" s="829"/>
      <c r="F128" s="829"/>
      <c r="G128" s="829"/>
      <c r="H128" s="829"/>
      <c r="I128" s="830"/>
      <c r="J128" s="830"/>
      <c r="K128" s="829"/>
      <c r="L128" s="840">
        <f t="shared" si="243"/>
        <v>0</v>
      </c>
      <c r="M128" s="832" t="str">
        <f t="shared" si="225"/>
        <v>No</v>
      </c>
      <c r="N128" s="833">
        <v>0</v>
      </c>
      <c r="O128" s="919">
        <f t="shared" si="226"/>
        <v>0</v>
      </c>
      <c r="P128" s="841">
        <f t="shared" si="244"/>
        <v>0</v>
      </c>
      <c r="Q128" s="835">
        <f t="shared" si="228"/>
        <v>0</v>
      </c>
      <c r="R128" s="842">
        <f t="shared" si="229"/>
        <v>0</v>
      </c>
      <c r="S128" s="836"/>
      <c r="T128" s="837">
        <v>0.8</v>
      </c>
      <c r="U128" s="836"/>
      <c r="V128" s="836"/>
      <c r="W128" s="836"/>
      <c r="X128" s="924">
        <f t="shared" ref="X128" si="273">X127</f>
        <v>0.1</v>
      </c>
      <c r="Y128" s="838">
        <f t="shared" si="231"/>
        <v>0</v>
      </c>
      <c r="Z128" s="924">
        <f t="shared" ref="Z128" si="274">Z127</f>
        <v>0.1</v>
      </c>
      <c r="AA128" s="838">
        <f t="shared" si="233"/>
        <v>0</v>
      </c>
      <c r="AB128" s="924">
        <f t="shared" ref="AB128" si="275">AB127</f>
        <v>0.1</v>
      </c>
      <c r="AC128" s="1061">
        <f t="shared" si="235"/>
        <v>0</v>
      </c>
      <c r="AD128" s="1061"/>
      <c r="AE128" s="143"/>
      <c r="AF128" s="339"/>
      <c r="AI128" s="479">
        <f t="shared" si="272"/>
        <v>128</v>
      </c>
      <c r="AJ128" s="574">
        <f t="shared" si="236"/>
        <v>0</v>
      </c>
    </row>
    <row r="129" spans="1:40">
      <c r="A129" s="1141"/>
      <c r="B129" s="1031"/>
      <c r="C129" s="1031"/>
      <c r="D129" s="829"/>
      <c r="E129" s="829"/>
      <c r="F129" s="829"/>
      <c r="G129" s="829"/>
      <c r="H129" s="829"/>
      <c r="I129" s="830"/>
      <c r="J129" s="830"/>
      <c r="K129" s="829"/>
      <c r="L129" s="840">
        <f t="shared" si="243"/>
        <v>0</v>
      </c>
      <c r="M129" s="832" t="str">
        <f t="shared" si="225"/>
        <v>No</v>
      </c>
      <c r="N129" s="833">
        <v>0</v>
      </c>
      <c r="O129" s="919">
        <f t="shared" si="226"/>
        <v>0</v>
      </c>
      <c r="P129" s="841">
        <f t="shared" si="244"/>
        <v>0</v>
      </c>
      <c r="Q129" s="835">
        <f t="shared" si="228"/>
        <v>0</v>
      </c>
      <c r="R129" s="843">
        <f t="shared" si="229"/>
        <v>0</v>
      </c>
      <c r="S129" s="836"/>
      <c r="T129" s="837">
        <v>0.8</v>
      </c>
      <c r="U129" s="836"/>
      <c r="V129" s="836"/>
      <c r="W129" s="836"/>
      <c r="X129" s="924">
        <f t="shared" ref="X129" si="276">X128</f>
        <v>0.1</v>
      </c>
      <c r="Y129" s="838">
        <f t="shared" si="231"/>
        <v>0</v>
      </c>
      <c r="Z129" s="924">
        <f t="shared" ref="Z129" si="277">Z128</f>
        <v>0.1</v>
      </c>
      <c r="AA129" s="838">
        <f t="shared" si="233"/>
        <v>0</v>
      </c>
      <c r="AB129" s="924">
        <f t="shared" ref="AB129" si="278">AB128</f>
        <v>0.1</v>
      </c>
      <c r="AC129" s="1061">
        <f t="shared" si="235"/>
        <v>0</v>
      </c>
      <c r="AD129" s="1061"/>
      <c r="AE129" s="143"/>
      <c r="AF129" s="339"/>
      <c r="AI129" s="479">
        <f t="shared" si="272"/>
        <v>129</v>
      </c>
      <c r="AJ129" s="574">
        <f t="shared" si="236"/>
        <v>0</v>
      </c>
    </row>
    <row r="130" spans="1:40">
      <c r="A130" s="1141"/>
      <c r="B130" s="518" t="s">
        <v>118</v>
      </c>
      <c r="C130" s="1033">
        <f>IF(L130=0,0,AVERAGEIF(O115:O129,"&lt;&gt;0"))</f>
        <v>0</v>
      </c>
      <c r="D130" s="1034"/>
      <c r="E130" s="2"/>
      <c r="F130" s="314" t="s">
        <v>64</v>
      </c>
      <c r="G130" s="314">
        <f>(K115*L115)+(K116*L116)+(K117*L117)+(K118*L118)+(K119*L119)+(K120*L120)+(K121*L121)+(K122*L122)+(K123*L123)+(K124*L124)+(K125*L125)+(K126*L126)+(K127*L127)+(K128*L128)+(K129*L129)</f>
        <v>0</v>
      </c>
      <c r="H130" s="2"/>
      <c r="I130" s="2"/>
      <c r="J130" s="314" t="s">
        <v>119</v>
      </c>
      <c r="K130" s="306">
        <f>SUM(K115:K129)</f>
        <v>0</v>
      </c>
      <c r="L130" s="306">
        <f>SUM(L115:L129)</f>
        <v>0</v>
      </c>
      <c r="M130" s="1036"/>
      <c r="N130" s="1036"/>
      <c r="O130" s="307" t="s">
        <v>120</v>
      </c>
      <c r="P130" s="676">
        <f>SUM(P115:P129)</f>
        <v>0</v>
      </c>
      <c r="Q130" s="309" t="s">
        <v>121</v>
      </c>
      <c r="R130" s="677">
        <f>SUM(R115:R129)</f>
        <v>0</v>
      </c>
      <c r="S130" s="306" t="s">
        <v>122</v>
      </c>
      <c r="T130" s="313">
        <f>IF(SUM(S115:S129)=0,0,1-(R130/P130))</f>
        <v>0</v>
      </c>
      <c r="U130" s="1089"/>
      <c r="V130" s="1090"/>
      <c r="W130" s="311"/>
      <c r="X130" s="557" t="s">
        <v>123</v>
      </c>
      <c r="Y130" s="557" t="s">
        <v>124</v>
      </c>
      <c r="Z130" s="558" t="s">
        <v>125</v>
      </c>
      <c r="AA130" s="558" t="s">
        <v>126</v>
      </c>
      <c r="AB130" s="557" t="s">
        <v>127</v>
      </c>
      <c r="AC130" s="1024" t="s">
        <v>128</v>
      </c>
      <c r="AD130" s="1025"/>
      <c r="AE130" s="304"/>
      <c r="AF130" s="339"/>
      <c r="AI130" s="1020" t="s">
        <v>129</v>
      </c>
      <c r="AJ130" s="1020"/>
      <c r="AK130" s="1020" t="s">
        <v>130</v>
      </c>
      <c r="AL130" s="1020"/>
    </row>
    <row r="131" spans="1:40" ht="18.600000000000001" customHeight="1">
      <c r="A131" s="1141"/>
      <c r="B131" s="844" t="s">
        <v>131</v>
      </c>
      <c r="C131" s="1118"/>
      <c r="D131" s="1022"/>
      <c r="E131" s="1022"/>
      <c r="F131" s="1022"/>
      <c r="G131" s="1022"/>
      <c r="H131" s="1022"/>
      <c r="I131" s="1022"/>
      <c r="J131" s="1022"/>
      <c r="K131" s="1022"/>
      <c r="L131" s="1022"/>
      <c r="M131" s="1022"/>
      <c r="N131" s="1022"/>
      <c r="O131" s="1022"/>
      <c r="P131" s="1022"/>
      <c r="Q131" s="1022"/>
      <c r="R131" s="1022"/>
      <c r="S131" s="1022"/>
      <c r="T131" s="1022"/>
      <c r="U131" s="1022"/>
      <c r="V131" s="1022"/>
      <c r="W131" s="1023"/>
      <c r="X131" s="561">
        <f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562">
        <f>R130*X114</f>
        <v>0</v>
      </c>
      <c r="Z131" s="561">
        <f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562">
        <f>R130*Z114</f>
        <v>0</v>
      </c>
      <c r="AB131" s="561">
        <f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1026">
        <f>R130*AB114</f>
        <v>0</v>
      </c>
      <c r="AD131" s="1027"/>
      <c r="AE131" s="305"/>
      <c r="AF131" s="339"/>
      <c r="AI131" s="573">
        <v>131</v>
      </c>
      <c r="AJ131" s="574">
        <f t="shared" si="236"/>
        <v>0</v>
      </c>
      <c r="AK131" s="1021">
        <f>X131+Z131+AB131</f>
        <v>0</v>
      </c>
      <c r="AL131" s="1020"/>
    </row>
    <row r="132" spans="1:40" ht="18">
      <c r="A132" s="1141"/>
      <c r="B132" s="844" t="s">
        <v>133</v>
      </c>
      <c r="C132" s="1022"/>
      <c r="D132" s="1022"/>
      <c r="E132" s="1022"/>
      <c r="F132" s="1022"/>
      <c r="G132" s="1022"/>
      <c r="H132" s="1022"/>
      <c r="I132" s="1022"/>
      <c r="J132" s="1022"/>
      <c r="K132" s="1022"/>
      <c r="L132" s="1022"/>
      <c r="M132" s="1022"/>
      <c r="N132" s="1022"/>
      <c r="O132" s="1022"/>
      <c r="P132" s="1022"/>
      <c r="Q132" s="1022"/>
      <c r="R132" s="1022"/>
      <c r="S132" s="1022"/>
      <c r="T132" s="1022"/>
      <c r="U132" s="1022"/>
      <c r="V132" s="1022"/>
      <c r="W132" s="1023"/>
      <c r="X132" s="1051" t="s">
        <v>135</v>
      </c>
      <c r="Y132" s="1051"/>
      <c r="Z132" s="1052">
        <f>P130+X131+Z131+AB131</f>
        <v>0</v>
      </c>
      <c r="AA132" s="1053"/>
      <c r="AB132" s="678" t="s">
        <v>136</v>
      </c>
      <c r="AC132" s="1054">
        <f>((R130*X114)+(R130*Z114)+(R130*AB114))+R130</f>
        <v>0</v>
      </c>
      <c r="AD132" s="1054"/>
      <c r="AE132" s="305"/>
      <c r="AF132" s="525"/>
      <c r="AJ132" s="455"/>
      <c r="AN132" s="670" t="e">
        <f>1-(AC132/Z132)</f>
        <v>#DIV/0!</v>
      </c>
    </row>
    <row r="133" spans="1:40" ht="18">
      <c r="A133" s="526"/>
      <c r="B133" s="2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529"/>
      <c r="Y133" s="529"/>
      <c r="Z133" s="530"/>
      <c r="AA133" s="531"/>
      <c r="AB133" s="532"/>
      <c r="AC133" s="533"/>
      <c r="AD133" s="533"/>
      <c r="AE133" s="305"/>
      <c r="AF133" s="525"/>
    </row>
    <row r="134" spans="1:40" ht="49.95" customHeight="1">
      <c r="A134" s="1142" t="s">
        <v>147</v>
      </c>
      <c r="B134" s="1055" t="str">
        <f>IF(B137=0,"",B137)</f>
        <v/>
      </c>
      <c r="C134" s="1055"/>
      <c r="D134" s="1055"/>
      <c r="E134" s="1055"/>
      <c r="F134" s="1055"/>
      <c r="G134" s="1055"/>
      <c r="H134" s="1055"/>
      <c r="I134" s="1055"/>
      <c r="J134" s="1055"/>
      <c r="K134" s="1055"/>
      <c r="L134" s="1055"/>
      <c r="M134" s="1055"/>
      <c r="N134" s="1055"/>
      <c r="O134" s="1055"/>
      <c r="P134" s="1055"/>
      <c r="Q134" s="1055"/>
      <c r="R134" s="1055"/>
      <c r="S134" s="1055"/>
      <c r="T134" s="1055"/>
      <c r="U134" s="1035"/>
      <c r="V134" s="1035"/>
      <c r="W134" s="1035"/>
      <c r="X134" s="1144"/>
      <c r="Y134" s="1144"/>
      <c r="Z134" s="1144"/>
      <c r="AA134" s="1144"/>
      <c r="AB134" s="1144"/>
      <c r="AC134" s="1144"/>
      <c r="AD134" s="1144"/>
      <c r="AE134" s="61"/>
      <c r="AF134" s="337"/>
    </row>
    <row r="135" spans="1:40">
      <c r="A135" s="1142"/>
      <c r="B135" s="1037" t="s">
        <v>92</v>
      </c>
      <c r="C135" s="1037" t="s">
        <v>75</v>
      </c>
      <c r="D135" s="1037" t="s">
        <v>45</v>
      </c>
      <c r="E135" s="1037" t="s">
        <v>93</v>
      </c>
      <c r="F135" s="1037" t="s">
        <v>94</v>
      </c>
      <c r="G135" s="1037" t="s">
        <v>95</v>
      </c>
      <c r="H135" s="1037" t="s">
        <v>96</v>
      </c>
      <c r="I135" s="1094" t="s">
        <v>97</v>
      </c>
      <c r="J135" s="1094" t="s">
        <v>98</v>
      </c>
      <c r="K135" s="1039" t="s">
        <v>77</v>
      </c>
      <c r="L135" s="1039" t="s">
        <v>99</v>
      </c>
      <c r="M135" s="1081" t="s">
        <v>100</v>
      </c>
      <c r="N135" s="1065"/>
      <c r="O135" s="1041" t="s">
        <v>46</v>
      </c>
      <c r="P135" s="1041"/>
      <c r="Q135" s="1041" t="s">
        <v>101</v>
      </c>
      <c r="R135" s="1042"/>
      <c r="S135" s="1032" t="s">
        <v>102</v>
      </c>
      <c r="T135" s="1115" t="s">
        <v>63</v>
      </c>
      <c r="U135" s="1043" t="s">
        <v>103</v>
      </c>
      <c r="V135" s="1044"/>
      <c r="W135" s="1044"/>
      <c r="X135" s="1045" t="s">
        <v>80</v>
      </c>
      <c r="Y135" s="1046"/>
      <c r="Z135" s="1046"/>
      <c r="AA135" s="1046"/>
      <c r="AB135" s="1046"/>
      <c r="AC135" s="1046"/>
      <c r="AD135" s="1047"/>
      <c r="AE135" s="1092" t="s">
        <v>104</v>
      </c>
      <c r="AF135" s="337"/>
    </row>
    <row r="136" spans="1:40">
      <c r="A136" s="1142"/>
      <c r="B136" s="1038"/>
      <c r="C136" s="1038"/>
      <c r="D136" s="1038"/>
      <c r="E136" s="1038"/>
      <c r="F136" s="1038"/>
      <c r="G136" s="1038"/>
      <c r="H136" s="1038"/>
      <c r="I136" s="1095"/>
      <c r="J136" s="1095"/>
      <c r="K136" s="1040"/>
      <c r="L136" s="1040"/>
      <c r="M136" s="1082"/>
      <c r="N136" s="1066"/>
      <c r="O136" s="134" t="s">
        <v>105</v>
      </c>
      <c r="P136" s="134" t="s">
        <v>82</v>
      </c>
      <c r="Q136" s="134" t="s">
        <v>105</v>
      </c>
      <c r="R136" s="301" t="s">
        <v>106</v>
      </c>
      <c r="S136" s="1032"/>
      <c r="T136" s="1115"/>
      <c r="U136" s="302" t="s">
        <v>47</v>
      </c>
      <c r="V136" s="144" t="s">
        <v>48</v>
      </c>
      <c r="W136" s="303" t="s">
        <v>107</v>
      </c>
      <c r="X136" s="490">
        <v>0</v>
      </c>
      <c r="Y136" s="491" t="s">
        <v>57</v>
      </c>
      <c r="Z136" s="490">
        <v>0</v>
      </c>
      <c r="AA136" s="492" t="s">
        <v>108</v>
      </c>
      <c r="AB136" s="490">
        <v>0</v>
      </c>
      <c r="AC136" s="1096" t="s">
        <v>59</v>
      </c>
      <c r="AD136" s="1096"/>
      <c r="AE136" s="1093"/>
      <c r="AF136" s="337"/>
    </row>
    <row r="137" spans="1:40">
      <c r="A137" s="1142"/>
      <c r="B137" s="1029">
        <f>'Cadastro Inicial'!B22</f>
        <v>0</v>
      </c>
      <c r="C137" s="1029">
        <f>'Cadastro Inicial'!C22</f>
        <v>0</v>
      </c>
      <c r="D137" s="829"/>
      <c r="E137" s="829"/>
      <c r="F137" s="829"/>
      <c r="G137" s="829"/>
      <c r="H137" s="829"/>
      <c r="I137" s="830"/>
      <c r="J137" s="830"/>
      <c r="K137" s="829"/>
      <c r="L137" s="831">
        <f>J137-I137</f>
        <v>0</v>
      </c>
      <c r="M137" s="832" t="str">
        <f>IF(N137&gt;0,"Yes","No")</f>
        <v>No</v>
      </c>
      <c r="N137" s="833">
        <v>0</v>
      </c>
      <c r="O137" s="919">
        <f>ROUNDUP(((Q137/T137)),0)</f>
        <v>0</v>
      </c>
      <c r="P137" s="834">
        <f>K137*L137*O137</f>
        <v>0</v>
      </c>
      <c r="Q137" s="835">
        <f>S137-(S137*N137)</f>
        <v>0</v>
      </c>
      <c r="R137" s="835">
        <f>Q137*K137*L137</f>
        <v>0</v>
      </c>
      <c r="S137" s="836"/>
      <c r="T137" s="837">
        <v>0.8</v>
      </c>
      <c r="U137" s="836"/>
      <c r="V137" s="836"/>
      <c r="W137" s="836"/>
      <c r="X137" s="924">
        <f>X136</f>
        <v>0</v>
      </c>
      <c r="Y137" s="838">
        <f>O137*X137</f>
        <v>0</v>
      </c>
      <c r="Z137" s="924">
        <f>Z136</f>
        <v>0</v>
      </c>
      <c r="AA137" s="838">
        <f>O137*Z136</f>
        <v>0</v>
      </c>
      <c r="AB137" s="924">
        <f>AB136</f>
        <v>0</v>
      </c>
      <c r="AC137" s="1061">
        <f>O137*AB137</f>
        <v>0</v>
      </c>
      <c r="AD137" s="1061"/>
      <c r="AE137" s="142" t="s">
        <v>50</v>
      </c>
      <c r="AF137" s="337"/>
      <c r="AI137" s="479">
        <v>137</v>
      </c>
      <c r="AJ137" s="574">
        <f>Y137+AA137+AC137</f>
        <v>0</v>
      </c>
    </row>
    <row r="138" spans="1:40">
      <c r="A138" s="1142"/>
      <c r="B138" s="1030"/>
      <c r="C138" s="1030"/>
      <c r="D138" s="829"/>
      <c r="E138" s="829"/>
      <c r="F138" s="829"/>
      <c r="G138" s="829"/>
      <c r="H138" s="829"/>
      <c r="I138" s="830"/>
      <c r="J138" s="830"/>
      <c r="K138" s="829"/>
      <c r="L138" s="840">
        <f t="shared" ref="L138" si="279">J138-I138</f>
        <v>0</v>
      </c>
      <c r="M138" s="832" t="str">
        <f t="shared" ref="M138:M151" si="280">IF(N138&gt;0,"Yes","No")</f>
        <v>No</v>
      </c>
      <c r="N138" s="833">
        <v>0</v>
      </c>
      <c r="O138" s="919">
        <f t="shared" ref="O138:O151" si="281">ROUNDUP(((Q138/T138)),0)</f>
        <v>0</v>
      </c>
      <c r="P138" s="841">
        <f t="shared" ref="P138:P139" si="282">K138*L138*O138</f>
        <v>0</v>
      </c>
      <c r="Q138" s="835">
        <f t="shared" ref="Q138:Q151" si="283">S138-(S138*N138)</f>
        <v>0</v>
      </c>
      <c r="R138" s="842">
        <f t="shared" ref="R138:R151" si="284">Q138*K138*L138</f>
        <v>0</v>
      </c>
      <c r="S138" s="836"/>
      <c r="T138" s="837">
        <v>0.8</v>
      </c>
      <c r="U138" s="836"/>
      <c r="V138" s="836"/>
      <c r="W138" s="836"/>
      <c r="X138" s="924">
        <f t="shared" ref="X138:X151" si="285">X137</f>
        <v>0</v>
      </c>
      <c r="Y138" s="838">
        <f t="shared" ref="Y138:Y151" si="286">O138*X138</f>
        <v>0</v>
      </c>
      <c r="Z138" s="924">
        <f t="shared" ref="Z138:Z151" si="287">Z137</f>
        <v>0</v>
      </c>
      <c r="AA138" s="838">
        <f t="shared" ref="AA138:AA151" si="288">O138*Z137</f>
        <v>0</v>
      </c>
      <c r="AB138" s="924">
        <f t="shared" ref="AB138:AB151" si="289">AB137</f>
        <v>0</v>
      </c>
      <c r="AC138" s="1061">
        <f t="shared" ref="AC138:AC151" si="290">O138*AB138</f>
        <v>0</v>
      </c>
      <c r="AD138" s="1061"/>
      <c r="AE138" s="188" t="s">
        <v>115</v>
      </c>
      <c r="AF138" s="337"/>
      <c r="AI138" s="479">
        <f t="shared" si="272"/>
        <v>138</v>
      </c>
      <c r="AJ138" s="574">
        <f t="shared" ref="AJ138:AJ153" si="291">Y138+AA138+AC138</f>
        <v>0</v>
      </c>
    </row>
    <row r="139" spans="1:40">
      <c r="A139" s="1142"/>
      <c r="B139" s="1030"/>
      <c r="C139" s="1030"/>
      <c r="D139" s="829"/>
      <c r="E139" s="829"/>
      <c r="F139" s="829"/>
      <c r="G139" s="829"/>
      <c r="H139" s="829"/>
      <c r="I139" s="830"/>
      <c r="J139" s="830"/>
      <c r="K139" s="829"/>
      <c r="L139" s="840">
        <f>J139-I139</f>
        <v>0</v>
      </c>
      <c r="M139" s="832" t="str">
        <f t="shared" si="280"/>
        <v>No</v>
      </c>
      <c r="N139" s="833">
        <v>0</v>
      </c>
      <c r="O139" s="919">
        <f t="shared" si="281"/>
        <v>0</v>
      </c>
      <c r="P139" s="841">
        <f t="shared" si="282"/>
        <v>0</v>
      </c>
      <c r="Q139" s="835">
        <f t="shared" si="283"/>
        <v>0</v>
      </c>
      <c r="R139" s="842">
        <f t="shared" si="284"/>
        <v>0</v>
      </c>
      <c r="S139" s="836"/>
      <c r="T139" s="837">
        <v>0.8</v>
      </c>
      <c r="U139" s="836"/>
      <c r="V139" s="836"/>
      <c r="W139" s="836"/>
      <c r="X139" s="924">
        <f t="shared" si="285"/>
        <v>0</v>
      </c>
      <c r="Y139" s="838">
        <f t="shared" si="286"/>
        <v>0</v>
      </c>
      <c r="Z139" s="924">
        <f t="shared" si="287"/>
        <v>0</v>
      </c>
      <c r="AA139" s="838">
        <f t="shared" si="288"/>
        <v>0</v>
      </c>
      <c r="AB139" s="924">
        <f t="shared" si="289"/>
        <v>0</v>
      </c>
      <c r="AC139" s="1061">
        <f t="shared" si="290"/>
        <v>0</v>
      </c>
      <c r="AD139" s="1061"/>
      <c r="AE139" s="145"/>
      <c r="AF139" s="337"/>
      <c r="AI139" s="479">
        <f t="shared" si="272"/>
        <v>139</v>
      </c>
      <c r="AJ139" s="574">
        <f t="shared" si="291"/>
        <v>0</v>
      </c>
    </row>
    <row r="140" spans="1:40">
      <c r="A140" s="1142"/>
      <c r="B140" s="1030"/>
      <c r="C140" s="1030"/>
      <c r="D140" s="829"/>
      <c r="E140" s="829"/>
      <c r="F140" s="829"/>
      <c r="G140" s="829"/>
      <c r="H140" s="829"/>
      <c r="I140" s="830"/>
      <c r="J140" s="830"/>
      <c r="K140" s="829"/>
      <c r="L140" s="840">
        <f>J140-I140</f>
        <v>0</v>
      </c>
      <c r="M140" s="832" t="str">
        <f t="shared" si="280"/>
        <v>No</v>
      </c>
      <c r="N140" s="833">
        <v>0</v>
      </c>
      <c r="O140" s="919">
        <f t="shared" si="281"/>
        <v>0</v>
      </c>
      <c r="P140" s="841">
        <f>K140*L140*O140</f>
        <v>0</v>
      </c>
      <c r="Q140" s="835">
        <f t="shared" si="283"/>
        <v>0</v>
      </c>
      <c r="R140" s="842">
        <f t="shared" si="284"/>
        <v>0</v>
      </c>
      <c r="S140" s="836"/>
      <c r="T140" s="837">
        <v>0.8</v>
      </c>
      <c r="U140" s="836"/>
      <c r="V140" s="836"/>
      <c r="W140" s="836"/>
      <c r="X140" s="924">
        <f t="shared" si="285"/>
        <v>0</v>
      </c>
      <c r="Y140" s="838">
        <f t="shared" si="286"/>
        <v>0</v>
      </c>
      <c r="Z140" s="924">
        <f t="shared" si="287"/>
        <v>0</v>
      </c>
      <c r="AA140" s="838">
        <f t="shared" si="288"/>
        <v>0</v>
      </c>
      <c r="AB140" s="924">
        <f t="shared" si="289"/>
        <v>0</v>
      </c>
      <c r="AC140" s="1061">
        <f t="shared" si="290"/>
        <v>0</v>
      </c>
      <c r="AD140" s="1061"/>
      <c r="AE140" s="182" t="s">
        <v>116</v>
      </c>
      <c r="AF140" s="337"/>
      <c r="AI140" s="479">
        <f t="shared" si="272"/>
        <v>140</v>
      </c>
      <c r="AJ140" s="574">
        <f t="shared" si="291"/>
        <v>0</v>
      </c>
    </row>
    <row r="141" spans="1:40">
      <c r="A141" s="1142"/>
      <c r="B141" s="1030"/>
      <c r="C141" s="1030"/>
      <c r="D141" s="829"/>
      <c r="E141" s="829"/>
      <c r="F141" s="829"/>
      <c r="G141" s="829"/>
      <c r="H141" s="829"/>
      <c r="I141" s="830"/>
      <c r="J141" s="830"/>
      <c r="K141" s="829"/>
      <c r="L141" s="840">
        <f t="shared" ref="L141:L151" si="292">J141-I141</f>
        <v>0</v>
      </c>
      <c r="M141" s="832" t="str">
        <f t="shared" si="280"/>
        <v>No</v>
      </c>
      <c r="N141" s="833">
        <v>0</v>
      </c>
      <c r="O141" s="919">
        <f t="shared" si="281"/>
        <v>0</v>
      </c>
      <c r="P141" s="841">
        <f t="shared" ref="P141:P151" si="293">K141*L141*O141</f>
        <v>0</v>
      </c>
      <c r="Q141" s="835">
        <f t="shared" si="283"/>
        <v>0</v>
      </c>
      <c r="R141" s="842">
        <f t="shared" si="284"/>
        <v>0</v>
      </c>
      <c r="S141" s="836"/>
      <c r="T141" s="837">
        <v>0.8</v>
      </c>
      <c r="U141" s="836"/>
      <c r="V141" s="836"/>
      <c r="W141" s="836"/>
      <c r="X141" s="924">
        <f t="shared" si="285"/>
        <v>0</v>
      </c>
      <c r="Y141" s="838">
        <f t="shared" si="286"/>
        <v>0</v>
      </c>
      <c r="Z141" s="924">
        <f t="shared" si="287"/>
        <v>0</v>
      </c>
      <c r="AA141" s="838">
        <f t="shared" si="288"/>
        <v>0</v>
      </c>
      <c r="AB141" s="924">
        <f t="shared" si="289"/>
        <v>0</v>
      </c>
      <c r="AC141" s="1061">
        <f t="shared" si="290"/>
        <v>0</v>
      </c>
      <c r="AD141" s="1061"/>
      <c r="AE141" s="187" t="s">
        <v>140</v>
      </c>
      <c r="AF141" s="337"/>
      <c r="AI141" s="479">
        <f t="shared" si="272"/>
        <v>141</v>
      </c>
      <c r="AJ141" s="574">
        <f t="shared" si="291"/>
        <v>0</v>
      </c>
    </row>
    <row r="142" spans="1:40">
      <c r="A142" s="1142"/>
      <c r="B142" s="1030"/>
      <c r="C142" s="1030"/>
      <c r="D142" s="829"/>
      <c r="E142" s="829"/>
      <c r="F142" s="829"/>
      <c r="G142" s="829"/>
      <c r="H142" s="829"/>
      <c r="I142" s="830"/>
      <c r="J142" s="830"/>
      <c r="K142" s="829"/>
      <c r="L142" s="840">
        <f t="shared" si="292"/>
        <v>0</v>
      </c>
      <c r="M142" s="832" t="str">
        <f t="shared" si="280"/>
        <v>No</v>
      </c>
      <c r="N142" s="833">
        <v>0</v>
      </c>
      <c r="O142" s="919">
        <f t="shared" si="281"/>
        <v>0</v>
      </c>
      <c r="P142" s="841">
        <f t="shared" si="293"/>
        <v>0</v>
      </c>
      <c r="Q142" s="835">
        <f t="shared" si="283"/>
        <v>0</v>
      </c>
      <c r="R142" s="842">
        <f t="shared" si="284"/>
        <v>0</v>
      </c>
      <c r="S142" s="836"/>
      <c r="T142" s="837">
        <v>0.8</v>
      </c>
      <c r="U142" s="836"/>
      <c r="V142" s="836"/>
      <c r="W142" s="836"/>
      <c r="X142" s="924">
        <f t="shared" si="285"/>
        <v>0</v>
      </c>
      <c r="Y142" s="838">
        <f t="shared" si="286"/>
        <v>0</v>
      </c>
      <c r="Z142" s="924">
        <f t="shared" si="287"/>
        <v>0</v>
      </c>
      <c r="AA142" s="838">
        <f t="shared" si="288"/>
        <v>0</v>
      </c>
      <c r="AB142" s="924">
        <f t="shared" si="289"/>
        <v>0</v>
      </c>
      <c r="AC142" s="1061">
        <f t="shared" si="290"/>
        <v>0</v>
      </c>
      <c r="AD142" s="1061"/>
      <c r="AE142" s="145"/>
      <c r="AF142" s="337"/>
      <c r="AI142" s="479">
        <f t="shared" si="272"/>
        <v>142</v>
      </c>
      <c r="AJ142" s="574">
        <f t="shared" si="291"/>
        <v>0</v>
      </c>
    </row>
    <row r="143" spans="1:40">
      <c r="A143" s="1142"/>
      <c r="B143" s="1030"/>
      <c r="C143" s="1030"/>
      <c r="D143" s="829"/>
      <c r="E143" s="829"/>
      <c r="F143" s="829"/>
      <c r="G143" s="829"/>
      <c r="H143" s="829"/>
      <c r="I143" s="830"/>
      <c r="J143" s="830"/>
      <c r="K143" s="829"/>
      <c r="L143" s="840">
        <f t="shared" si="292"/>
        <v>0</v>
      </c>
      <c r="M143" s="832" t="str">
        <f t="shared" si="280"/>
        <v>No</v>
      </c>
      <c r="N143" s="833">
        <v>0</v>
      </c>
      <c r="O143" s="919">
        <f t="shared" si="281"/>
        <v>0</v>
      </c>
      <c r="P143" s="841">
        <f t="shared" si="293"/>
        <v>0</v>
      </c>
      <c r="Q143" s="835">
        <f t="shared" si="283"/>
        <v>0</v>
      </c>
      <c r="R143" s="842">
        <f t="shared" si="284"/>
        <v>0</v>
      </c>
      <c r="S143" s="836"/>
      <c r="T143" s="837">
        <v>0.8</v>
      </c>
      <c r="U143" s="836"/>
      <c r="V143" s="836"/>
      <c r="W143" s="836"/>
      <c r="X143" s="924">
        <f t="shared" si="285"/>
        <v>0</v>
      </c>
      <c r="Y143" s="838">
        <f t="shared" si="286"/>
        <v>0</v>
      </c>
      <c r="Z143" s="924">
        <f t="shared" si="287"/>
        <v>0</v>
      </c>
      <c r="AA143" s="838">
        <f t="shared" si="288"/>
        <v>0</v>
      </c>
      <c r="AB143" s="924">
        <f t="shared" si="289"/>
        <v>0</v>
      </c>
      <c r="AC143" s="1061">
        <f t="shared" si="290"/>
        <v>0</v>
      </c>
      <c r="AD143" s="1061"/>
      <c r="AE143" s="145"/>
      <c r="AF143" s="337"/>
      <c r="AI143" s="479">
        <f t="shared" si="272"/>
        <v>143</v>
      </c>
      <c r="AJ143" s="574">
        <f t="shared" si="291"/>
        <v>0</v>
      </c>
    </row>
    <row r="144" spans="1:40">
      <c r="A144" s="1142"/>
      <c r="B144" s="1030"/>
      <c r="C144" s="1030"/>
      <c r="D144" s="829"/>
      <c r="E144" s="829"/>
      <c r="F144" s="829"/>
      <c r="G144" s="829"/>
      <c r="H144" s="829"/>
      <c r="I144" s="830"/>
      <c r="J144" s="830"/>
      <c r="K144" s="829"/>
      <c r="L144" s="840">
        <f t="shared" si="292"/>
        <v>0</v>
      </c>
      <c r="M144" s="832" t="str">
        <f t="shared" si="280"/>
        <v>No</v>
      </c>
      <c r="N144" s="833">
        <v>0</v>
      </c>
      <c r="O144" s="919">
        <f t="shared" si="281"/>
        <v>0</v>
      </c>
      <c r="P144" s="841">
        <f t="shared" si="293"/>
        <v>0</v>
      </c>
      <c r="Q144" s="835">
        <f t="shared" si="283"/>
        <v>0</v>
      </c>
      <c r="R144" s="842">
        <f t="shared" si="284"/>
        <v>0</v>
      </c>
      <c r="S144" s="836"/>
      <c r="T144" s="837">
        <v>0.8</v>
      </c>
      <c r="U144" s="836"/>
      <c r="V144" s="836"/>
      <c r="W144" s="836"/>
      <c r="X144" s="924">
        <f t="shared" si="285"/>
        <v>0</v>
      </c>
      <c r="Y144" s="838">
        <f t="shared" si="286"/>
        <v>0</v>
      </c>
      <c r="Z144" s="924">
        <f t="shared" si="287"/>
        <v>0</v>
      </c>
      <c r="AA144" s="838">
        <f t="shared" si="288"/>
        <v>0</v>
      </c>
      <c r="AB144" s="924">
        <f t="shared" si="289"/>
        <v>0</v>
      </c>
      <c r="AC144" s="1061">
        <f t="shared" si="290"/>
        <v>0</v>
      </c>
      <c r="AD144" s="1061"/>
      <c r="AE144" s="145"/>
      <c r="AF144" s="337"/>
      <c r="AI144" s="479">
        <f t="shared" si="272"/>
        <v>144</v>
      </c>
      <c r="AJ144" s="574">
        <f t="shared" si="291"/>
        <v>0</v>
      </c>
    </row>
    <row r="145" spans="1:40">
      <c r="A145" s="1142"/>
      <c r="B145" s="1030"/>
      <c r="C145" s="1030"/>
      <c r="D145" s="829"/>
      <c r="E145" s="829"/>
      <c r="F145" s="829"/>
      <c r="G145" s="829"/>
      <c r="H145" s="829"/>
      <c r="I145" s="830"/>
      <c r="J145" s="830"/>
      <c r="K145" s="829"/>
      <c r="L145" s="840">
        <f t="shared" si="292"/>
        <v>0</v>
      </c>
      <c r="M145" s="832" t="str">
        <f t="shared" si="280"/>
        <v>No</v>
      </c>
      <c r="N145" s="833">
        <v>0</v>
      </c>
      <c r="O145" s="919">
        <f t="shared" si="281"/>
        <v>0</v>
      </c>
      <c r="P145" s="841">
        <f t="shared" si="293"/>
        <v>0</v>
      </c>
      <c r="Q145" s="835">
        <f t="shared" si="283"/>
        <v>0</v>
      </c>
      <c r="R145" s="842">
        <f t="shared" si="284"/>
        <v>0</v>
      </c>
      <c r="S145" s="836"/>
      <c r="T145" s="837">
        <v>0.8</v>
      </c>
      <c r="U145" s="836"/>
      <c r="V145" s="836"/>
      <c r="W145" s="836"/>
      <c r="X145" s="924">
        <f t="shared" si="285"/>
        <v>0</v>
      </c>
      <c r="Y145" s="838">
        <f t="shared" si="286"/>
        <v>0</v>
      </c>
      <c r="Z145" s="924">
        <f t="shared" si="287"/>
        <v>0</v>
      </c>
      <c r="AA145" s="838">
        <f t="shared" si="288"/>
        <v>0</v>
      </c>
      <c r="AB145" s="924">
        <f t="shared" si="289"/>
        <v>0</v>
      </c>
      <c r="AC145" s="1061">
        <f t="shared" si="290"/>
        <v>0</v>
      </c>
      <c r="AD145" s="1061"/>
      <c r="AE145" s="145"/>
      <c r="AF145" s="337"/>
      <c r="AI145" s="479">
        <f t="shared" si="272"/>
        <v>145</v>
      </c>
      <c r="AJ145" s="574">
        <f t="shared" si="291"/>
        <v>0</v>
      </c>
    </row>
    <row r="146" spans="1:40">
      <c r="A146" s="1142"/>
      <c r="B146" s="1030"/>
      <c r="C146" s="1030"/>
      <c r="D146" s="829"/>
      <c r="E146" s="829"/>
      <c r="F146" s="829"/>
      <c r="G146" s="829"/>
      <c r="H146" s="829"/>
      <c r="I146" s="830"/>
      <c r="J146" s="830"/>
      <c r="K146" s="829"/>
      <c r="L146" s="840">
        <f t="shared" si="292"/>
        <v>0</v>
      </c>
      <c r="M146" s="832" t="str">
        <f t="shared" si="280"/>
        <v>No</v>
      </c>
      <c r="N146" s="833">
        <v>0</v>
      </c>
      <c r="O146" s="919">
        <f t="shared" si="281"/>
        <v>0</v>
      </c>
      <c r="P146" s="841">
        <f t="shared" si="293"/>
        <v>0</v>
      </c>
      <c r="Q146" s="835">
        <f t="shared" si="283"/>
        <v>0</v>
      </c>
      <c r="R146" s="842">
        <f t="shared" si="284"/>
        <v>0</v>
      </c>
      <c r="S146" s="836"/>
      <c r="T146" s="837">
        <v>0.8</v>
      </c>
      <c r="U146" s="836"/>
      <c r="V146" s="836"/>
      <c r="W146" s="836"/>
      <c r="X146" s="924">
        <f t="shared" si="285"/>
        <v>0</v>
      </c>
      <c r="Y146" s="838">
        <f t="shared" si="286"/>
        <v>0</v>
      </c>
      <c r="Z146" s="924">
        <f t="shared" si="287"/>
        <v>0</v>
      </c>
      <c r="AA146" s="838">
        <f t="shared" si="288"/>
        <v>0</v>
      </c>
      <c r="AB146" s="924">
        <f t="shared" si="289"/>
        <v>0</v>
      </c>
      <c r="AC146" s="1061">
        <f t="shared" si="290"/>
        <v>0</v>
      </c>
      <c r="AD146" s="1061"/>
      <c r="AE146" s="145"/>
      <c r="AF146" s="337"/>
      <c r="AI146" s="479">
        <f t="shared" si="272"/>
        <v>146</v>
      </c>
      <c r="AJ146" s="574">
        <f t="shared" si="291"/>
        <v>0</v>
      </c>
    </row>
    <row r="147" spans="1:40">
      <c r="A147" s="1142"/>
      <c r="B147" s="1030"/>
      <c r="C147" s="1030"/>
      <c r="D147" s="829"/>
      <c r="E147" s="829"/>
      <c r="F147" s="829"/>
      <c r="G147" s="829"/>
      <c r="H147" s="829"/>
      <c r="I147" s="830"/>
      <c r="J147" s="830"/>
      <c r="K147" s="829"/>
      <c r="L147" s="840">
        <f t="shared" si="292"/>
        <v>0</v>
      </c>
      <c r="M147" s="832" t="str">
        <f t="shared" si="280"/>
        <v>No</v>
      </c>
      <c r="N147" s="833">
        <v>0</v>
      </c>
      <c r="O147" s="919">
        <f t="shared" si="281"/>
        <v>0</v>
      </c>
      <c r="P147" s="841">
        <f t="shared" si="293"/>
        <v>0</v>
      </c>
      <c r="Q147" s="835">
        <f t="shared" si="283"/>
        <v>0</v>
      </c>
      <c r="R147" s="842">
        <f t="shared" si="284"/>
        <v>0</v>
      </c>
      <c r="S147" s="836"/>
      <c r="T147" s="837">
        <v>0.8</v>
      </c>
      <c r="U147" s="836"/>
      <c r="V147" s="836"/>
      <c r="W147" s="836"/>
      <c r="X147" s="924">
        <f t="shared" si="285"/>
        <v>0</v>
      </c>
      <c r="Y147" s="838">
        <f t="shared" si="286"/>
        <v>0</v>
      </c>
      <c r="Z147" s="924">
        <f t="shared" si="287"/>
        <v>0</v>
      </c>
      <c r="AA147" s="838">
        <f t="shared" si="288"/>
        <v>0</v>
      </c>
      <c r="AB147" s="924">
        <f t="shared" si="289"/>
        <v>0</v>
      </c>
      <c r="AC147" s="1061">
        <f t="shared" si="290"/>
        <v>0</v>
      </c>
      <c r="AD147" s="1061"/>
      <c r="AE147" s="145"/>
      <c r="AF147" s="337"/>
      <c r="AI147" s="479">
        <f t="shared" si="272"/>
        <v>147</v>
      </c>
      <c r="AJ147" s="574">
        <f t="shared" si="291"/>
        <v>0</v>
      </c>
    </row>
    <row r="148" spans="1:40">
      <c r="A148" s="1142"/>
      <c r="B148" s="1030"/>
      <c r="C148" s="1030"/>
      <c r="D148" s="829"/>
      <c r="E148" s="829"/>
      <c r="F148" s="829"/>
      <c r="G148" s="829"/>
      <c r="H148" s="829"/>
      <c r="I148" s="830"/>
      <c r="J148" s="830"/>
      <c r="K148" s="829"/>
      <c r="L148" s="840">
        <f t="shared" si="292"/>
        <v>0</v>
      </c>
      <c r="M148" s="832" t="str">
        <f t="shared" si="280"/>
        <v>No</v>
      </c>
      <c r="N148" s="833">
        <v>0</v>
      </c>
      <c r="O148" s="919">
        <f t="shared" si="281"/>
        <v>0</v>
      </c>
      <c r="P148" s="841">
        <f t="shared" si="293"/>
        <v>0</v>
      </c>
      <c r="Q148" s="835">
        <f t="shared" si="283"/>
        <v>0</v>
      </c>
      <c r="R148" s="842">
        <f t="shared" si="284"/>
        <v>0</v>
      </c>
      <c r="S148" s="836"/>
      <c r="T148" s="837">
        <v>0.8</v>
      </c>
      <c r="U148" s="836"/>
      <c r="V148" s="836"/>
      <c r="W148" s="836"/>
      <c r="X148" s="924">
        <f t="shared" si="285"/>
        <v>0</v>
      </c>
      <c r="Y148" s="838">
        <f t="shared" si="286"/>
        <v>0</v>
      </c>
      <c r="Z148" s="924">
        <f t="shared" si="287"/>
        <v>0</v>
      </c>
      <c r="AA148" s="838">
        <f t="shared" si="288"/>
        <v>0</v>
      </c>
      <c r="AB148" s="924">
        <f t="shared" si="289"/>
        <v>0</v>
      </c>
      <c r="AC148" s="1061">
        <f t="shared" si="290"/>
        <v>0</v>
      </c>
      <c r="AD148" s="1061"/>
      <c r="AE148" s="145"/>
      <c r="AF148" s="337"/>
      <c r="AI148" s="479">
        <f t="shared" si="272"/>
        <v>148</v>
      </c>
      <c r="AJ148" s="574">
        <f t="shared" si="291"/>
        <v>0</v>
      </c>
    </row>
    <row r="149" spans="1:40">
      <c r="A149" s="1142"/>
      <c r="B149" s="1030"/>
      <c r="C149" s="1030"/>
      <c r="D149" s="829"/>
      <c r="E149" s="829"/>
      <c r="F149" s="829"/>
      <c r="G149" s="829"/>
      <c r="H149" s="829"/>
      <c r="I149" s="830"/>
      <c r="J149" s="830"/>
      <c r="K149" s="829"/>
      <c r="L149" s="840">
        <f t="shared" si="292"/>
        <v>0</v>
      </c>
      <c r="M149" s="832" t="str">
        <f t="shared" si="280"/>
        <v>No</v>
      </c>
      <c r="N149" s="833">
        <v>0</v>
      </c>
      <c r="O149" s="919">
        <f t="shared" si="281"/>
        <v>0</v>
      </c>
      <c r="P149" s="841">
        <f t="shared" si="293"/>
        <v>0</v>
      </c>
      <c r="Q149" s="835">
        <f t="shared" si="283"/>
        <v>0</v>
      </c>
      <c r="R149" s="842">
        <f t="shared" si="284"/>
        <v>0</v>
      </c>
      <c r="S149" s="836"/>
      <c r="T149" s="837">
        <v>0.8</v>
      </c>
      <c r="U149" s="836"/>
      <c r="V149" s="836"/>
      <c r="W149" s="836"/>
      <c r="X149" s="924">
        <f t="shared" si="285"/>
        <v>0</v>
      </c>
      <c r="Y149" s="838">
        <f t="shared" si="286"/>
        <v>0</v>
      </c>
      <c r="Z149" s="924">
        <f t="shared" si="287"/>
        <v>0</v>
      </c>
      <c r="AA149" s="838">
        <f t="shared" si="288"/>
        <v>0</v>
      </c>
      <c r="AB149" s="924">
        <f t="shared" si="289"/>
        <v>0</v>
      </c>
      <c r="AC149" s="1061">
        <f t="shared" si="290"/>
        <v>0</v>
      </c>
      <c r="AD149" s="1061"/>
      <c r="AE149" s="145"/>
      <c r="AF149" s="337"/>
      <c r="AI149" s="479">
        <f t="shared" si="272"/>
        <v>149</v>
      </c>
      <c r="AJ149" s="574">
        <f t="shared" si="291"/>
        <v>0</v>
      </c>
    </row>
    <row r="150" spans="1:40">
      <c r="A150" s="1142"/>
      <c r="B150" s="1030"/>
      <c r="C150" s="1030"/>
      <c r="D150" s="829"/>
      <c r="E150" s="829"/>
      <c r="F150" s="829"/>
      <c r="G150" s="829"/>
      <c r="H150" s="829"/>
      <c r="I150" s="830"/>
      <c r="J150" s="830"/>
      <c r="K150" s="829"/>
      <c r="L150" s="840">
        <f t="shared" si="292"/>
        <v>0</v>
      </c>
      <c r="M150" s="832" t="str">
        <f t="shared" si="280"/>
        <v>No</v>
      </c>
      <c r="N150" s="833">
        <v>0</v>
      </c>
      <c r="O150" s="919">
        <f t="shared" si="281"/>
        <v>0</v>
      </c>
      <c r="P150" s="841">
        <f t="shared" si="293"/>
        <v>0</v>
      </c>
      <c r="Q150" s="835">
        <f t="shared" si="283"/>
        <v>0</v>
      </c>
      <c r="R150" s="842">
        <f t="shared" si="284"/>
        <v>0</v>
      </c>
      <c r="S150" s="836"/>
      <c r="T150" s="837">
        <v>0.8</v>
      </c>
      <c r="U150" s="836"/>
      <c r="V150" s="836"/>
      <c r="W150" s="836"/>
      <c r="X150" s="924">
        <f t="shared" si="285"/>
        <v>0</v>
      </c>
      <c r="Y150" s="838">
        <f t="shared" si="286"/>
        <v>0</v>
      </c>
      <c r="Z150" s="924">
        <f t="shared" si="287"/>
        <v>0</v>
      </c>
      <c r="AA150" s="838">
        <f t="shared" si="288"/>
        <v>0</v>
      </c>
      <c r="AB150" s="924">
        <f t="shared" si="289"/>
        <v>0</v>
      </c>
      <c r="AC150" s="1061">
        <f t="shared" si="290"/>
        <v>0</v>
      </c>
      <c r="AD150" s="1061"/>
      <c r="AE150" s="145"/>
      <c r="AF150" s="535"/>
      <c r="AI150" s="479">
        <f t="shared" si="272"/>
        <v>150</v>
      </c>
      <c r="AJ150" s="574">
        <f t="shared" si="291"/>
        <v>0</v>
      </c>
    </row>
    <row r="151" spans="1:40">
      <c r="A151" s="1142"/>
      <c r="B151" s="1031"/>
      <c r="C151" s="1031"/>
      <c r="D151" s="829"/>
      <c r="E151" s="829"/>
      <c r="F151" s="829"/>
      <c r="G151" s="829"/>
      <c r="H151" s="829"/>
      <c r="I151" s="830"/>
      <c r="J151" s="830"/>
      <c r="K151" s="829"/>
      <c r="L151" s="840">
        <f t="shared" si="292"/>
        <v>0</v>
      </c>
      <c r="M151" s="832" t="str">
        <f t="shared" si="280"/>
        <v>No</v>
      </c>
      <c r="N151" s="833">
        <v>0</v>
      </c>
      <c r="O151" s="919">
        <f t="shared" si="281"/>
        <v>0</v>
      </c>
      <c r="P151" s="841">
        <f t="shared" si="293"/>
        <v>0</v>
      </c>
      <c r="Q151" s="835">
        <f t="shared" si="283"/>
        <v>0</v>
      </c>
      <c r="R151" s="843">
        <f t="shared" si="284"/>
        <v>0</v>
      </c>
      <c r="S151" s="836"/>
      <c r="T151" s="837">
        <v>0.8</v>
      </c>
      <c r="U151" s="836"/>
      <c r="V151" s="836"/>
      <c r="W151" s="836"/>
      <c r="X151" s="924">
        <f t="shared" si="285"/>
        <v>0</v>
      </c>
      <c r="Y151" s="838">
        <f t="shared" si="286"/>
        <v>0</v>
      </c>
      <c r="Z151" s="924">
        <f t="shared" si="287"/>
        <v>0</v>
      </c>
      <c r="AA151" s="838">
        <f t="shared" si="288"/>
        <v>0</v>
      </c>
      <c r="AB151" s="924">
        <f t="shared" si="289"/>
        <v>0</v>
      </c>
      <c r="AC151" s="1061">
        <f t="shared" si="290"/>
        <v>0</v>
      </c>
      <c r="AD151" s="1061"/>
      <c r="AE151" s="145"/>
      <c r="AF151" s="535"/>
      <c r="AI151" s="479">
        <f t="shared" si="272"/>
        <v>151</v>
      </c>
      <c r="AJ151" s="574">
        <f t="shared" si="291"/>
        <v>0</v>
      </c>
    </row>
    <row r="152" spans="1:40">
      <c r="A152" s="1142"/>
      <c r="B152" s="583" t="s">
        <v>118</v>
      </c>
      <c r="C152" s="1033">
        <f>IF(L152=0,0,AVERAGEIF(O137:O151,"&lt;&gt;0"))</f>
        <v>0</v>
      </c>
      <c r="D152" s="1034"/>
      <c r="E152" s="61"/>
      <c r="F152" s="314" t="s">
        <v>64</v>
      </c>
      <c r="G152" s="314">
        <f>(K137*L137)+(K138*L138)+(K139*L139)+(K140*L140)+(K141*L141)+(K142*L142)+(K143*L143)+(K144*L144)+(K145*L145)+(K146*L146)+(K147*L147)+(K148*L148)+(K149*L149)+(K150*L150)+(K151*L151)</f>
        <v>0</v>
      </c>
      <c r="H152" s="61"/>
      <c r="I152" s="61"/>
      <c r="J152" s="314" t="s">
        <v>119</v>
      </c>
      <c r="K152" s="306">
        <f>SUM(K137:K151)</f>
        <v>0</v>
      </c>
      <c r="L152" s="306">
        <f>SUM(L137:L151)</f>
        <v>0</v>
      </c>
      <c r="M152" s="1056"/>
      <c r="N152" s="1056"/>
      <c r="O152" s="307" t="s">
        <v>120</v>
      </c>
      <c r="P152" s="308">
        <f>SUM(P137:P151)</f>
        <v>0</v>
      </c>
      <c r="Q152" s="309" t="s">
        <v>121</v>
      </c>
      <c r="R152" s="310">
        <f>SUM(R137:R151)</f>
        <v>0</v>
      </c>
      <c r="S152" s="306" t="s">
        <v>122</v>
      </c>
      <c r="T152" s="313">
        <f>IF(SUM(S137:S151)=0,0,1-(R152/P152))</f>
        <v>0</v>
      </c>
      <c r="U152" s="1057"/>
      <c r="V152" s="1058"/>
      <c r="W152" s="317"/>
      <c r="X152" s="557" t="s">
        <v>123</v>
      </c>
      <c r="Y152" s="557" t="s">
        <v>124</v>
      </c>
      <c r="Z152" s="558" t="s">
        <v>125</v>
      </c>
      <c r="AA152" s="558" t="s">
        <v>126</v>
      </c>
      <c r="AB152" s="557" t="s">
        <v>127</v>
      </c>
      <c r="AC152" s="1024" t="s">
        <v>128</v>
      </c>
      <c r="AD152" s="1025"/>
      <c r="AE152" s="315"/>
      <c r="AF152" s="535"/>
      <c r="AI152" s="1020" t="s">
        <v>129</v>
      </c>
      <c r="AJ152" s="1020"/>
      <c r="AK152" s="1020" t="s">
        <v>130</v>
      </c>
      <c r="AL152" s="1020"/>
    </row>
    <row r="153" spans="1:40">
      <c r="A153" s="1142"/>
      <c r="B153" s="844" t="s">
        <v>131</v>
      </c>
      <c r="C153" s="1022"/>
      <c r="D153" s="1022"/>
      <c r="E153" s="1022"/>
      <c r="F153" s="1022"/>
      <c r="G153" s="1022"/>
      <c r="H153" s="1022"/>
      <c r="I153" s="1022"/>
      <c r="J153" s="1022"/>
      <c r="K153" s="1022"/>
      <c r="L153" s="1022"/>
      <c r="M153" s="1022"/>
      <c r="N153" s="1022"/>
      <c r="O153" s="1022"/>
      <c r="P153" s="1022"/>
      <c r="Q153" s="1022"/>
      <c r="R153" s="1022"/>
      <c r="S153" s="1022"/>
      <c r="T153" s="1022"/>
      <c r="U153" s="1022"/>
      <c r="V153" s="1022"/>
      <c r="W153" s="1023"/>
      <c r="X153" s="561">
        <f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562">
        <f>R152*X136</f>
        <v>0</v>
      </c>
      <c r="Z153" s="561">
        <f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562">
        <f>R152*Z136</f>
        <v>0</v>
      </c>
      <c r="AB153" s="561">
        <f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1026">
        <f>R152*AB136</f>
        <v>0</v>
      </c>
      <c r="AD153" s="1027"/>
      <c r="AE153" s="316"/>
      <c r="AF153" s="535"/>
      <c r="AI153" s="573">
        <v>153</v>
      </c>
      <c r="AJ153" s="574">
        <f t="shared" si="291"/>
        <v>0</v>
      </c>
      <c r="AK153" s="1021">
        <f>X153+Z153+AB153</f>
        <v>0</v>
      </c>
      <c r="AL153" s="1020"/>
    </row>
    <row r="154" spans="1:40" ht="18" customHeight="1">
      <c r="A154" s="1142"/>
      <c r="B154" s="844" t="s">
        <v>133</v>
      </c>
      <c r="C154" s="1022"/>
      <c r="D154" s="1022"/>
      <c r="E154" s="1022"/>
      <c r="F154" s="1022"/>
      <c r="G154" s="1022"/>
      <c r="H154" s="1022"/>
      <c r="I154" s="1022"/>
      <c r="J154" s="1022"/>
      <c r="K154" s="1022"/>
      <c r="L154" s="1022"/>
      <c r="M154" s="1022"/>
      <c r="N154" s="1022"/>
      <c r="O154" s="1022"/>
      <c r="P154" s="1022"/>
      <c r="Q154" s="1022"/>
      <c r="R154" s="1022"/>
      <c r="S154" s="1022"/>
      <c r="T154" s="1022"/>
      <c r="U154" s="1022"/>
      <c r="V154" s="1022"/>
      <c r="W154" s="1023"/>
      <c r="X154" s="1051" t="s">
        <v>135</v>
      </c>
      <c r="Y154" s="1051"/>
      <c r="Z154" s="1052">
        <f>P152+X153+Z153+AB153</f>
        <v>0</v>
      </c>
      <c r="AA154" s="1053"/>
      <c r="AB154" s="678" t="s">
        <v>136</v>
      </c>
      <c r="AC154" s="1054">
        <f>((R152*X136)+(R152*Z136)+(R152*AB136))+R152</f>
        <v>0</v>
      </c>
      <c r="AD154" s="1054"/>
      <c r="AE154" s="316"/>
      <c r="AF154" s="535"/>
      <c r="AJ154" s="455"/>
      <c r="AN154" s="670" t="e">
        <f>1-(AC154/Z154)</f>
        <v>#DIV/0!</v>
      </c>
    </row>
    <row r="155" spans="1:40" ht="18" customHeight="1">
      <c r="A155" s="495"/>
      <c r="B155" s="61"/>
      <c r="C155" s="494"/>
      <c r="D155" s="494"/>
      <c r="E155" s="494"/>
      <c r="F155" s="494"/>
      <c r="G155" s="494"/>
      <c r="H155" s="494"/>
      <c r="I155" s="494"/>
      <c r="J155" s="494"/>
      <c r="K155" s="494"/>
      <c r="L155" s="494"/>
      <c r="M155" s="494"/>
      <c r="N155" s="494"/>
      <c r="O155" s="494"/>
      <c r="P155" s="494"/>
      <c r="Q155" s="494"/>
      <c r="R155" s="494"/>
      <c r="S155" s="494"/>
      <c r="T155" s="494"/>
      <c r="U155" s="494"/>
      <c r="V155" s="494"/>
      <c r="W155" s="494"/>
      <c r="X155" s="496"/>
      <c r="Y155" s="496"/>
      <c r="Z155" s="527"/>
      <c r="AA155" s="528"/>
      <c r="AB155" s="499"/>
      <c r="AC155" s="534"/>
      <c r="AD155" s="534"/>
      <c r="AE155" s="316"/>
      <c r="AF155" s="535"/>
    </row>
    <row r="156" spans="1:40" ht="49.95" customHeight="1">
      <c r="A156" s="1137" t="s">
        <v>148</v>
      </c>
      <c r="B156" s="1062" t="str">
        <f>IF(B159=0,"",B159)</f>
        <v/>
      </c>
      <c r="C156" s="1062"/>
      <c r="D156" s="1062"/>
      <c r="E156" s="1062"/>
      <c r="F156" s="1062"/>
      <c r="G156" s="1062"/>
      <c r="H156" s="1062"/>
      <c r="I156" s="1062"/>
      <c r="J156" s="1062"/>
      <c r="K156" s="1062"/>
      <c r="L156" s="1062"/>
      <c r="M156" s="1062"/>
      <c r="N156" s="1062"/>
      <c r="O156" s="1062"/>
      <c r="P156" s="1062"/>
      <c r="Q156" s="1062"/>
      <c r="R156" s="1062"/>
      <c r="S156" s="1062"/>
      <c r="T156" s="1062"/>
      <c r="U156" s="1083"/>
      <c r="V156" s="1083"/>
      <c r="W156" s="1083"/>
      <c r="X156" s="1091"/>
      <c r="Y156" s="1091"/>
      <c r="Z156" s="1091"/>
      <c r="AA156" s="1091"/>
      <c r="AB156" s="1091"/>
      <c r="AC156" s="1091"/>
      <c r="AD156" s="1091"/>
      <c r="AE156" s="62"/>
      <c r="AF156" s="507"/>
    </row>
    <row r="157" spans="1:40">
      <c r="A157" s="1137"/>
      <c r="B157" s="1065" t="s">
        <v>92</v>
      </c>
      <c r="C157" s="1037" t="s">
        <v>75</v>
      </c>
      <c r="D157" s="1037" t="s">
        <v>45</v>
      </c>
      <c r="E157" s="1037" t="s">
        <v>93</v>
      </c>
      <c r="F157" s="1037" t="s">
        <v>94</v>
      </c>
      <c r="G157" s="1037" t="s">
        <v>95</v>
      </c>
      <c r="H157" s="1037" t="s">
        <v>96</v>
      </c>
      <c r="I157" s="1094" t="s">
        <v>97</v>
      </c>
      <c r="J157" s="1094" t="s">
        <v>98</v>
      </c>
      <c r="K157" s="1039" t="s">
        <v>77</v>
      </c>
      <c r="L157" s="1039" t="s">
        <v>99</v>
      </c>
      <c r="M157" s="1081" t="s">
        <v>100</v>
      </c>
      <c r="N157" s="1065"/>
      <c r="O157" s="1041" t="s">
        <v>46</v>
      </c>
      <c r="P157" s="1041"/>
      <c r="Q157" s="1041" t="s">
        <v>101</v>
      </c>
      <c r="R157" s="1042"/>
      <c r="S157" s="1032" t="s">
        <v>102</v>
      </c>
      <c r="T157" s="1115" t="s">
        <v>63</v>
      </c>
      <c r="U157" s="1043" t="s">
        <v>103</v>
      </c>
      <c r="V157" s="1044"/>
      <c r="W157" s="1044"/>
      <c r="X157" s="1045" t="s">
        <v>80</v>
      </c>
      <c r="Y157" s="1046"/>
      <c r="Z157" s="1046"/>
      <c r="AA157" s="1046"/>
      <c r="AB157" s="1046"/>
      <c r="AC157" s="1046"/>
      <c r="AD157" s="1047"/>
      <c r="AE157" s="1092" t="s">
        <v>104</v>
      </c>
      <c r="AF157" s="335"/>
    </row>
    <row r="158" spans="1:40">
      <c r="A158" s="1137"/>
      <c r="B158" s="1066"/>
      <c r="C158" s="1038"/>
      <c r="D158" s="1038"/>
      <c r="E158" s="1038"/>
      <c r="F158" s="1038"/>
      <c r="G158" s="1038"/>
      <c r="H158" s="1038"/>
      <c r="I158" s="1095"/>
      <c r="J158" s="1095"/>
      <c r="K158" s="1040"/>
      <c r="L158" s="1040"/>
      <c r="M158" s="1082"/>
      <c r="N158" s="1066"/>
      <c r="O158" s="134" t="s">
        <v>105</v>
      </c>
      <c r="P158" s="134" t="s">
        <v>82</v>
      </c>
      <c r="Q158" s="134" t="s">
        <v>105</v>
      </c>
      <c r="R158" s="301" t="s">
        <v>106</v>
      </c>
      <c r="S158" s="1032"/>
      <c r="T158" s="1115"/>
      <c r="U158" s="302" t="s">
        <v>47</v>
      </c>
      <c r="V158" s="144" t="s">
        <v>48</v>
      </c>
      <c r="W158" s="303" t="s">
        <v>107</v>
      </c>
      <c r="X158" s="490">
        <v>0</v>
      </c>
      <c r="Y158" s="491" t="s">
        <v>57</v>
      </c>
      <c r="Z158" s="490">
        <v>0</v>
      </c>
      <c r="AA158" s="492" t="s">
        <v>108</v>
      </c>
      <c r="AB158" s="490">
        <v>0</v>
      </c>
      <c r="AC158" s="1096" t="s">
        <v>59</v>
      </c>
      <c r="AD158" s="1096"/>
      <c r="AE158" s="1093"/>
      <c r="AF158" s="335"/>
    </row>
    <row r="159" spans="1:40">
      <c r="A159" s="1137"/>
      <c r="B159" s="1029">
        <f>'Cadastro Inicial'!B23</f>
        <v>0</v>
      </c>
      <c r="C159" s="1029">
        <f>'Cadastro Inicial'!C23</f>
        <v>0</v>
      </c>
      <c r="D159" s="829"/>
      <c r="E159" s="829"/>
      <c r="F159" s="829"/>
      <c r="G159" s="829"/>
      <c r="H159" s="829"/>
      <c r="I159" s="830"/>
      <c r="J159" s="830"/>
      <c r="K159" s="829"/>
      <c r="L159" s="831">
        <f>J159-I159</f>
        <v>0</v>
      </c>
      <c r="M159" s="832" t="str">
        <f>IF(N159&gt;0,"Yes","No")</f>
        <v>No</v>
      </c>
      <c r="N159" s="833">
        <v>0</v>
      </c>
      <c r="O159" s="919">
        <f>ROUNDUP(((Q159/T159)),0)</f>
        <v>0</v>
      </c>
      <c r="P159" s="834">
        <f>K159*L159*O159</f>
        <v>0</v>
      </c>
      <c r="Q159" s="835">
        <f>S159-(S159*N159)</f>
        <v>0</v>
      </c>
      <c r="R159" s="835">
        <f>Q159*K159*L159</f>
        <v>0</v>
      </c>
      <c r="S159" s="836"/>
      <c r="T159" s="837">
        <v>0.8</v>
      </c>
      <c r="U159" s="836"/>
      <c r="V159" s="836"/>
      <c r="W159" s="836"/>
      <c r="X159" s="924">
        <f>X158</f>
        <v>0</v>
      </c>
      <c r="Y159" s="838">
        <f>O159*X159</f>
        <v>0</v>
      </c>
      <c r="Z159" s="924">
        <f>Z158</f>
        <v>0</v>
      </c>
      <c r="AA159" s="838">
        <f>O159*Z158</f>
        <v>0</v>
      </c>
      <c r="AB159" s="924">
        <f>AB158</f>
        <v>0</v>
      </c>
      <c r="AC159" s="1061">
        <f>O159*AB159</f>
        <v>0</v>
      </c>
      <c r="AD159" s="1061"/>
      <c r="AE159" s="142" t="s">
        <v>50</v>
      </c>
      <c r="AF159" s="335"/>
      <c r="AI159" s="479">
        <v>159</v>
      </c>
      <c r="AJ159" s="574">
        <f>Y159+AA159+AC159</f>
        <v>0</v>
      </c>
    </row>
    <row r="160" spans="1:40">
      <c r="A160" s="1137"/>
      <c r="B160" s="1030"/>
      <c r="C160" s="1030"/>
      <c r="D160" s="829"/>
      <c r="E160" s="829"/>
      <c r="F160" s="829"/>
      <c r="G160" s="829"/>
      <c r="H160" s="829"/>
      <c r="I160" s="830"/>
      <c r="J160" s="830"/>
      <c r="K160" s="829"/>
      <c r="L160" s="840">
        <f t="shared" ref="L160" si="294">J160-I160</f>
        <v>0</v>
      </c>
      <c r="M160" s="832" t="str">
        <f t="shared" ref="M160:M173" si="295">IF(N160&gt;0,"Yes","No")</f>
        <v>No</v>
      </c>
      <c r="N160" s="833">
        <v>0</v>
      </c>
      <c r="O160" s="919">
        <f t="shared" ref="O160:O173" si="296">ROUNDUP(((Q160/T160)),0)</f>
        <v>0</v>
      </c>
      <c r="P160" s="841">
        <f t="shared" ref="P160:P161" si="297">K160*L160*O160</f>
        <v>0</v>
      </c>
      <c r="Q160" s="835">
        <f t="shared" ref="Q160:Q173" si="298">S160-(S160*N160)</f>
        <v>0</v>
      </c>
      <c r="R160" s="842">
        <f t="shared" ref="R160:R173" si="299">Q160*K160*L160</f>
        <v>0</v>
      </c>
      <c r="S160" s="836"/>
      <c r="T160" s="837">
        <v>0.8</v>
      </c>
      <c r="U160" s="836"/>
      <c r="V160" s="836"/>
      <c r="W160" s="836"/>
      <c r="X160" s="924">
        <f t="shared" ref="X160:X173" si="300">X159</f>
        <v>0</v>
      </c>
      <c r="Y160" s="838">
        <f t="shared" ref="Y160:Y173" si="301">O160*X160</f>
        <v>0</v>
      </c>
      <c r="Z160" s="924">
        <f t="shared" ref="Z160:Z173" si="302">Z159</f>
        <v>0</v>
      </c>
      <c r="AA160" s="838">
        <f t="shared" ref="AA160:AA173" si="303">O160*Z159</f>
        <v>0</v>
      </c>
      <c r="AB160" s="924">
        <f t="shared" ref="AB160:AB173" si="304">AB159</f>
        <v>0</v>
      </c>
      <c r="AC160" s="1061">
        <f t="shared" ref="AC160:AC173" si="305">O160*AB160</f>
        <v>0</v>
      </c>
      <c r="AD160" s="1061"/>
      <c r="AE160" s="188" t="s">
        <v>115</v>
      </c>
      <c r="AF160" s="335"/>
      <c r="AI160" s="479">
        <f t="shared" si="272"/>
        <v>160</v>
      </c>
      <c r="AJ160" s="574">
        <f t="shared" ref="AJ160:AJ175" si="306">Y160+AA160+AC160</f>
        <v>0</v>
      </c>
    </row>
    <row r="161" spans="1:40">
      <c r="A161" s="1137"/>
      <c r="B161" s="1030"/>
      <c r="C161" s="1030"/>
      <c r="D161" s="829"/>
      <c r="E161" s="829"/>
      <c r="F161" s="829"/>
      <c r="G161" s="829"/>
      <c r="H161" s="829"/>
      <c r="I161" s="830"/>
      <c r="J161" s="830"/>
      <c r="K161" s="829"/>
      <c r="L161" s="840">
        <f>J161-I161</f>
        <v>0</v>
      </c>
      <c r="M161" s="832" t="str">
        <f t="shared" si="295"/>
        <v>No</v>
      </c>
      <c r="N161" s="833">
        <v>0</v>
      </c>
      <c r="O161" s="919">
        <f t="shared" si="296"/>
        <v>0</v>
      </c>
      <c r="P161" s="841">
        <f t="shared" si="297"/>
        <v>0</v>
      </c>
      <c r="Q161" s="835">
        <f t="shared" si="298"/>
        <v>0</v>
      </c>
      <c r="R161" s="842">
        <f t="shared" si="299"/>
        <v>0</v>
      </c>
      <c r="S161" s="836"/>
      <c r="T161" s="837">
        <v>0.8</v>
      </c>
      <c r="U161" s="836"/>
      <c r="V161" s="836"/>
      <c r="W161" s="836"/>
      <c r="X161" s="924">
        <f t="shared" si="300"/>
        <v>0</v>
      </c>
      <c r="Y161" s="838">
        <f t="shared" si="301"/>
        <v>0</v>
      </c>
      <c r="Z161" s="924">
        <f t="shared" si="302"/>
        <v>0</v>
      </c>
      <c r="AA161" s="838">
        <f t="shared" si="303"/>
        <v>0</v>
      </c>
      <c r="AB161" s="924">
        <f t="shared" si="304"/>
        <v>0</v>
      </c>
      <c r="AC161" s="1061">
        <f t="shared" si="305"/>
        <v>0</v>
      </c>
      <c r="AD161" s="1061"/>
      <c r="AE161" s="146"/>
      <c r="AF161" s="335"/>
      <c r="AI161" s="479">
        <f t="shared" si="272"/>
        <v>161</v>
      </c>
      <c r="AJ161" s="574">
        <f t="shared" si="306"/>
        <v>0</v>
      </c>
    </row>
    <row r="162" spans="1:40">
      <c r="A162" s="1137"/>
      <c r="B162" s="1030"/>
      <c r="C162" s="1030"/>
      <c r="D162" s="829"/>
      <c r="E162" s="829"/>
      <c r="F162" s="829"/>
      <c r="G162" s="829"/>
      <c r="H162" s="829"/>
      <c r="I162" s="830"/>
      <c r="J162" s="830"/>
      <c r="K162" s="829"/>
      <c r="L162" s="840">
        <f>J162-I162</f>
        <v>0</v>
      </c>
      <c r="M162" s="832" t="str">
        <f t="shared" si="295"/>
        <v>No</v>
      </c>
      <c r="N162" s="833">
        <v>0</v>
      </c>
      <c r="O162" s="919">
        <f t="shared" si="296"/>
        <v>0</v>
      </c>
      <c r="P162" s="841">
        <f>K162*L162*O162</f>
        <v>0</v>
      </c>
      <c r="Q162" s="835">
        <f t="shared" si="298"/>
        <v>0</v>
      </c>
      <c r="R162" s="842">
        <f t="shared" si="299"/>
        <v>0</v>
      </c>
      <c r="S162" s="836"/>
      <c r="T162" s="837">
        <v>0.8</v>
      </c>
      <c r="U162" s="836"/>
      <c r="V162" s="836"/>
      <c r="W162" s="836"/>
      <c r="X162" s="924">
        <f t="shared" si="300"/>
        <v>0</v>
      </c>
      <c r="Y162" s="838">
        <f t="shared" si="301"/>
        <v>0</v>
      </c>
      <c r="Z162" s="924">
        <f t="shared" si="302"/>
        <v>0</v>
      </c>
      <c r="AA162" s="838">
        <f t="shared" si="303"/>
        <v>0</v>
      </c>
      <c r="AB162" s="924">
        <f t="shared" si="304"/>
        <v>0</v>
      </c>
      <c r="AC162" s="1061">
        <f t="shared" si="305"/>
        <v>0</v>
      </c>
      <c r="AD162" s="1061"/>
      <c r="AE162" s="182" t="s">
        <v>116</v>
      </c>
      <c r="AF162" s="335"/>
      <c r="AI162" s="479">
        <f t="shared" si="272"/>
        <v>162</v>
      </c>
      <c r="AJ162" s="574">
        <f t="shared" si="306"/>
        <v>0</v>
      </c>
    </row>
    <row r="163" spans="1:40">
      <c r="A163" s="1137"/>
      <c r="B163" s="1030"/>
      <c r="C163" s="1030"/>
      <c r="D163" s="829"/>
      <c r="E163" s="829"/>
      <c r="F163" s="829"/>
      <c r="G163" s="829"/>
      <c r="H163" s="829"/>
      <c r="I163" s="830"/>
      <c r="J163" s="830"/>
      <c r="K163" s="829"/>
      <c r="L163" s="840">
        <f t="shared" ref="L163:L173" si="307">J163-I163</f>
        <v>0</v>
      </c>
      <c r="M163" s="832" t="str">
        <f t="shared" si="295"/>
        <v>No</v>
      </c>
      <c r="N163" s="833">
        <v>0</v>
      </c>
      <c r="O163" s="919">
        <f t="shared" si="296"/>
        <v>0</v>
      </c>
      <c r="P163" s="841">
        <f t="shared" ref="P163:P173" si="308">K163*L163*O163</f>
        <v>0</v>
      </c>
      <c r="Q163" s="835">
        <f t="shared" si="298"/>
        <v>0</v>
      </c>
      <c r="R163" s="842">
        <f t="shared" si="299"/>
        <v>0</v>
      </c>
      <c r="S163" s="836"/>
      <c r="T163" s="837">
        <v>0.8</v>
      </c>
      <c r="U163" s="836"/>
      <c r="V163" s="836"/>
      <c r="W163" s="836"/>
      <c r="X163" s="924">
        <f t="shared" si="300"/>
        <v>0</v>
      </c>
      <c r="Y163" s="838">
        <f t="shared" si="301"/>
        <v>0</v>
      </c>
      <c r="Z163" s="924">
        <f t="shared" si="302"/>
        <v>0</v>
      </c>
      <c r="AA163" s="838">
        <f t="shared" si="303"/>
        <v>0</v>
      </c>
      <c r="AB163" s="924">
        <f t="shared" si="304"/>
        <v>0</v>
      </c>
      <c r="AC163" s="1061">
        <f t="shared" si="305"/>
        <v>0</v>
      </c>
      <c r="AD163" s="1061"/>
      <c r="AE163" s="187" t="s">
        <v>140</v>
      </c>
      <c r="AF163" s="335"/>
      <c r="AI163" s="479">
        <f t="shared" si="272"/>
        <v>163</v>
      </c>
      <c r="AJ163" s="574">
        <f t="shared" si="306"/>
        <v>0</v>
      </c>
    </row>
    <row r="164" spans="1:40">
      <c r="A164" s="1137"/>
      <c r="B164" s="1030"/>
      <c r="C164" s="1030"/>
      <c r="D164" s="829"/>
      <c r="E164" s="829"/>
      <c r="F164" s="829"/>
      <c r="G164" s="829"/>
      <c r="H164" s="829"/>
      <c r="I164" s="830"/>
      <c r="J164" s="830"/>
      <c r="K164" s="829"/>
      <c r="L164" s="840">
        <f t="shared" si="307"/>
        <v>0</v>
      </c>
      <c r="M164" s="832" t="str">
        <f t="shared" si="295"/>
        <v>No</v>
      </c>
      <c r="N164" s="833">
        <v>0</v>
      </c>
      <c r="O164" s="919">
        <f t="shared" si="296"/>
        <v>0</v>
      </c>
      <c r="P164" s="841">
        <f t="shared" si="308"/>
        <v>0</v>
      </c>
      <c r="Q164" s="835">
        <f t="shared" si="298"/>
        <v>0</v>
      </c>
      <c r="R164" s="842">
        <f t="shared" si="299"/>
        <v>0</v>
      </c>
      <c r="S164" s="836"/>
      <c r="T164" s="837">
        <v>0.8</v>
      </c>
      <c r="U164" s="836"/>
      <c r="V164" s="836"/>
      <c r="W164" s="836"/>
      <c r="X164" s="924">
        <f t="shared" si="300"/>
        <v>0</v>
      </c>
      <c r="Y164" s="838">
        <f t="shared" si="301"/>
        <v>0</v>
      </c>
      <c r="Z164" s="924">
        <f t="shared" si="302"/>
        <v>0</v>
      </c>
      <c r="AA164" s="838">
        <f t="shared" si="303"/>
        <v>0</v>
      </c>
      <c r="AB164" s="924">
        <f t="shared" si="304"/>
        <v>0</v>
      </c>
      <c r="AC164" s="1061">
        <f t="shared" si="305"/>
        <v>0</v>
      </c>
      <c r="AD164" s="1061"/>
      <c r="AE164" s="146"/>
      <c r="AF164" s="335"/>
      <c r="AI164" s="479">
        <f t="shared" si="272"/>
        <v>164</v>
      </c>
      <c r="AJ164" s="574">
        <f t="shared" si="306"/>
        <v>0</v>
      </c>
    </row>
    <row r="165" spans="1:40">
      <c r="A165" s="1137"/>
      <c r="B165" s="1030"/>
      <c r="C165" s="1030"/>
      <c r="D165" s="829"/>
      <c r="E165" s="829"/>
      <c r="F165" s="829"/>
      <c r="G165" s="829"/>
      <c r="H165" s="829"/>
      <c r="I165" s="830"/>
      <c r="J165" s="830"/>
      <c r="K165" s="829"/>
      <c r="L165" s="840">
        <f t="shared" si="307"/>
        <v>0</v>
      </c>
      <c r="M165" s="832" t="str">
        <f t="shared" si="295"/>
        <v>No</v>
      </c>
      <c r="N165" s="833">
        <v>0</v>
      </c>
      <c r="O165" s="919">
        <f t="shared" si="296"/>
        <v>0</v>
      </c>
      <c r="P165" s="841">
        <f t="shared" si="308"/>
        <v>0</v>
      </c>
      <c r="Q165" s="835">
        <f t="shared" si="298"/>
        <v>0</v>
      </c>
      <c r="R165" s="842">
        <f t="shared" si="299"/>
        <v>0</v>
      </c>
      <c r="S165" s="836"/>
      <c r="T165" s="837">
        <v>0.8</v>
      </c>
      <c r="U165" s="836"/>
      <c r="V165" s="836"/>
      <c r="W165" s="836"/>
      <c r="X165" s="924">
        <f t="shared" si="300"/>
        <v>0</v>
      </c>
      <c r="Y165" s="838">
        <f t="shared" si="301"/>
        <v>0</v>
      </c>
      <c r="Z165" s="924">
        <f t="shared" si="302"/>
        <v>0</v>
      </c>
      <c r="AA165" s="838">
        <f t="shared" si="303"/>
        <v>0</v>
      </c>
      <c r="AB165" s="924">
        <f t="shared" si="304"/>
        <v>0</v>
      </c>
      <c r="AC165" s="1061">
        <f t="shared" si="305"/>
        <v>0</v>
      </c>
      <c r="AD165" s="1061"/>
      <c r="AE165" s="146"/>
      <c r="AF165" s="335"/>
      <c r="AI165" s="479">
        <f t="shared" si="272"/>
        <v>165</v>
      </c>
      <c r="AJ165" s="574">
        <f t="shared" si="306"/>
        <v>0</v>
      </c>
    </row>
    <row r="166" spans="1:40">
      <c r="A166" s="1137"/>
      <c r="B166" s="1030"/>
      <c r="C166" s="1030"/>
      <c r="D166" s="829"/>
      <c r="E166" s="829"/>
      <c r="F166" s="829"/>
      <c r="G166" s="829"/>
      <c r="H166" s="829"/>
      <c r="I166" s="830"/>
      <c r="J166" s="830"/>
      <c r="K166" s="829"/>
      <c r="L166" s="840">
        <f t="shared" si="307"/>
        <v>0</v>
      </c>
      <c r="M166" s="832" t="str">
        <f t="shared" si="295"/>
        <v>No</v>
      </c>
      <c r="N166" s="833">
        <v>0</v>
      </c>
      <c r="O166" s="919">
        <f t="shared" si="296"/>
        <v>0</v>
      </c>
      <c r="P166" s="841">
        <f t="shared" si="308"/>
        <v>0</v>
      </c>
      <c r="Q166" s="835">
        <f t="shared" si="298"/>
        <v>0</v>
      </c>
      <c r="R166" s="842">
        <f t="shared" si="299"/>
        <v>0</v>
      </c>
      <c r="S166" s="836"/>
      <c r="T166" s="837">
        <v>0.8</v>
      </c>
      <c r="U166" s="836"/>
      <c r="V166" s="836"/>
      <c r="W166" s="836"/>
      <c r="X166" s="924">
        <f t="shared" si="300"/>
        <v>0</v>
      </c>
      <c r="Y166" s="838">
        <f t="shared" si="301"/>
        <v>0</v>
      </c>
      <c r="Z166" s="924">
        <f t="shared" si="302"/>
        <v>0</v>
      </c>
      <c r="AA166" s="838">
        <f t="shared" si="303"/>
        <v>0</v>
      </c>
      <c r="AB166" s="924">
        <f t="shared" si="304"/>
        <v>0</v>
      </c>
      <c r="AC166" s="1061">
        <f t="shared" si="305"/>
        <v>0</v>
      </c>
      <c r="AD166" s="1061"/>
      <c r="AE166" s="146"/>
      <c r="AF166" s="335"/>
      <c r="AI166" s="479">
        <f t="shared" si="272"/>
        <v>166</v>
      </c>
      <c r="AJ166" s="574">
        <f t="shared" si="306"/>
        <v>0</v>
      </c>
    </row>
    <row r="167" spans="1:40">
      <c r="A167" s="1137"/>
      <c r="B167" s="1030"/>
      <c r="C167" s="1030"/>
      <c r="D167" s="829"/>
      <c r="E167" s="829"/>
      <c r="F167" s="829"/>
      <c r="G167" s="829"/>
      <c r="H167" s="829"/>
      <c r="I167" s="830"/>
      <c r="J167" s="830"/>
      <c r="K167" s="829"/>
      <c r="L167" s="840">
        <f t="shared" si="307"/>
        <v>0</v>
      </c>
      <c r="M167" s="832" t="str">
        <f t="shared" si="295"/>
        <v>No</v>
      </c>
      <c r="N167" s="833">
        <v>0</v>
      </c>
      <c r="O167" s="919">
        <f t="shared" si="296"/>
        <v>0</v>
      </c>
      <c r="P167" s="841">
        <f t="shared" si="308"/>
        <v>0</v>
      </c>
      <c r="Q167" s="835">
        <f t="shared" si="298"/>
        <v>0</v>
      </c>
      <c r="R167" s="842">
        <f t="shared" si="299"/>
        <v>0</v>
      </c>
      <c r="S167" s="836"/>
      <c r="T167" s="837">
        <v>0.8</v>
      </c>
      <c r="U167" s="836"/>
      <c r="V167" s="836"/>
      <c r="W167" s="836"/>
      <c r="X167" s="924">
        <f t="shared" si="300"/>
        <v>0</v>
      </c>
      <c r="Y167" s="838">
        <f t="shared" si="301"/>
        <v>0</v>
      </c>
      <c r="Z167" s="924">
        <f t="shared" si="302"/>
        <v>0</v>
      </c>
      <c r="AA167" s="838">
        <f t="shared" si="303"/>
        <v>0</v>
      </c>
      <c r="AB167" s="924">
        <f t="shared" si="304"/>
        <v>0</v>
      </c>
      <c r="AC167" s="1061">
        <f t="shared" si="305"/>
        <v>0</v>
      </c>
      <c r="AD167" s="1061"/>
      <c r="AE167" s="146"/>
      <c r="AF167" s="335"/>
      <c r="AI167" s="479">
        <f t="shared" si="272"/>
        <v>167</v>
      </c>
      <c r="AJ167" s="574">
        <f t="shared" si="306"/>
        <v>0</v>
      </c>
    </row>
    <row r="168" spans="1:40">
      <c r="A168" s="1137"/>
      <c r="B168" s="1030"/>
      <c r="C168" s="1030"/>
      <c r="D168" s="829"/>
      <c r="E168" s="829"/>
      <c r="F168" s="829"/>
      <c r="G168" s="829"/>
      <c r="H168" s="829"/>
      <c r="I168" s="830"/>
      <c r="J168" s="830"/>
      <c r="K168" s="829"/>
      <c r="L168" s="840">
        <f t="shared" si="307"/>
        <v>0</v>
      </c>
      <c r="M168" s="832" t="str">
        <f t="shared" si="295"/>
        <v>No</v>
      </c>
      <c r="N168" s="833">
        <v>0</v>
      </c>
      <c r="O168" s="919">
        <f t="shared" si="296"/>
        <v>0</v>
      </c>
      <c r="P168" s="841">
        <f t="shared" si="308"/>
        <v>0</v>
      </c>
      <c r="Q168" s="835">
        <f t="shared" si="298"/>
        <v>0</v>
      </c>
      <c r="R168" s="842">
        <f t="shared" si="299"/>
        <v>0</v>
      </c>
      <c r="S168" s="836"/>
      <c r="T168" s="837">
        <v>0.8</v>
      </c>
      <c r="U168" s="836"/>
      <c r="V168" s="836"/>
      <c r="W168" s="836"/>
      <c r="X168" s="924">
        <f t="shared" si="300"/>
        <v>0</v>
      </c>
      <c r="Y168" s="838">
        <f t="shared" si="301"/>
        <v>0</v>
      </c>
      <c r="Z168" s="924">
        <f t="shared" si="302"/>
        <v>0</v>
      </c>
      <c r="AA168" s="838">
        <f t="shared" si="303"/>
        <v>0</v>
      </c>
      <c r="AB168" s="924">
        <f t="shared" si="304"/>
        <v>0</v>
      </c>
      <c r="AC168" s="1061">
        <f t="shared" si="305"/>
        <v>0</v>
      </c>
      <c r="AD168" s="1061"/>
      <c r="AE168" s="146"/>
      <c r="AF168" s="335"/>
      <c r="AI168" s="479">
        <f t="shared" si="272"/>
        <v>168</v>
      </c>
      <c r="AJ168" s="574">
        <f t="shared" si="306"/>
        <v>0</v>
      </c>
    </row>
    <row r="169" spans="1:40">
      <c r="A169" s="1137"/>
      <c r="B169" s="1030"/>
      <c r="C169" s="1030"/>
      <c r="D169" s="829"/>
      <c r="E169" s="829"/>
      <c r="F169" s="829"/>
      <c r="G169" s="829"/>
      <c r="H169" s="829"/>
      <c r="I169" s="830"/>
      <c r="J169" s="830"/>
      <c r="K169" s="829"/>
      <c r="L169" s="840">
        <f t="shared" si="307"/>
        <v>0</v>
      </c>
      <c r="M169" s="832" t="str">
        <f t="shared" si="295"/>
        <v>No</v>
      </c>
      <c r="N169" s="833">
        <v>0</v>
      </c>
      <c r="O169" s="919">
        <f t="shared" si="296"/>
        <v>0</v>
      </c>
      <c r="P169" s="841">
        <f t="shared" si="308"/>
        <v>0</v>
      </c>
      <c r="Q169" s="835">
        <f t="shared" si="298"/>
        <v>0</v>
      </c>
      <c r="R169" s="842">
        <f t="shared" si="299"/>
        <v>0</v>
      </c>
      <c r="S169" s="836"/>
      <c r="T169" s="837">
        <v>0.8</v>
      </c>
      <c r="U169" s="836"/>
      <c r="V169" s="836"/>
      <c r="W169" s="836"/>
      <c r="X169" s="924">
        <f t="shared" si="300"/>
        <v>0</v>
      </c>
      <c r="Y169" s="838">
        <f t="shared" si="301"/>
        <v>0</v>
      </c>
      <c r="Z169" s="924">
        <f t="shared" si="302"/>
        <v>0</v>
      </c>
      <c r="AA169" s="838">
        <f t="shared" si="303"/>
        <v>0</v>
      </c>
      <c r="AB169" s="924">
        <f t="shared" si="304"/>
        <v>0</v>
      </c>
      <c r="AC169" s="1061">
        <f t="shared" si="305"/>
        <v>0</v>
      </c>
      <c r="AD169" s="1061"/>
      <c r="AE169" s="146"/>
      <c r="AF169" s="335"/>
      <c r="AI169" s="479">
        <f t="shared" si="272"/>
        <v>169</v>
      </c>
      <c r="AJ169" s="574">
        <f t="shared" si="306"/>
        <v>0</v>
      </c>
    </row>
    <row r="170" spans="1:40">
      <c r="A170" s="1137"/>
      <c r="B170" s="1030"/>
      <c r="C170" s="1030"/>
      <c r="D170" s="829"/>
      <c r="E170" s="829"/>
      <c r="F170" s="829"/>
      <c r="G170" s="829"/>
      <c r="H170" s="829"/>
      <c r="I170" s="830"/>
      <c r="J170" s="830"/>
      <c r="K170" s="829"/>
      <c r="L170" s="840">
        <f t="shared" si="307"/>
        <v>0</v>
      </c>
      <c r="M170" s="832" t="str">
        <f t="shared" si="295"/>
        <v>No</v>
      </c>
      <c r="N170" s="833">
        <v>0</v>
      </c>
      <c r="O170" s="919">
        <f t="shared" si="296"/>
        <v>0</v>
      </c>
      <c r="P170" s="841">
        <f t="shared" si="308"/>
        <v>0</v>
      </c>
      <c r="Q170" s="835">
        <f t="shared" si="298"/>
        <v>0</v>
      </c>
      <c r="R170" s="842">
        <f t="shared" si="299"/>
        <v>0</v>
      </c>
      <c r="S170" s="836"/>
      <c r="T170" s="837">
        <v>0.8</v>
      </c>
      <c r="U170" s="836"/>
      <c r="V170" s="836"/>
      <c r="W170" s="836"/>
      <c r="X170" s="924">
        <f t="shared" si="300"/>
        <v>0</v>
      </c>
      <c r="Y170" s="838">
        <f t="shared" si="301"/>
        <v>0</v>
      </c>
      <c r="Z170" s="924">
        <f t="shared" si="302"/>
        <v>0</v>
      </c>
      <c r="AA170" s="838">
        <f t="shared" si="303"/>
        <v>0</v>
      </c>
      <c r="AB170" s="924">
        <f t="shared" si="304"/>
        <v>0</v>
      </c>
      <c r="AC170" s="1061">
        <f t="shared" si="305"/>
        <v>0</v>
      </c>
      <c r="AD170" s="1061"/>
      <c r="AE170" s="146"/>
      <c r="AF170" s="335"/>
      <c r="AI170" s="479">
        <f t="shared" si="272"/>
        <v>170</v>
      </c>
      <c r="AJ170" s="574">
        <f t="shared" si="306"/>
        <v>0</v>
      </c>
    </row>
    <row r="171" spans="1:40">
      <c r="A171" s="1137"/>
      <c r="B171" s="1030"/>
      <c r="C171" s="1030"/>
      <c r="D171" s="829"/>
      <c r="E171" s="829"/>
      <c r="F171" s="829"/>
      <c r="G171" s="829"/>
      <c r="H171" s="829"/>
      <c r="I171" s="830"/>
      <c r="J171" s="830"/>
      <c r="K171" s="829"/>
      <c r="L171" s="840">
        <f t="shared" si="307"/>
        <v>0</v>
      </c>
      <c r="M171" s="832" t="str">
        <f t="shared" si="295"/>
        <v>No</v>
      </c>
      <c r="N171" s="833">
        <v>0</v>
      </c>
      <c r="O171" s="919">
        <f t="shared" si="296"/>
        <v>0</v>
      </c>
      <c r="P171" s="841">
        <f t="shared" si="308"/>
        <v>0</v>
      </c>
      <c r="Q171" s="835">
        <f t="shared" si="298"/>
        <v>0</v>
      </c>
      <c r="R171" s="842">
        <f t="shared" si="299"/>
        <v>0</v>
      </c>
      <c r="S171" s="836"/>
      <c r="T171" s="837">
        <v>0.8</v>
      </c>
      <c r="U171" s="836"/>
      <c r="V171" s="836"/>
      <c r="W171" s="836"/>
      <c r="X171" s="924">
        <f t="shared" si="300"/>
        <v>0</v>
      </c>
      <c r="Y171" s="838">
        <f t="shared" si="301"/>
        <v>0</v>
      </c>
      <c r="Z171" s="924">
        <f t="shared" si="302"/>
        <v>0</v>
      </c>
      <c r="AA171" s="838">
        <f t="shared" si="303"/>
        <v>0</v>
      </c>
      <c r="AB171" s="924">
        <f t="shared" si="304"/>
        <v>0</v>
      </c>
      <c r="AC171" s="1061">
        <f t="shared" si="305"/>
        <v>0</v>
      </c>
      <c r="AD171" s="1061"/>
      <c r="AE171" s="146"/>
      <c r="AF171" s="335"/>
      <c r="AI171" s="479">
        <f t="shared" si="272"/>
        <v>171</v>
      </c>
      <c r="AJ171" s="574">
        <f t="shared" si="306"/>
        <v>0</v>
      </c>
    </row>
    <row r="172" spans="1:40">
      <c r="A172" s="1137"/>
      <c r="B172" s="1030"/>
      <c r="C172" s="1030"/>
      <c r="D172" s="829"/>
      <c r="E172" s="829"/>
      <c r="F172" s="829"/>
      <c r="G172" s="829"/>
      <c r="H172" s="829"/>
      <c r="I172" s="830"/>
      <c r="J172" s="830"/>
      <c r="K172" s="829"/>
      <c r="L172" s="840">
        <f t="shared" si="307"/>
        <v>0</v>
      </c>
      <c r="M172" s="832" t="str">
        <f t="shared" si="295"/>
        <v>No</v>
      </c>
      <c r="N172" s="833">
        <v>0</v>
      </c>
      <c r="O172" s="919">
        <f t="shared" si="296"/>
        <v>0</v>
      </c>
      <c r="P172" s="841">
        <f t="shared" si="308"/>
        <v>0</v>
      </c>
      <c r="Q172" s="835">
        <f t="shared" si="298"/>
        <v>0</v>
      </c>
      <c r="R172" s="842">
        <f t="shared" si="299"/>
        <v>0</v>
      </c>
      <c r="S172" s="836"/>
      <c r="T172" s="837">
        <v>0.8</v>
      </c>
      <c r="U172" s="836"/>
      <c r="V172" s="836"/>
      <c r="W172" s="836"/>
      <c r="X172" s="924">
        <f t="shared" si="300"/>
        <v>0</v>
      </c>
      <c r="Y172" s="838">
        <f t="shared" si="301"/>
        <v>0</v>
      </c>
      <c r="Z172" s="924">
        <f t="shared" si="302"/>
        <v>0</v>
      </c>
      <c r="AA172" s="838">
        <f t="shared" si="303"/>
        <v>0</v>
      </c>
      <c r="AB172" s="924">
        <f t="shared" si="304"/>
        <v>0</v>
      </c>
      <c r="AC172" s="1061">
        <f t="shared" si="305"/>
        <v>0</v>
      </c>
      <c r="AD172" s="1061"/>
      <c r="AE172" s="146"/>
      <c r="AF172" s="335"/>
      <c r="AI172" s="479">
        <f t="shared" si="272"/>
        <v>172</v>
      </c>
      <c r="AJ172" s="574">
        <f t="shared" si="306"/>
        <v>0</v>
      </c>
    </row>
    <row r="173" spans="1:40">
      <c r="A173" s="1137"/>
      <c r="B173" s="1031"/>
      <c r="C173" s="1031"/>
      <c r="D173" s="829"/>
      <c r="E173" s="829"/>
      <c r="F173" s="829"/>
      <c r="G173" s="829"/>
      <c r="H173" s="829"/>
      <c r="I173" s="830"/>
      <c r="J173" s="830"/>
      <c r="K173" s="829"/>
      <c r="L173" s="840">
        <f t="shared" si="307"/>
        <v>0</v>
      </c>
      <c r="M173" s="832" t="str">
        <f t="shared" si="295"/>
        <v>No</v>
      </c>
      <c r="N173" s="833">
        <v>0</v>
      </c>
      <c r="O173" s="919">
        <f t="shared" si="296"/>
        <v>0</v>
      </c>
      <c r="P173" s="841">
        <f t="shared" si="308"/>
        <v>0</v>
      </c>
      <c r="Q173" s="835">
        <f t="shared" si="298"/>
        <v>0</v>
      </c>
      <c r="R173" s="843">
        <f t="shared" si="299"/>
        <v>0</v>
      </c>
      <c r="S173" s="836"/>
      <c r="T173" s="837">
        <v>0.8</v>
      </c>
      <c r="U173" s="836"/>
      <c r="V173" s="836"/>
      <c r="W173" s="836"/>
      <c r="X173" s="924">
        <f t="shared" si="300"/>
        <v>0</v>
      </c>
      <c r="Y173" s="838">
        <f t="shared" si="301"/>
        <v>0</v>
      </c>
      <c r="Z173" s="924">
        <f t="shared" si="302"/>
        <v>0</v>
      </c>
      <c r="AA173" s="838">
        <f t="shared" si="303"/>
        <v>0</v>
      </c>
      <c r="AB173" s="924">
        <f t="shared" si="304"/>
        <v>0</v>
      </c>
      <c r="AC173" s="1061">
        <f t="shared" si="305"/>
        <v>0</v>
      </c>
      <c r="AD173" s="1061"/>
      <c r="AE173" s="146"/>
      <c r="AF173" s="335"/>
      <c r="AI173" s="479">
        <f t="shared" si="272"/>
        <v>173</v>
      </c>
      <c r="AJ173" s="574">
        <f t="shared" si="306"/>
        <v>0</v>
      </c>
    </row>
    <row r="174" spans="1:40">
      <c r="A174" s="1137"/>
      <c r="B174" s="518" t="s">
        <v>118</v>
      </c>
      <c r="C174" s="1063">
        <f>IF(L174=0,0,AVERAGEIF(O159:O173,"&lt;&gt;0"))</f>
        <v>0</v>
      </c>
      <c r="D174" s="1064"/>
      <c r="E174" s="62"/>
      <c r="F174" s="314" t="s">
        <v>64</v>
      </c>
      <c r="G174" s="314">
        <f>(K159*L159)+(K160*L160)+(K161*L161)+(K162*L162)+(K163*L163)+(K164*L164)+(K165*L165)+(K166*L166)+(K167*L167)+(K168*L168)+(K169*L169)+(K170*L170)+(K171*L171)+(K172*L172)+(K173*L173)</f>
        <v>0</v>
      </c>
      <c r="H174" s="62"/>
      <c r="I174" s="62"/>
      <c r="J174" s="314" t="s">
        <v>119</v>
      </c>
      <c r="K174" s="306">
        <f>SUM(K159:K173)</f>
        <v>0</v>
      </c>
      <c r="L174" s="306">
        <f>SUM(L159:L173)</f>
        <v>0</v>
      </c>
      <c r="M174" s="1048"/>
      <c r="N174" s="1048"/>
      <c r="O174" s="307" t="s">
        <v>120</v>
      </c>
      <c r="P174" s="308">
        <f>SUM(P159:P173)</f>
        <v>0</v>
      </c>
      <c r="Q174" s="309" t="s">
        <v>121</v>
      </c>
      <c r="R174" s="310">
        <f>SUM(R159:R173)</f>
        <v>0</v>
      </c>
      <c r="S174" s="306" t="s">
        <v>122</v>
      </c>
      <c r="T174" s="313">
        <f>IF(SUM(S159:S173)=0,0,1-(R174/P174))</f>
        <v>0</v>
      </c>
      <c r="U174" s="1049"/>
      <c r="V174" s="1050"/>
      <c r="W174" s="320"/>
      <c r="X174" s="557" t="s">
        <v>123</v>
      </c>
      <c r="Y174" s="557" t="s">
        <v>124</v>
      </c>
      <c r="Z174" s="558" t="s">
        <v>125</v>
      </c>
      <c r="AA174" s="558" t="s">
        <v>126</v>
      </c>
      <c r="AB174" s="557" t="s">
        <v>127</v>
      </c>
      <c r="AC174" s="1024" t="s">
        <v>128</v>
      </c>
      <c r="AD174" s="1025"/>
      <c r="AE174" s="318"/>
      <c r="AF174" s="335"/>
      <c r="AI174" s="1020" t="s">
        <v>129</v>
      </c>
      <c r="AJ174" s="1020"/>
      <c r="AK174" s="1020" t="s">
        <v>130</v>
      </c>
      <c r="AL174" s="1020"/>
    </row>
    <row r="175" spans="1:40">
      <c r="A175" s="1137"/>
      <c r="B175" s="844" t="s">
        <v>131</v>
      </c>
      <c r="C175" s="1022"/>
      <c r="D175" s="1022"/>
      <c r="E175" s="1022"/>
      <c r="F175" s="1022"/>
      <c r="G175" s="1022"/>
      <c r="H175" s="1022"/>
      <c r="I175" s="1022"/>
      <c r="J175" s="1022"/>
      <c r="K175" s="1022"/>
      <c r="L175" s="1022"/>
      <c r="M175" s="1022"/>
      <c r="N175" s="1022"/>
      <c r="O175" s="1022"/>
      <c r="P175" s="1022"/>
      <c r="Q175" s="1022"/>
      <c r="R175" s="1022"/>
      <c r="S175" s="1022"/>
      <c r="T175" s="1022"/>
      <c r="U175" s="1022"/>
      <c r="V175" s="1022"/>
      <c r="W175" s="1023"/>
      <c r="X175" s="561">
        <f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562">
        <f>R174*X158</f>
        <v>0</v>
      </c>
      <c r="Z175" s="561">
        <f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562">
        <f>R174*Z158</f>
        <v>0</v>
      </c>
      <c r="AB175" s="561">
        <f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1026">
        <f>R174*AB158</f>
        <v>0</v>
      </c>
      <c r="AD175" s="1027"/>
      <c r="AE175" s="319"/>
      <c r="AF175" s="335"/>
      <c r="AI175" s="573">
        <v>175</v>
      </c>
      <c r="AJ175" s="574">
        <f t="shared" si="306"/>
        <v>0</v>
      </c>
      <c r="AK175" s="1021">
        <f>X175+Z175+AB175</f>
        <v>0</v>
      </c>
      <c r="AL175" s="1020"/>
    </row>
    <row r="176" spans="1:40" ht="18" customHeight="1">
      <c r="A176" s="1137"/>
      <c r="B176" s="844" t="s">
        <v>133</v>
      </c>
      <c r="C176" s="1022"/>
      <c r="D176" s="1022"/>
      <c r="E176" s="1022"/>
      <c r="F176" s="1022"/>
      <c r="G176" s="1022"/>
      <c r="H176" s="1022"/>
      <c r="I176" s="1022"/>
      <c r="J176" s="1022"/>
      <c r="K176" s="1022"/>
      <c r="L176" s="1022"/>
      <c r="M176" s="1022"/>
      <c r="N176" s="1022"/>
      <c r="O176" s="1022"/>
      <c r="P176" s="1022"/>
      <c r="Q176" s="1022"/>
      <c r="R176" s="1022"/>
      <c r="S176" s="1022"/>
      <c r="T176" s="1022"/>
      <c r="U176" s="1022"/>
      <c r="V176" s="1022"/>
      <c r="W176" s="1023"/>
      <c r="X176" s="1051" t="s">
        <v>135</v>
      </c>
      <c r="Y176" s="1051"/>
      <c r="Z176" s="1052">
        <f>P174+X175+Z175+AB175</f>
        <v>0</v>
      </c>
      <c r="AA176" s="1053"/>
      <c r="AB176" s="678" t="s">
        <v>136</v>
      </c>
      <c r="AC176" s="1054">
        <f>((R174*X158)+(R174*Z158)+(R174*AB158))+R174</f>
        <v>0</v>
      </c>
      <c r="AD176" s="1054"/>
      <c r="AE176" s="319"/>
      <c r="AF176" s="507"/>
      <c r="AJ176" s="455"/>
      <c r="AN176" s="670" t="e">
        <f>1-(AC176/Z176)</f>
        <v>#DIV/0!</v>
      </c>
    </row>
    <row r="177" spans="1:36" ht="18" customHeight="1">
      <c r="A177" s="501"/>
      <c r="B177" s="62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289"/>
      <c r="P177" s="289"/>
      <c r="Q177" s="289"/>
      <c r="R177" s="289"/>
      <c r="S177" s="289"/>
      <c r="T177" s="289"/>
      <c r="U177" s="289"/>
      <c r="V177" s="289"/>
      <c r="W177" s="289"/>
      <c r="X177" s="504"/>
      <c r="Y177" s="504"/>
      <c r="Z177" s="536"/>
      <c r="AA177" s="537"/>
      <c r="AB177" s="502"/>
      <c r="AC177" s="538"/>
      <c r="AD177" s="538"/>
      <c r="AE177" s="319"/>
      <c r="AF177" s="507"/>
    </row>
    <row r="178" spans="1:36" ht="49.95" customHeight="1">
      <c r="A178" s="1143" t="s">
        <v>149</v>
      </c>
      <c r="B178" s="1117" t="str">
        <f>IF(B181=0,"",B181)</f>
        <v/>
      </c>
      <c r="C178" s="1117"/>
      <c r="D178" s="1117"/>
      <c r="E178" s="1117"/>
      <c r="F178" s="1117"/>
      <c r="G178" s="1117"/>
      <c r="H178" s="1117"/>
      <c r="I178" s="1117"/>
      <c r="J178" s="1117"/>
      <c r="K178" s="1117"/>
      <c r="L178" s="1117"/>
      <c r="M178" s="1117"/>
      <c r="N178" s="1117"/>
      <c r="O178" s="1117"/>
      <c r="P178" s="1117"/>
      <c r="Q178" s="1117"/>
      <c r="R178" s="1117"/>
      <c r="S178" s="1117"/>
      <c r="T178" s="1117"/>
      <c r="U178" s="1068"/>
      <c r="V178" s="1068"/>
      <c r="W178" s="1068"/>
      <c r="X178" s="1068"/>
      <c r="Y178" s="1068"/>
      <c r="Z178" s="1068"/>
      <c r="AA178" s="1068"/>
      <c r="AB178" s="1068"/>
      <c r="AC178" s="1068"/>
      <c r="AD178" s="1068"/>
      <c r="AE178" s="63"/>
      <c r="AF178" s="333"/>
    </row>
    <row r="179" spans="1:36">
      <c r="A179" s="1143"/>
      <c r="B179" s="1065" t="s">
        <v>92</v>
      </c>
      <c r="C179" s="1037" t="s">
        <v>75</v>
      </c>
      <c r="D179" s="1037" t="s">
        <v>45</v>
      </c>
      <c r="E179" s="1037" t="s">
        <v>93</v>
      </c>
      <c r="F179" s="1037" t="s">
        <v>94</v>
      </c>
      <c r="G179" s="1037" t="s">
        <v>95</v>
      </c>
      <c r="H179" s="1037" t="s">
        <v>96</v>
      </c>
      <c r="I179" s="1094" t="s">
        <v>97</v>
      </c>
      <c r="J179" s="1094" t="s">
        <v>98</v>
      </c>
      <c r="K179" s="1039" t="s">
        <v>77</v>
      </c>
      <c r="L179" s="1039" t="s">
        <v>99</v>
      </c>
      <c r="M179" s="1081" t="s">
        <v>100</v>
      </c>
      <c r="N179" s="1065"/>
      <c r="O179" s="1041" t="s">
        <v>46</v>
      </c>
      <c r="P179" s="1041"/>
      <c r="Q179" s="1041" t="s">
        <v>101</v>
      </c>
      <c r="R179" s="1042"/>
      <c r="S179" s="1032" t="s">
        <v>102</v>
      </c>
      <c r="T179" s="1115" t="s">
        <v>63</v>
      </c>
      <c r="U179" s="1043" t="s">
        <v>103</v>
      </c>
      <c r="V179" s="1044"/>
      <c r="W179" s="1044"/>
      <c r="X179" s="1045" t="s">
        <v>80</v>
      </c>
      <c r="Y179" s="1046"/>
      <c r="Z179" s="1046"/>
      <c r="AA179" s="1046"/>
      <c r="AB179" s="1046"/>
      <c r="AC179" s="1046"/>
      <c r="AD179" s="1047"/>
      <c r="AE179" s="1092" t="s">
        <v>104</v>
      </c>
      <c r="AF179" s="333"/>
    </row>
    <row r="180" spans="1:36">
      <c r="A180" s="1143"/>
      <c r="B180" s="1066"/>
      <c r="C180" s="1038"/>
      <c r="D180" s="1038"/>
      <c r="E180" s="1038"/>
      <c r="F180" s="1038"/>
      <c r="G180" s="1038"/>
      <c r="H180" s="1038"/>
      <c r="I180" s="1095"/>
      <c r="J180" s="1095"/>
      <c r="K180" s="1040"/>
      <c r="L180" s="1040"/>
      <c r="M180" s="1082"/>
      <c r="N180" s="1066"/>
      <c r="O180" s="134" t="s">
        <v>105</v>
      </c>
      <c r="P180" s="134" t="s">
        <v>82</v>
      </c>
      <c r="Q180" s="134" t="s">
        <v>105</v>
      </c>
      <c r="R180" s="301" t="s">
        <v>106</v>
      </c>
      <c r="S180" s="1032"/>
      <c r="T180" s="1115"/>
      <c r="U180" s="302" t="s">
        <v>47</v>
      </c>
      <c r="V180" s="144" t="s">
        <v>48</v>
      </c>
      <c r="W180" s="303" t="s">
        <v>107</v>
      </c>
      <c r="X180" s="490">
        <v>0</v>
      </c>
      <c r="Y180" s="491" t="s">
        <v>57</v>
      </c>
      <c r="Z180" s="490">
        <v>0</v>
      </c>
      <c r="AA180" s="492" t="s">
        <v>108</v>
      </c>
      <c r="AB180" s="490">
        <v>0</v>
      </c>
      <c r="AC180" s="1096" t="s">
        <v>59</v>
      </c>
      <c r="AD180" s="1096"/>
      <c r="AE180" s="1093"/>
      <c r="AF180" s="333"/>
    </row>
    <row r="181" spans="1:36" ht="15.6" customHeight="1">
      <c r="A181" s="1143"/>
      <c r="B181" s="1029">
        <f>'Cadastro Inicial'!B24</f>
        <v>0</v>
      </c>
      <c r="C181" s="1029">
        <f>'Cadastro Inicial'!C24</f>
        <v>0</v>
      </c>
      <c r="D181" s="829"/>
      <c r="E181" s="829"/>
      <c r="F181" s="829"/>
      <c r="G181" s="829"/>
      <c r="H181" s="829"/>
      <c r="I181" s="830"/>
      <c r="J181" s="830"/>
      <c r="K181" s="829"/>
      <c r="L181" s="831">
        <f>J181-I181</f>
        <v>0</v>
      </c>
      <c r="M181" s="832" t="str">
        <f>IF(N181&gt;0,"Yes","No")</f>
        <v>No</v>
      </c>
      <c r="N181" s="833">
        <v>0</v>
      </c>
      <c r="O181" s="919">
        <f>ROUNDUP(((Q181/T181)),0)</f>
        <v>0</v>
      </c>
      <c r="P181" s="834">
        <f>K181*L181*O181</f>
        <v>0</v>
      </c>
      <c r="Q181" s="835">
        <f>S181-(S181*N181)</f>
        <v>0</v>
      </c>
      <c r="R181" s="835">
        <f>Q181*K181*L181</f>
        <v>0</v>
      </c>
      <c r="S181" s="836"/>
      <c r="T181" s="837">
        <v>0.8</v>
      </c>
      <c r="U181" s="836"/>
      <c r="V181" s="836"/>
      <c r="W181" s="836"/>
      <c r="X181" s="924">
        <f>X180</f>
        <v>0</v>
      </c>
      <c r="Y181" s="838">
        <f>O181*X181</f>
        <v>0</v>
      </c>
      <c r="Z181" s="924">
        <f>Z180</f>
        <v>0</v>
      </c>
      <c r="AA181" s="838">
        <f>O181*Z180</f>
        <v>0</v>
      </c>
      <c r="AB181" s="924">
        <f>AB180</f>
        <v>0</v>
      </c>
      <c r="AC181" s="1061">
        <f>O181*AB181</f>
        <v>0</v>
      </c>
      <c r="AD181" s="1061"/>
      <c r="AE181" s="142" t="s">
        <v>50</v>
      </c>
      <c r="AF181" s="333"/>
      <c r="AI181" s="479">
        <v>181</v>
      </c>
      <c r="AJ181" s="574">
        <f>Y181+AA181+AC181</f>
        <v>0</v>
      </c>
    </row>
    <row r="182" spans="1:36">
      <c r="A182" s="1143"/>
      <c r="B182" s="1030"/>
      <c r="C182" s="1030"/>
      <c r="D182" s="829"/>
      <c r="E182" s="829"/>
      <c r="F182" s="829"/>
      <c r="G182" s="829"/>
      <c r="H182" s="829"/>
      <c r="I182" s="830"/>
      <c r="J182" s="830"/>
      <c r="K182" s="829"/>
      <c r="L182" s="840">
        <f t="shared" ref="L182" si="309">J182-I182</f>
        <v>0</v>
      </c>
      <c r="M182" s="832" t="str">
        <f t="shared" ref="M182:M195" si="310">IF(N182&gt;0,"Yes","No")</f>
        <v>No</v>
      </c>
      <c r="N182" s="833">
        <v>0</v>
      </c>
      <c r="O182" s="919">
        <f t="shared" ref="O182:O195" si="311">ROUNDUP(((Q182/T182)),0)</f>
        <v>0</v>
      </c>
      <c r="P182" s="841">
        <f t="shared" ref="P182:P183" si="312">K182*L182*O182</f>
        <v>0</v>
      </c>
      <c r="Q182" s="835">
        <f t="shared" ref="Q182:Q195" si="313">S182-(S182*N182)</f>
        <v>0</v>
      </c>
      <c r="R182" s="842">
        <f t="shared" ref="R182:R195" si="314">Q182*K182*L182</f>
        <v>0</v>
      </c>
      <c r="S182" s="836"/>
      <c r="T182" s="837">
        <v>0.8</v>
      </c>
      <c r="U182" s="836"/>
      <c r="V182" s="836"/>
      <c r="W182" s="836"/>
      <c r="X182" s="924">
        <f t="shared" ref="X182:X195" si="315">X181</f>
        <v>0</v>
      </c>
      <c r="Y182" s="838">
        <f t="shared" ref="Y182:Y195" si="316">O182*X182</f>
        <v>0</v>
      </c>
      <c r="Z182" s="924">
        <f t="shared" ref="Z182:Z195" si="317">Z181</f>
        <v>0</v>
      </c>
      <c r="AA182" s="838">
        <f t="shared" ref="AA182:AA195" si="318">O182*Z181</f>
        <v>0</v>
      </c>
      <c r="AB182" s="924">
        <f t="shared" ref="AB182:AB195" si="319">AB181</f>
        <v>0</v>
      </c>
      <c r="AC182" s="1061">
        <f t="shared" ref="AC182:AC195" si="320">O182*AB182</f>
        <v>0</v>
      </c>
      <c r="AD182" s="1061"/>
      <c r="AE182" s="188" t="s">
        <v>115</v>
      </c>
      <c r="AF182" s="333"/>
      <c r="AI182" s="479">
        <f t="shared" si="272"/>
        <v>182</v>
      </c>
      <c r="AJ182" s="574">
        <f t="shared" ref="AJ182:AJ197" si="321">Y182+AA182+AC182</f>
        <v>0</v>
      </c>
    </row>
    <row r="183" spans="1:36">
      <c r="A183" s="1143"/>
      <c r="B183" s="1030"/>
      <c r="C183" s="1030"/>
      <c r="D183" s="829"/>
      <c r="E183" s="829"/>
      <c r="F183" s="829"/>
      <c r="G183" s="829"/>
      <c r="H183" s="829"/>
      <c r="I183" s="830"/>
      <c r="J183" s="830"/>
      <c r="K183" s="829"/>
      <c r="L183" s="840">
        <f>J183-I183</f>
        <v>0</v>
      </c>
      <c r="M183" s="832" t="str">
        <f t="shared" si="310"/>
        <v>No</v>
      </c>
      <c r="N183" s="833">
        <v>0</v>
      </c>
      <c r="O183" s="919">
        <f t="shared" si="311"/>
        <v>0</v>
      </c>
      <c r="P183" s="841">
        <f t="shared" si="312"/>
        <v>0</v>
      </c>
      <c r="Q183" s="835">
        <f t="shared" si="313"/>
        <v>0</v>
      </c>
      <c r="R183" s="842">
        <f t="shared" si="314"/>
        <v>0</v>
      </c>
      <c r="S183" s="836"/>
      <c r="T183" s="837">
        <v>0.8</v>
      </c>
      <c r="U183" s="836"/>
      <c r="V183" s="836"/>
      <c r="W183" s="836"/>
      <c r="X183" s="924">
        <f t="shared" si="315"/>
        <v>0</v>
      </c>
      <c r="Y183" s="838">
        <f t="shared" si="316"/>
        <v>0</v>
      </c>
      <c r="Z183" s="924">
        <f t="shared" si="317"/>
        <v>0</v>
      </c>
      <c r="AA183" s="838">
        <f t="shared" si="318"/>
        <v>0</v>
      </c>
      <c r="AB183" s="924">
        <f t="shared" si="319"/>
        <v>0</v>
      </c>
      <c r="AC183" s="1061">
        <f t="shared" si="320"/>
        <v>0</v>
      </c>
      <c r="AD183" s="1061"/>
      <c r="AE183" s="147"/>
      <c r="AF183" s="333"/>
      <c r="AI183" s="479">
        <f t="shared" si="272"/>
        <v>183</v>
      </c>
      <c r="AJ183" s="574">
        <f t="shared" si="321"/>
        <v>0</v>
      </c>
    </row>
    <row r="184" spans="1:36">
      <c r="A184" s="1143"/>
      <c r="B184" s="1030"/>
      <c r="C184" s="1030"/>
      <c r="D184" s="829"/>
      <c r="E184" s="829"/>
      <c r="F184" s="829"/>
      <c r="G184" s="829"/>
      <c r="H184" s="829"/>
      <c r="I184" s="830"/>
      <c r="J184" s="830"/>
      <c r="K184" s="829"/>
      <c r="L184" s="840">
        <f>J184-I184</f>
        <v>0</v>
      </c>
      <c r="M184" s="832" t="str">
        <f t="shared" si="310"/>
        <v>No</v>
      </c>
      <c r="N184" s="833">
        <v>0</v>
      </c>
      <c r="O184" s="919">
        <f t="shared" si="311"/>
        <v>0</v>
      </c>
      <c r="P184" s="841">
        <f>K184*L184*O184</f>
        <v>0</v>
      </c>
      <c r="Q184" s="835">
        <f t="shared" si="313"/>
        <v>0</v>
      </c>
      <c r="R184" s="842">
        <f t="shared" si="314"/>
        <v>0</v>
      </c>
      <c r="S184" s="836"/>
      <c r="T184" s="837">
        <v>0.8</v>
      </c>
      <c r="U184" s="836"/>
      <c r="V184" s="836"/>
      <c r="W184" s="836"/>
      <c r="X184" s="924">
        <f t="shared" si="315"/>
        <v>0</v>
      </c>
      <c r="Y184" s="838">
        <f t="shared" si="316"/>
        <v>0</v>
      </c>
      <c r="Z184" s="924">
        <f t="shared" si="317"/>
        <v>0</v>
      </c>
      <c r="AA184" s="838">
        <f t="shared" si="318"/>
        <v>0</v>
      </c>
      <c r="AB184" s="924">
        <f t="shared" si="319"/>
        <v>0</v>
      </c>
      <c r="AC184" s="1061">
        <f t="shared" si="320"/>
        <v>0</v>
      </c>
      <c r="AD184" s="1061"/>
      <c r="AE184" s="182" t="s">
        <v>116</v>
      </c>
      <c r="AF184" s="333"/>
      <c r="AI184" s="479">
        <f t="shared" si="272"/>
        <v>184</v>
      </c>
      <c r="AJ184" s="574">
        <f t="shared" si="321"/>
        <v>0</v>
      </c>
    </row>
    <row r="185" spans="1:36">
      <c r="A185" s="1143"/>
      <c r="B185" s="1030"/>
      <c r="C185" s="1030"/>
      <c r="D185" s="829"/>
      <c r="E185" s="829"/>
      <c r="F185" s="829"/>
      <c r="G185" s="829"/>
      <c r="H185" s="829"/>
      <c r="I185" s="830"/>
      <c r="J185" s="830"/>
      <c r="K185" s="829"/>
      <c r="L185" s="840">
        <f t="shared" ref="L185:L195" si="322">J185-I185</f>
        <v>0</v>
      </c>
      <c r="M185" s="832" t="str">
        <f t="shared" si="310"/>
        <v>No</v>
      </c>
      <c r="N185" s="833">
        <v>0</v>
      </c>
      <c r="O185" s="919">
        <f t="shared" si="311"/>
        <v>0</v>
      </c>
      <c r="P185" s="841">
        <f t="shared" ref="P185:P195" si="323">K185*L185*O185</f>
        <v>0</v>
      </c>
      <c r="Q185" s="835">
        <f t="shared" si="313"/>
        <v>0</v>
      </c>
      <c r="R185" s="842">
        <f t="shared" si="314"/>
        <v>0</v>
      </c>
      <c r="S185" s="836"/>
      <c r="T185" s="837">
        <v>0.8</v>
      </c>
      <c r="U185" s="836"/>
      <c r="V185" s="836"/>
      <c r="W185" s="836"/>
      <c r="X185" s="924">
        <f t="shared" si="315"/>
        <v>0</v>
      </c>
      <c r="Y185" s="838">
        <f t="shared" si="316"/>
        <v>0</v>
      </c>
      <c r="Z185" s="924">
        <f t="shared" si="317"/>
        <v>0</v>
      </c>
      <c r="AA185" s="838">
        <f t="shared" si="318"/>
        <v>0</v>
      </c>
      <c r="AB185" s="924">
        <f t="shared" si="319"/>
        <v>0</v>
      </c>
      <c r="AC185" s="1061">
        <f t="shared" si="320"/>
        <v>0</v>
      </c>
      <c r="AD185" s="1061"/>
      <c r="AE185" s="187" t="s">
        <v>140</v>
      </c>
      <c r="AF185" s="333"/>
      <c r="AI185" s="479">
        <f t="shared" si="272"/>
        <v>185</v>
      </c>
      <c r="AJ185" s="574">
        <f t="shared" si="321"/>
        <v>0</v>
      </c>
    </row>
    <row r="186" spans="1:36">
      <c r="A186" s="1143"/>
      <c r="B186" s="1030"/>
      <c r="C186" s="1030"/>
      <c r="D186" s="829"/>
      <c r="E186" s="829"/>
      <c r="F186" s="829"/>
      <c r="G186" s="829"/>
      <c r="H186" s="829"/>
      <c r="I186" s="830"/>
      <c r="J186" s="830"/>
      <c r="K186" s="829"/>
      <c r="L186" s="840">
        <f t="shared" si="322"/>
        <v>0</v>
      </c>
      <c r="M186" s="832" t="str">
        <f t="shared" si="310"/>
        <v>No</v>
      </c>
      <c r="N186" s="833">
        <v>0</v>
      </c>
      <c r="O186" s="919">
        <f t="shared" si="311"/>
        <v>0</v>
      </c>
      <c r="P186" s="841">
        <f t="shared" si="323"/>
        <v>0</v>
      </c>
      <c r="Q186" s="835">
        <f t="shared" si="313"/>
        <v>0</v>
      </c>
      <c r="R186" s="842">
        <f t="shared" si="314"/>
        <v>0</v>
      </c>
      <c r="S186" s="836"/>
      <c r="T186" s="837">
        <v>0.8</v>
      </c>
      <c r="U186" s="836"/>
      <c r="V186" s="836"/>
      <c r="W186" s="836"/>
      <c r="X186" s="924">
        <f t="shared" si="315"/>
        <v>0</v>
      </c>
      <c r="Y186" s="838">
        <f t="shared" si="316"/>
        <v>0</v>
      </c>
      <c r="Z186" s="924">
        <f t="shared" si="317"/>
        <v>0</v>
      </c>
      <c r="AA186" s="838">
        <f t="shared" si="318"/>
        <v>0</v>
      </c>
      <c r="AB186" s="924">
        <f t="shared" si="319"/>
        <v>0</v>
      </c>
      <c r="AC186" s="1061">
        <f t="shared" si="320"/>
        <v>0</v>
      </c>
      <c r="AD186" s="1061"/>
      <c r="AE186" s="147"/>
      <c r="AF186" s="333"/>
      <c r="AI186" s="479">
        <f t="shared" si="272"/>
        <v>186</v>
      </c>
      <c r="AJ186" s="574">
        <f t="shared" si="321"/>
        <v>0</v>
      </c>
    </row>
    <row r="187" spans="1:36">
      <c r="A187" s="1143"/>
      <c r="B187" s="1030"/>
      <c r="C187" s="1030"/>
      <c r="D187" s="829"/>
      <c r="E187" s="829"/>
      <c r="F187" s="829"/>
      <c r="G187" s="829"/>
      <c r="H187" s="829"/>
      <c r="I187" s="830"/>
      <c r="J187" s="830"/>
      <c r="K187" s="829"/>
      <c r="L187" s="840">
        <f t="shared" si="322"/>
        <v>0</v>
      </c>
      <c r="M187" s="832" t="str">
        <f t="shared" si="310"/>
        <v>No</v>
      </c>
      <c r="N187" s="833">
        <v>0</v>
      </c>
      <c r="O187" s="919">
        <f t="shared" si="311"/>
        <v>0</v>
      </c>
      <c r="P187" s="841">
        <f t="shared" si="323"/>
        <v>0</v>
      </c>
      <c r="Q187" s="835">
        <f t="shared" si="313"/>
        <v>0</v>
      </c>
      <c r="R187" s="842">
        <f t="shared" si="314"/>
        <v>0</v>
      </c>
      <c r="S187" s="836"/>
      <c r="T187" s="837">
        <v>0.8</v>
      </c>
      <c r="U187" s="836"/>
      <c r="V187" s="836"/>
      <c r="W187" s="836"/>
      <c r="X187" s="924">
        <f t="shared" si="315"/>
        <v>0</v>
      </c>
      <c r="Y187" s="838">
        <f t="shared" si="316"/>
        <v>0</v>
      </c>
      <c r="Z187" s="924">
        <f t="shared" si="317"/>
        <v>0</v>
      </c>
      <c r="AA187" s="838">
        <f t="shared" si="318"/>
        <v>0</v>
      </c>
      <c r="AB187" s="924">
        <f t="shared" si="319"/>
        <v>0</v>
      </c>
      <c r="AC187" s="1061">
        <f t="shared" si="320"/>
        <v>0</v>
      </c>
      <c r="AD187" s="1061"/>
      <c r="AE187" s="147"/>
      <c r="AF187" s="333"/>
      <c r="AI187" s="479">
        <f t="shared" si="272"/>
        <v>187</v>
      </c>
      <c r="AJ187" s="574">
        <f t="shared" si="321"/>
        <v>0</v>
      </c>
    </row>
    <row r="188" spans="1:36">
      <c r="A188" s="1143"/>
      <c r="B188" s="1030"/>
      <c r="C188" s="1030"/>
      <c r="D188" s="829"/>
      <c r="E188" s="829"/>
      <c r="F188" s="829"/>
      <c r="G188" s="829"/>
      <c r="H188" s="829"/>
      <c r="I188" s="830"/>
      <c r="J188" s="830"/>
      <c r="K188" s="829"/>
      <c r="L188" s="840">
        <f t="shared" si="322"/>
        <v>0</v>
      </c>
      <c r="M188" s="832" t="str">
        <f t="shared" si="310"/>
        <v>No</v>
      </c>
      <c r="N188" s="833">
        <v>0</v>
      </c>
      <c r="O188" s="919">
        <f t="shared" si="311"/>
        <v>0</v>
      </c>
      <c r="P188" s="841">
        <f t="shared" si="323"/>
        <v>0</v>
      </c>
      <c r="Q188" s="835">
        <f t="shared" si="313"/>
        <v>0</v>
      </c>
      <c r="R188" s="842">
        <f t="shared" si="314"/>
        <v>0</v>
      </c>
      <c r="S188" s="836"/>
      <c r="T188" s="837">
        <v>0.8</v>
      </c>
      <c r="U188" s="836"/>
      <c r="V188" s="836"/>
      <c r="W188" s="836"/>
      <c r="X188" s="924">
        <f t="shared" si="315"/>
        <v>0</v>
      </c>
      <c r="Y188" s="838">
        <f t="shared" si="316"/>
        <v>0</v>
      </c>
      <c r="Z188" s="924">
        <f t="shared" si="317"/>
        <v>0</v>
      </c>
      <c r="AA188" s="838">
        <f t="shared" si="318"/>
        <v>0</v>
      </c>
      <c r="AB188" s="924">
        <f t="shared" si="319"/>
        <v>0</v>
      </c>
      <c r="AC188" s="1061">
        <f t="shared" si="320"/>
        <v>0</v>
      </c>
      <c r="AD188" s="1061"/>
      <c r="AE188" s="147"/>
      <c r="AF188" s="333"/>
      <c r="AI188" s="479">
        <f t="shared" ref="AI188:AI217" si="324">AI187+1</f>
        <v>188</v>
      </c>
      <c r="AJ188" s="574">
        <f t="shared" si="321"/>
        <v>0</v>
      </c>
    </row>
    <row r="189" spans="1:36">
      <c r="A189" s="1143"/>
      <c r="B189" s="1030"/>
      <c r="C189" s="1030"/>
      <c r="D189" s="829"/>
      <c r="E189" s="829"/>
      <c r="F189" s="829"/>
      <c r="G189" s="829"/>
      <c r="H189" s="829"/>
      <c r="I189" s="830"/>
      <c r="J189" s="830"/>
      <c r="K189" s="829"/>
      <c r="L189" s="840">
        <f t="shared" si="322"/>
        <v>0</v>
      </c>
      <c r="M189" s="832" t="str">
        <f t="shared" si="310"/>
        <v>No</v>
      </c>
      <c r="N189" s="833">
        <v>0</v>
      </c>
      <c r="O189" s="919">
        <f t="shared" si="311"/>
        <v>0</v>
      </c>
      <c r="P189" s="841">
        <f t="shared" si="323"/>
        <v>0</v>
      </c>
      <c r="Q189" s="835">
        <f t="shared" si="313"/>
        <v>0</v>
      </c>
      <c r="R189" s="842">
        <f t="shared" si="314"/>
        <v>0</v>
      </c>
      <c r="S189" s="836"/>
      <c r="T189" s="837">
        <v>0.8</v>
      </c>
      <c r="U189" s="836"/>
      <c r="V189" s="836"/>
      <c r="W189" s="836"/>
      <c r="X189" s="924">
        <f t="shared" si="315"/>
        <v>0</v>
      </c>
      <c r="Y189" s="838">
        <f t="shared" si="316"/>
        <v>0</v>
      </c>
      <c r="Z189" s="924">
        <f t="shared" si="317"/>
        <v>0</v>
      </c>
      <c r="AA189" s="838">
        <f t="shared" si="318"/>
        <v>0</v>
      </c>
      <c r="AB189" s="924">
        <f t="shared" si="319"/>
        <v>0</v>
      </c>
      <c r="AC189" s="1061">
        <f t="shared" si="320"/>
        <v>0</v>
      </c>
      <c r="AD189" s="1061"/>
      <c r="AE189" s="147"/>
      <c r="AF189" s="333"/>
      <c r="AI189" s="479">
        <f t="shared" si="324"/>
        <v>189</v>
      </c>
      <c r="AJ189" s="574">
        <f t="shared" si="321"/>
        <v>0</v>
      </c>
    </row>
    <row r="190" spans="1:36">
      <c r="A190" s="1143"/>
      <c r="B190" s="1030"/>
      <c r="C190" s="1030"/>
      <c r="D190" s="829"/>
      <c r="E190" s="829"/>
      <c r="F190" s="829"/>
      <c r="G190" s="829"/>
      <c r="H190" s="829"/>
      <c r="I190" s="830"/>
      <c r="J190" s="830"/>
      <c r="K190" s="829"/>
      <c r="L190" s="840">
        <f t="shared" si="322"/>
        <v>0</v>
      </c>
      <c r="M190" s="832" t="str">
        <f t="shared" si="310"/>
        <v>No</v>
      </c>
      <c r="N190" s="833">
        <v>0</v>
      </c>
      <c r="O190" s="919">
        <f t="shared" si="311"/>
        <v>0</v>
      </c>
      <c r="P190" s="841">
        <f t="shared" si="323"/>
        <v>0</v>
      </c>
      <c r="Q190" s="835">
        <f t="shared" si="313"/>
        <v>0</v>
      </c>
      <c r="R190" s="842">
        <f t="shared" si="314"/>
        <v>0</v>
      </c>
      <c r="S190" s="836"/>
      <c r="T190" s="837">
        <v>0.8</v>
      </c>
      <c r="U190" s="836"/>
      <c r="V190" s="836"/>
      <c r="W190" s="836"/>
      <c r="X190" s="924">
        <f t="shared" si="315"/>
        <v>0</v>
      </c>
      <c r="Y190" s="838">
        <f t="shared" si="316"/>
        <v>0</v>
      </c>
      <c r="Z190" s="924">
        <f t="shared" si="317"/>
        <v>0</v>
      </c>
      <c r="AA190" s="838">
        <f t="shared" si="318"/>
        <v>0</v>
      </c>
      <c r="AB190" s="924">
        <f t="shared" si="319"/>
        <v>0</v>
      </c>
      <c r="AC190" s="1061">
        <f t="shared" si="320"/>
        <v>0</v>
      </c>
      <c r="AD190" s="1061"/>
      <c r="AE190" s="147"/>
      <c r="AF190" s="333"/>
      <c r="AI190" s="479">
        <f t="shared" si="324"/>
        <v>190</v>
      </c>
      <c r="AJ190" s="574">
        <f t="shared" si="321"/>
        <v>0</v>
      </c>
    </row>
    <row r="191" spans="1:36">
      <c r="A191" s="1143"/>
      <c r="B191" s="1030"/>
      <c r="C191" s="1030"/>
      <c r="D191" s="829"/>
      <c r="E191" s="829"/>
      <c r="F191" s="829"/>
      <c r="G191" s="829"/>
      <c r="H191" s="829"/>
      <c r="I191" s="830"/>
      <c r="J191" s="830"/>
      <c r="K191" s="829"/>
      <c r="L191" s="840">
        <f t="shared" si="322"/>
        <v>0</v>
      </c>
      <c r="M191" s="832" t="str">
        <f t="shared" si="310"/>
        <v>No</v>
      </c>
      <c r="N191" s="833">
        <v>0</v>
      </c>
      <c r="O191" s="919">
        <f t="shared" si="311"/>
        <v>0</v>
      </c>
      <c r="P191" s="841">
        <f t="shared" si="323"/>
        <v>0</v>
      </c>
      <c r="Q191" s="835">
        <f t="shared" si="313"/>
        <v>0</v>
      </c>
      <c r="R191" s="842">
        <f t="shared" si="314"/>
        <v>0</v>
      </c>
      <c r="S191" s="836"/>
      <c r="T191" s="837">
        <v>0.8</v>
      </c>
      <c r="U191" s="836"/>
      <c r="V191" s="836"/>
      <c r="W191" s="836"/>
      <c r="X191" s="924">
        <f t="shared" si="315"/>
        <v>0</v>
      </c>
      <c r="Y191" s="838">
        <f t="shared" si="316"/>
        <v>0</v>
      </c>
      <c r="Z191" s="924">
        <f t="shared" si="317"/>
        <v>0</v>
      </c>
      <c r="AA191" s="838">
        <f t="shared" si="318"/>
        <v>0</v>
      </c>
      <c r="AB191" s="924">
        <f t="shared" si="319"/>
        <v>0</v>
      </c>
      <c r="AC191" s="1061">
        <f t="shared" si="320"/>
        <v>0</v>
      </c>
      <c r="AD191" s="1061"/>
      <c r="AE191" s="147"/>
      <c r="AF191" s="333"/>
      <c r="AI191" s="479">
        <f t="shared" si="324"/>
        <v>191</v>
      </c>
      <c r="AJ191" s="574">
        <f t="shared" si="321"/>
        <v>0</v>
      </c>
    </row>
    <row r="192" spans="1:36">
      <c r="A192" s="1143"/>
      <c r="B192" s="1030"/>
      <c r="C192" s="1030"/>
      <c r="D192" s="829"/>
      <c r="E192" s="829"/>
      <c r="F192" s="829"/>
      <c r="G192" s="829"/>
      <c r="H192" s="829"/>
      <c r="I192" s="830"/>
      <c r="J192" s="830"/>
      <c r="K192" s="829"/>
      <c r="L192" s="840">
        <f t="shared" si="322"/>
        <v>0</v>
      </c>
      <c r="M192" s="832" t="str">
        <f t="shared" si="310"/>
        <v>No</v>
      </c>
      <c r="N192" s="833">
        <v>0</v>
      </c>
      <c r="O192" s="919">
        <f t="shared" si="311"/>
        <v>0</v>
      </c>
      <c r="P192" s="841">
        <f t="shared" si="323"/>
        <v>0</v>
      </c>
      <c r="Q192" s="835">
        <f t="shared" si="313"/>
        <v>0</v>
      </c>
      <c r="R192" s="842">
        <f t="shared" si="314"/>
        <v>0</v>
      </c>
      <c r="S192" s="836"/>
      <c r="T192" s="837">
        <v>0.8</v>
      </c>
      <c r="U192" s="836"/>
      <c r="V192" s="836"/>
      <c r="W192" s="836"/>
      <c r="X192" s="924">
        <f t="shared" si="315"/>
        <v>0</v>
      </c>
      <c r="Y192" s="838">
        <f t="shared" si="316"/>
        <v>0</v>
      </c>
      <c r="Z192" s="924">
        <f t="shared" si="317"/>
        <v>0</v>
      </c>
      <c r="AA192" s="838">
        <f t="shared" si="318"/>
        <v>0</v>
      </c>
      <c r="AB192" s="924">
        <f t="shared" si="319"/>
        <v>0</v>
      </c>
      <c r="AC192" s="1061">
        <f t="shared" si="320"/>
        <v>0</v>
      </c>
      <c r="AD192" s="1061"/>
      <c r="AE192" s="147"/>
      <c r="AF192" s="333"/>
      <c r="AI192" s="479">
        <f t="shared" si="324"/>
        <v>192</v>
      </c>
      <c r="AJ192" s="574">
        <f t="shared" si="321"/>
        <v>0</v>
      </c>
    </row>
    <row r="193" spans="1:40">
      <c r="A193" s="1143"/>
      <c r="B193" s="1030"/>
      <c r="C193" s="1030"/>
      <c r="D193" s="829"/>
      <c r="E193" s="829"/>
      <c r="F193" s="829"/>
      <c r="G193" s="829"/>
      <c r="H193" s="829"/>
      <c r="I193" s="830"/>
      <c r="J193" s="830"/>
      <c r="K193" s="829"/>
      <c r="L193" s="840">
        <f t="shared" si="322"/>
        <v>0</v>
      </c>
      <c r="M193" s="832" t="str">
        <f t="shared" si="310"/>
        <v>No</v>
      </c>
      <c r="N193" s="833">
        <v>0</v>
      </c>
      <c r="O193" s="919">
        <f t="shared" si="311"/>
        <v>0</v>
      </c>
      <c r="P193" s="841">
        <f t="shared" si="323"/>
        <v>0</v>
      </c>
      <c r="Q193" s="835">
        <f t="shared" si="313"/>
        <v>0</v>
      </c>
      <c r="R193" s="842">
        <f t="shared" si="314"/>
        <v>0</v>
      </c>
      <c r="S193" s="836"/>
      <c r="T193" s="837">
        <v>0.8</v>
      </c>
      <c r="U193" s="836"/>
      <c r="V193" s="836"/>
      <c r="W193" s="836"/>
      <c r="X193" s="924">
        <f t="shared" si="315"/>
        <v>0</v>
      </c>
      <c r="Y193" s="838">
        <f t="shared" si="316"/>
        <v>0</v>
      </c>
      <c r="Z193" s="924">
        <f t="shared" si="317"/>
        <v>0</v>
      </c>
      <c r="AA193" s="838">
        <f t="shared" si="318"/>
        <v>0</v>
      </c>
      <c r="AB193" s="924">
        <f t="shared" si="319"/>
        <v>0</v>
      </c>
      <c r="AC193" s="1061">
        <f t="shared" si="320"/>
        <v>0</v>
      </c>
      <c r="AD193" s="1061"/>
      <c r="AE193" s="147"/>
      <c r="AF193" s="333"/>
      <c r="AI193" s="479">
        <f t="shared" si="324"/>
        <v>193</v>
      </c>
      <c r="AJ193" s="574">
        <f t="shared" si="321"/>
        <v>0</v>
      </c>
    </row>
    <row r="194" spans="1:40">
      <c r="A194" s="1143"/>
      <c r="B194" s="1030"/>
      <c r="C194" s="1030"/>
      <c r="D194" s="829"/>
      <c r="E194" s="829"/>
      <c r="F194" s="829"/>
      <c r="G194" s="829"/>
      <c r="H194" s="829"/>
      <c r="I194" s="830"/>
      <c r="J194" s="830"/>
      <c r="K194" s="829"/>
      <c r="L194" s="840">
        <f t="shared" si="322"/>
        <v>0</v>
      </c>
      <c r="M194" s="832" t="str">
        <f t="shared" si="310"/>
        <v>No</v>
      </c>
      <c r="N194" s="833">
        <v>0</v>
      </c>
      <c r="O194" s="919">
        <f t="shared" si="311"/>
        <v>0</v>
      </c>
      <c r="P194" s="841">
        <f t="shared" si="323"/>
        <v>0</v>
      </c>
      <c r="Q194" s="835">
        <f t="shared" si="313"/>
        <v>0</v>
      </c>
      <c r="R194" s="842">
        <f t="shared" si="314"/>
        <v>0</v>
      </c>
      <c r="S194" s="836"/>
      <c r="T194" s="837">
        <v>0.8</v>
      </c>
      <c r="U194" s="836"/>
      <c r="V194" s="836"/>
      <c r="W194" s="836"/>
      <c r="X194" s="924">
        <f t="shared" si="315"/>
        <v>0</v>
      </c>
      <c r="Y194" s="838">
        <f t="shared" si="316"/>
        <v>0</v>
      </c>
      <c r="Z194" s="924">
        <f t="shared" si="317"/>
        <v>0</v>
      </c>
      <c r="AA194" s="838">
        <f t="shared" si="318"/>
        <v>0</v>
      </c>
      <c r="AB194" s="924">
        <f t="shared" si="319"/>
        <v>0</v>
      </c>
      <c r="AC194" s="1061">
        <f t="shared" si="320"/>
        <v>0</v>
      </c>
      <c r="AD194" s="1061"/>
      <c r="AE194" s="147"/>
      <c r="AF194" s="333"/>
      <c r="AI194" s="479">
        <f t="shared" si="324"/>
        <v>194</v>
      </c>
      <c r="AJ194" s="574">
        <f t="shared" si="321"/>
        <v>0</v>
      </c>
    </row>
    <row r="195" spans="1:40">
      <c r="A195" s="1143"/>
      <c r="B195" s="1031"/>
      <c r="C195" s="1031"/>
      <c r="D195" s="829"/>
      <c r="E195" s="829"/>
      <c r="F195" s="829"/>
      <c r="G195" s="829"/>
      <c r="H195" s="829"/>
      <c r="I195" s="830"/>
      <c r="J195" s="830"/>
      <c r="K195" s="829"/>
      <c r="L195" s="840">
        <f t="shared" si="322"/>
        <v>0</v>
      </c>
      <c r="M195" s="832" t="str">
        <f t="shared" si="310"/>
        <v>No</v>
      </c>
      <c r="N195" s="833">
        <v>0</v>
      </c>
      <c r="O195" s="919">
        <f t="shared" si="311"/>
        <v>0</v>
      </c>
      <c r="P195" s="841">
        <f t="shared" si="323"/>
        <v>0</v>
      </c>
      <c r="Q195" s="835">
        <f t="shared" si="313"/>
        <v>0</v>
      </c>
      <c r="R195" s="843">
        <f t="shared" si="314"/>
        <v>0</v>
      </c>
      <c r="S195" s="836"/>
      <c r="T195" s="837">
        <v>0.8</v>
      </c>
      <c r="U195" s="836"/>
      <c r="V195" s="836"/>
      <c r="W195" s="836"/>
      <c r="X195" s="924">
        <f t="shared" si="315"/>
        <v>0</v>
      </c>
      <c r="Y195" s="838">
        <f t="shared" si="316"/>
        <v>0</v>
      </c>
      <c r="Z195" s="924">
        <f t="shared" si="317"/>
        <v>0</v>
      </c>
      <c r="AA195" s="838">
        <f t="shared" si="318"/>
        <v>0</v>
      </c>
      <c r="AB195" s="924">
        <f t="shared" si="319"/>
        <v>0</v>
      </c>
      <c r="AC195" s="1061">
        <f t="shared" si="320"/>
        <v>0</v>
      </c>
      <c r="AD195" s="1061"/>
      <c r="AE195" s="147"/>
      <c r="AF195" s="333"/>
      <c r="AI195" s="479">
        <f t="shared" si="324"/>
        <v>195</v>
      </c>
      <c r="AJ195" s="574">
        <f t="shared" si="321"/>
        <v>0</v>
      </c>
    </row>
    <row r="196" spans="1:40">
      <c r="A196" s="1143"/>
      <c r="B196" s="518" t="s">
        <v>118</v>
      </c>
      <c r="C196" s="1033">
        <f>IF(L196=0,0,AVERAGEIF(O181:O195,"&lt;&gt;0"))</f>
        <v>0</v>
      </c>
      <c r="D196" s="1034"/>
      <c r="E196" s="63"/>
      <c r="F196" s="314" t="s">
        <v>64</v>
      </c>
      <c r="G196" s="314">
        <f>(K181*L181)+(K182*L182)+(K183*L183)+(K184*L184)+(K185*L185)+(K186*L186)+(K187*L187)+(K188*L188)+(K189*L189)+(K190*L190)+(K191*L191)+(K192*L192)+(K193*L193)+(K194*L194)+(K195*L195)</f>
        <v>0</v>
      </c>
      <c r="H196" s="63"/>
      <c r="I196" s="63"/>
      <c r="J196" s="314" t="s">
        <v>119</v>
      </c>
      <c r="K196" s="306">
        <f>SUM(K181:K195)</f>
        <v>0</v>
      </c>
      <c r="L196" s="306">
        <f>SUM(L181:L195)</f>
        <v>0</v>
      </c>
      <c r="M196" s="1119"/>
      <c r="N196" s="1119"/>
      <c r="O196" s="307" t="s">
        <v>120</v>
      </c>
      <c r="P196" s="308">
        <f>SUM(P181:P195)</f>
        <v>0</v>
      </c>
      <c r="Q196" s="309" t="s">
        <v>121</v>
      </c>
      <c r="R196" s="310">
        <f>SUM(R181:R195)</f>
        <v>0</v>
      </c>
      <c r="S196" s="306" t="s">
        <v>122</v>
      </c>
      <c r="T196" s="313">
        <f>IF(SUM(S181:S195)=0,0,1-(R196/P196))</f>
        <v>0</v>
      </c>
      <c r="U196" s="1120"/>
      <c r="V196" s="1121"/>
      <c r="W196" s="321"/>
      <c r="X196" s="557" t="s">
        <v>123</v>
      </c>
      <c r="Y196" s="557" t="s">
        <v>124</v>
      </c>
      <c r="Z196" s="558" t="s">
        <v>125</v>
      </c>
      <c r="AA196" s="558" t="s">
        <v>126</v>
      </c>
      <c r="AB196" s="557" t="s">
        <v>127</v>
      </c>
      <c r="AC196" s="1024" t="s">
        <v>128</v>
      </c>
      <c r="AD196" s="1025"/>
      <c r="AE196" s="322"/>
      <c r="AF196" s="333"/>
      <c r="AI196" s="1020" t="s">
        <v>129</v>
      </c>
      <c r="AJ196" s="1020"/>
      <c r="AK196" s="1020" t="s">
        <v>130</v>
      </c>
      <c r="AL196" s="1020"/>
    </row>
    <row r="197" spans="1:40">
      <c r="A197" s="1143"/>
      <c r="B197" s="844" t="s">
        <v>131</v>
      </c>
      <c r="C197" s="1022"/>
      <c r="D197" s="1022"/>
      <c r="E197" s="1022"/>
      <c r="F197" s="1022"/>
      <c r="G197" s="1022"/>
      <c r="H197" s="1022"/>
      <c r="I197" s="1022"/>
      <c r="J197" s="1022"/>
      <c r="K197" s="1022"/>
      <c r="L197" s="1022"/>
      <c r="M197" s="1022"/>
      <c r="N197" s="1022"/>
      <c r="O197" s="1022"/>
      <c r="P197" s="1022"/>
      <c r="Q197" s="1022"/>
      <c r="R197" s="1022"/>
      <c r="S197" s="1022"/>
      <c r="T197" s="1022"/>
      <c r="U197" s="1022"/>
      <c r="V197" s="1022"/>
      <c r="W197" s="1023"/>
      <c r="X197" s="561">
        <f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562">
        <f>R196*X180</f>
        <v>0</v>
      </c>
      <c r="Z197" s="561">
        <f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562">
        <f>R196*Z180</f>
        <v>0</v>
      </c>
      <c r="AB197" s="561">
        <f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1026">
        <f>R196*AB180</f>
        <v>0</v>
      </c>
      <c r="AD197" s="1027"/>
      <c r="AE197" s="323"/>
      <c r="AF197" s="333"/>
      <c r="AI197" s="573">
        <v>197</v>
      </c>
      <c r="AJ197" s="574">
        <f t="shared" si="321"/>
        <v>0</v>
      </c>
      <c r="AK197" s="1021">
        <f>X197+Z197+AB197</f>
        <v>0</v>
      </c>
      <c r="AL197" s="1020"/>
    </row>
    <row r="198" spans="1:40" ht="18" customHeight="1">
      <c r="A198" s="1143"/>
      <c r="B198" s="844" t="s">
        <v>133</v>
      </c>
      <c r="C198" s="1022"/>
      <c r="D198" s="1022"/>
      <c r="E198" s="1022"/>
      <c r="F198" s="1022"/>
      <c r="G198" s="1022"/>
      <c r="H198" s="1022"/>
      <c r="I198" s="1022"/>
      <c r="J198" s="1022"/>
      <c r="K198" s="1022"/>
      <c r="L198" s="1022"/>
      <c r="M198" s="1022"/>
      <c r="N198" s="1022"/>
      <c r="O198" s="1022"/>
      <c r="P198" s="1022"/>
      <c r="Q198" s="1022"/>
      <c r="R198" s="1022"/>
      <c r="S198" s="1022"/>
      <c r="T198" s="1022"/>
      <c r="U198" s="1022"/>
      <c r="V198" s="1022"/>
      <c r="W198" s="1023"/>
      <c r="X198" s="1051" t="s">
        <v>135</v>
      </c>
      <c r="Y198" s="1051"/>
      <c r="Z198" s="1052">
        <f>P196+X197+Z197+AB197</f>
        <v>0</v>
      </c>
      <c r="AA198" s="1053"/>
      <c r="AB198" s="678" t="s">
        <v>136</v>
      </c>
      <c r="AC198" s="1054">
        <f>((R196*X180)+(R196*Z180)+(R196*AB180))+R196</f>
        <v>0</v>
      </c>
      <c r="AD198" s="1054"/>
      <c r="AE198" s="323"/>
      <c r="AF198" s="333"/>
      <c r="AJ198" s="455"/>
      <c r="AN198" s="670" t="e">
        <f>1-(AC198/Z198)</f>
        <v>#DIV/0!</v>
      </c>
    </row>
    <row r="199" spans="1:40" ht="18" customHeight="1">
      <c r="A199" s="516"/>
      <c r="B199" s="63"/>
      <c r="C199" s="334"/>
      <c r="D199" s="334"/>
      <c r="E199" s="334"/>
      <c r="F199" s="334"/>
      <c r="G199" s="334"/>
      <c r="H199" s="334"/>
      <c r="I199" s="334"/>
      <c r="J199" s="334"/>
      <c r="K199" s="334"/>
      <c r="L199" s="334"/>
      <c r="M199" s="334"/>
      <c r="N199" s="334"/>
      <c r="O199" s="334"/>
      <c r="P199" s="334"/>
      <c r="Q199" s="334"/>
      <c r="R199" s="334"/>
      <c r="S199" s="334"/>
      <c r="T199" s="334"/>
      <c r="U199" s="334"/>
      <c r="V199" s="334"/>
      <c r="W199" s="334"/>
      <c r="X199" s="513"/>
      <c r="Y199" s="513"/>
      <c r="Z199" s="539"/>
      <c r="AA199" s="540"/>
      <c r="AB199" s="510"/>
      <c r="AC199" s="541"/>
      <c r="AD199" s="541"/>
      <c r="AE199" s="323"/>
      <c r="AF199" s="512"/>
    </row>
    <row r="200" spans="1:40" ht="49.95" customHeight="1">
      <c r="A200" s="1135" t="s">
        <v>150</v>
      </c>
      <c r="B200" s="1114" t="str">
        <f>IF(B203=0,"",B203)</f>
        <v/>
      </c>
      <c r="C200" s="1114"/>
      <c r="D200" s="1114"/>
      <c r="E200" s="1114"/>
      <c r="F200" s="1114"/>
      <c r="G200" s="1114"/>
      <c r="H200" s="1114"/>
      <c r="I200" s="1114"/>
      <c r="J200" s="1114"/>
      <c r="K200" s="1114"/>
      <c r="L200" s="1114"/>
      <c r="M200" s="1114"/>
      <c r="N200" s="1114"/>
      <c r="O200" s="1114"/>
      <c r="P200" s="1114"/>
      <c r="Q200" s="1114"/>
      <c r="R200" s="1114"/>
      <c r="S200" s="1114"/>
      <c r="T200" s="1114"/>
      <c r="U200" s="1067"/>
      <c r="V200" s="1067"/>
      <c r="W200" s="1067"/>
      <c r="X200" s="1067"/>
      <c r="Y200" s="1067"/>
      <c r="Z200" s="1067"/>
      <c r="AA200" s="1067"/>
      <c r="AB200" s="1067"/>
      <c r="AC200" s="1067"/>
      <c r="AD200" s="1067"/>
      <c r="AE200" s="190"/>
      <c r="AF200" s="330"/>
    </row>
    <row r="201" spans="1:40">
      <c r="A201" s="1135"/>
      <c r="B201" s="1037" t="s">
        <v>92</v>
      </c>
      <c r="C201" s="1037" t="s">
        <v>75</v>
      </c>
      <c r="D201" s="1037" t="s">
        <v>45</v>
      </c>
      <c r="E201" s="1037" t="s">
        <v>93</v>
      </c>
      <c r="F201" s="1037" t="s">
        <v>94</v>
      </c>
      <c r="G201" s="1037" t="s">
        <v>95</v>
      </c>
      <c r="H201" s="1037" t="s">
        <v>96</v>
      </c>
      <c r="I201" s="1094" t="s">
        <v>97</v>
      </c>
      <c r="J201" s="1094" t="s">
        <v>98</v>
      </c>
      <c r="K201" s="1039" t="s">
        <v>77</v>
      </c>
      <c r="L201" s="1039" t="s">
        <v>99</v>
      </c>
      <c r="M201" s="1081" t="s">
        <v>100</v>
      </c>
      <c r="N201" s="1065"/>
      <c r="O201" s="1041" t="s">
        <v>46</v>
      </c>
      <c r="P201" s="1041"/>
      <c r="Q201" s="1041" t="s">
        <v>101</v>
      </c>
      <c r="R201" s="1042"/>
      <c r="S201" s="1032" t="s">
        <v>102</v>
      </c>
      <c r="T201" s="1115" t="s">
        <v>63</v>
      </c>
      <c r="U201" s="1043" t="s">
        <v>103</v>
      </c>
      <c r="V201" s="1044"/>
      <c r="W201" s="1044"/>
      <c r="X201" s="1045" t="s">
        <v>80</v>
      </c>
      <c r="Y201" s="1046"/>
      <c r="Z201" s="1046"/>
      <c r="AA201" s="1046"/>
      <c r="AB201" s="1046"/>
      <c r="AC201" s="1046"/>
      <c r="AD201" s="1047"/>
      <c r="AE201" s="1092" t="s">
        <v>104</v>
      </c>
      <c r="AF201" s="330"/>
    </row>
    <row r="202" spans="1:40">
      <c r="A202" s="1135"/>
      <c r="B202" s="1038"/>
      <c r="C202" s="1038"/>
      <c r="D202" s="1038"/>
      <c r="E202" s="1038"/>
      <c r="F202" s="1038"/>
      <c r="G202" s="1038"/>
      <c r="H202" s="1038"/>
      <c r="I202" s="1095"/>
      <c r="J202" s="1095"/>
      <c r="K202" s="1040"/>
      <c r="L202" s="1040"/>
      <c r="M202" s="1082"/>
      <c r="N202" s="1066"/>
      <c r="O202" s="134" t="s">
        <v>105</v>
      </c>
      <c r="P202" s="134" t="s">
        <v>82</v>
      </c>
      <c r="Q202" s="134" t="s">
        <v>105</v>
      </c>
      <c r="R202" s="301" t="s">
        <v>106</v>
      </c>
      <c r="S202" s="1032"/>
      <c r="T202" s="1115"/>
      <c r="U202" s="302" t="s">
        <v>47</v>
      </c>
      <c r="V202" s="144" t="s">
        <v>48</v>
      </c>
      <c r="W202" s="303" t="s">
        <v>107</v>
      </c>
      <c r="X202" s="490">
        <v>0</v>
      </c>
      <c r="Y202" s="491" t="s">
        <v>57</v>
      </c>
      <c r="Z202" s="490">
        <v>0</v>
      </c>
      <c r="AA202" s="492" t="s">
        <v>108</v>
      </c>
      <c r="AB202" s="490">
        <v>0</v>
      </c>
      <c r="AC202" s="1096" t="s">
        <v>59</v>
      </c>
      <c r="AD202" s="1096"/>
      <c r="AE202" s="1093"/>
      <c r="AF202" s="330"/>
    </row>
    <row r="203" spans="1:40" ht="15.6" customHeight="1">
      <c r="A203" s="1135"/>
      <c r="B203" s="1029">
        <f>'Cadastro Inicial'!B25</f>
        <v>0</v>
      </c>
      <c r="C203" s="1029">
        <f>'Cadastro Inicial'!C25</f>
        <v>0</v>
      </c>
      <c r="D203" s="829"/>
      <c r="E203" s="829"/>
      <c r="F203" s="829"/>
      <c r="G203" s="829"/>
      <c r="H203" s="829"/>
      <c r="I203" s="830"/>
      <c r="J203" s="830"/>
      <c r="K203" s="829"/>
      <c r="L203" s="831">
        <f>J203-I203</f>
        <v>0</v>
      </c>
      <c r="M203" s="832" t="str">
        <f>IF(N203&gt;0,"Yes","No")</f>
        <v>No</v>
      </c>
      <c r="N203" s="833">
        <v>0</v>
      </c>
      <c r="O203" s="919">
        <f>ROUNDUP(((Q203/T203)),0)</f>
        <v>0</v>
      </c>
      <c r="P203" s="834">
        <f>K203*L203*O203</f>
        <v>0</v>
      </c>
      <c r="Q203" s="835">
        <f>S203-(S203*N203)</f>
        <v>0</v>
      </c>
      <c r="R203" s="835">
        <f>Q203*K203*L203</f>
        <v>0</v>
      </c>
      <c r="S203" s="836"/>
      <c r="T203" s="837">
        <v>0.8</v>
      </c>
      <c r="U203" s="836"/>
      <c r="V203" s="836"/>
      <c r="W203" s="836"/>
      <c r="X203" s="924">
        <f>X202</f>
        <v>0</v>
      </c>
      <c r="Y203" s="838">
        <f>O203*X203</f>
        <v>0</v>
      </c>
      <c r="Z203" s="924">
        <f>Z202</f>
        <v>0</v>
      </c>
      <c r="AA203" s="838">
        <f>O203*Z202</f>
        <v>0</v>
      </c>
      <c r="AB203" s="924">
        <f>AB202</f>
        <v>0</v>
      </c>
      <c r="AC203" s="1061">
        <f>O203*AB203</f>
        <v>0</v>
      </c>
      <c r="AD203" s="1061"/>
      <c r="AE203" s="142" t="s">
        <v>50</v>
      </c>
      <c r="AF203" s="330"/>
      <c r="AI203" s="479">
        <v>203</v>
      </c>
      <c r="AJ203" s="574">
        <f>Y203+AA203+AC203</f>
        <v>0</v>
      </c>
    </row>
    <row r="204" spans="1:40">
      <c r="A204" s="1135"/>
      <c r="B204" s="1030"/>
      <c r="C204" s="1030"/>
      <c r="D204" s="829"/>
      <c r="E204" s="829"/>
      <c r="F204" s="829"/>
      <c r="G204" s="829"/>
      <c r="H204" s="829"/>
      <c r="I204" s="830"/>
      <c r="J204" s="830"/>
      <c r="K204" s="829"/>
      <c r="L204" s="840">
        <f t="shared" ref="L204" si="325">J204-I204</f>
        <v>0</v>
      </c>
      <c r="M204" s="832" t="str">
        <f t="shared" ref="M204:M217" si="326">IF(N204&gt;0,"Yes","No")</f>
        <v>No</v>
      </c>
      <c r="N204" s="833">
        <v>0</v>
      </c>
      <c r="O204" s="919">
        <f t="shared" ref="O204:O217" si="327">ROUNDUP(((Q204/T204)),0)</f>
        <v>0</v>
      </c>
      <c r="P204" s="841">
        <f t="shared" ref="P204:P205" si="328">K204*L204*O204</f>
        <v>0</v>
      </c>
      <c r="Q204" s="835">
        <f t="shared" ref="Q204:Q217" si="329">S204-(S204*N204)</f>
        <v>0</v>
      </c>
      <c r="R204" s="842">
        <f t="shared" ref="R204:R217" si="330">Q204*K204*L204</f>
        <v>0</v>
      </c>
      <c r="S204" s="836"/>
      <c r="T204" s="837">
        <v>0.8</v>
      </c>
      <c r="U204" s="836"/>
      <c r="V204" s="836"/>
      <c r="W204" s="836"/>
      <c r="X204" s="924">
        <f t="shared" ref="X204:X217" si="331">X203</f>
        <v>0</v>
      </c>
      <c r="Y204" s="838">
        <f t="shared" ref="Y204:Y217" si="332">O204*X204</f>
        <v>0</v>
      </c>
      <c r="Z204" s="924">
        <f t="shared" ref="Z204:Z217" si="333">Z203</f>
        <v>0</v>
      </c>
      <c r="AA204" s="838">
        <f t="shared" ref="AA204:AA217" si="334">O204*Z203</f>
        <v>0</v>
      </c>
      <c r="AB204" s="924">
        <f t="shared" ref="AB204:AB217" si="335">AB203</f>
        <v>0</v>
      </c>
      <c r="AC204" s="1061">
        <f t="shared" ref="AC204:AC217" si="336">O204*AB204</f>
        <v>0</v>
      </c>
      <c r="AD204" s="1061"/>
      <c r="AE204" s="188" t="s">
        <v>115</v>
      </c>
      <c r="AF204" s="330"/>
      <c r="AI204" s="479">
        <f t="shared" si="324"/>
        <v>204</v>
      </c>
      <c r="AJ204" s="574">
        <f t="shared" ref="AJ204:AJ216" si="337">Y204+AA204+AC204</f>
        <v>0</v>
      </c>
    </row>
    <row r="205" spans="1:40">
      <c r="A205" s="1135"/>
      <c r="B205" s="1030"/>
      <c r="C205" s="1030"/>
      <c r="D205" s="829"/>
      <c r="E205" s="829"/>
      <c r="F205" s="829"/>
      <c r="G205" s="829"/>
      <c r="H205" s="829"/>
      <c r="I205" s="830"/>
      <c r="J205" s="830"/>
      <c r="K205" s="829"/>
      <c r="L205" s="840">
        <f>J205-I205</f>
        <v>0</v>
      </c>
      <c r="M205" s="832" t="str">
        <f t="shared" si="326"/>
        <v>No</v>
      </c>
      <c r="N205" s="833">
        <v>0</v>
      </c>
      <c r="O205" s="919">
        <f t="shared" si="327"/>
        <v>0</v>
      </c>
      <c r="P205" s="841">
        <f t="shared" si="328"/>
        <v>0</v>
      </c>
      <c r="Q205" s="835">
        <f t="shared" si="329"/>
        <v>0</v>
      </c>
      <c r="R205" s="842">
        <f t="shared" si="330"/>
        <v>0</v>
      </c>
      <c r="S205" s="836"/>
      <c r="T205" s="837">
        <v>0.8</v>
      </c>
      <c r="U205" s="836"/>
      <c r="V205" s="836"/>
      <c r="W205" s="836"/>
      <c r="X205" s="924">
        <f t="shared" si="331"/>
        <v>0</v>
      </c>
      <c r="Y205" s="838">
        <f t="shared" si="332"/>
        <v>0</v>
      </c>
      <c r="Z205" s="924">
        <f t="shared" si="333"/>
        <v>0</v>
      </c>
      <c r="AA205" s="838">
        <f t="shared" si="334"/>
        <v>0</v>
      </c>
      <c r="AB205" s="924">
        <f t="shared" si="335"/>
        <v>0</v>
      </c>
      <c r="AC205" s="1061">
        <f t="shared" si="336"/>
        <v>0</v>
      </c>
      <c r="AD205" s="1061"/>
      <c r="AE205" s="148"/>
      <c r="AF205" s="330"/>
      <c r="AI205" s="479">
        <f t="shared" si="324"/>
        <v>205</v>
      </c>
      <c r="AJ205" s="574">
        <f t="shared" si="337"/>
        <v>0</v>
      </c>
    </row>
    <row r="206" spans="1:40">
      <c r="A206" s="1135"/>
      <c r="B206" s="1030"/>
      <c r="C206" s="1030"/>
      <c r="D206" s="829"/>
      <c r="E206" s="829"/>
      <c r="F206" s="829"/>
      <c r="G206" s="829"/>
      <c r="H206" s="829"/>
      <c r="I206" s="830"/>
      <c r="J206" s="830"/>
      <c r="K206" s="829"/>
      <c r="L206" s="840">
        <f>J206-I206</f>
        <v>0</v>
      </c>
      <c r="M206" s="832" t="str">
        <f t="shared" si="326"/>
        <v>No</v>
      </c>
      <c r="N206" s="833">
        <v>0</v>
      </c>
      <c r="O206" s="919">
        <f t="shared" si="327"/>
        <v>0</v>
      </c>
      <c r="P206" s="841">
        <f>K206*L206*O206</f>
        <v>0</v>
      </c>
      <c r="Q206" s="835">
        <f t="shared" si="329"/>
        <v>0</v>
      </c>
      <c r="R206" s="842">
        <f t="shared" si="330"/>
        <v>0</v>
      </c>
      <c r="S206" s="836"/>
      <c r="T206" s="837">
        <v>0.8</v>
      </c>
      <c r="U206" s="836"/>
      <c r="V206" s="836"/>
      <c r="W206" s="836"/>
      <c r="X206" s="924">
        <f t="shared" si="331"/>
        <v>0</v>
      </c>
      <c r="Y206" s="838">
        <f t="shared" si="332"/>
        <v>0</v>
      </c>
      <c r="Z206" s="924">
        <f t="shared" si="333"/>
        <v>0</v>
      </c>
      <c r="AA206" s="838">
        <f t="shared" si="334"/>
        <v>0</v>
      </c>
      <c r="AB206" s="924">
        <f t="shared" si="335"/>
        <v>0</v>
      </c>
      <c r="AC206" s="1061">
        <f t="shared" si="336"/>
        <v>0</v>
      </c>
      <c r="AD206" s="1061"/>
      <c r="AE206" s="182" t="s">
        <v>116</v>
      </c>
      <c r="AF206" s="330"/>
      <c r="AI206" s="479">
        <f t="shared" si="324"/>
        <v>206</v>
      </c>
      <c r="AJ206" s="574">
        <f t="shared" si="337"/>
        <v>0</v>
      </c>
    </row>
    <row r="207" spans="1:40">
      <c r="A207" s="1135"/>
      <c r="B207" s="1030"/>
      <c r="C207" s="1030"/>
      <c r="D207" s="829"/>
      <c r="E207" s="829"/>
      <c r="F207" s="829"/>
      <c r="G207" s="829"/>
      <c r="H207" s="829"/>
      <c r="I207" s="830"/>
      <c r="J207" s="830"/>
      <c r="K207" s="829"/>
      <c r="L207" s="840">
        <f t="shared" ref="L207:L217" si="338">J207-I207</f>
        <v>0</v>
      </c>
      <c r="M207" s="832" t="str">
        <f t="shared" si="326"/>
        <v>No</v>
      </c>
      <c r="N207" s="833">
        <v>0</v>
      </c>
      <c r="O207" s="919">
        <f t="shared" si="327"/>
        <v>0</v>
      </c>
      <c r="P207" s="841">
        <f t="shared" ref="P207:P217" si="339">K207*L207*O207</f>
        <v>0</v>
      </c>
      <c r="Q207" s="835">
        <f t="shared" si="329"/>
        <v>0</v>
      </c>
      <c r="R207" s="842">
        <f t="shared" si="330"/>
        <v>0</v>
      </c>
      <c r="S207" s="836"/>
      <c r="T207" s="837">
        <v>0.8</v>
      </c>
      <c r="U207" s="836"/>
      <c r="V207" s="836"/>
      <c r="W207" s="836"/>
      <c r="X207" s="924">
        <f t="shared" si="331"/>
        <v>0</v>
      </c>
      <c r="Y207" s="838">
        <f t="shared" si="332"/>
        <v>0</v>
      </c>
      <c r="Z207" s="924">
        <f t="shared" si="333"/>
        <v>0</v>
      </c>
      <c r="AA207" s="838">
        <f t="shared" si="334"/>
        <v>0</v>
      </c>
      <c r="AB207" s="924">
        <f t="shared" si="335"/>
        <v>0</v>
      </c>
      <c r="AC207" s="1061">
        <f t="shared" si="336"/>
        <v>0</v>
      </c>
      <c r="AD207" s="1061"/>
      <c r="AE207" s="187" t="s">
        <v>140</v>
      </c>
      <c r="AF207" s="330"/>
      <c r="AI207" s="479">
        <f t="shared" si="324"/>
        <v>207</v>
      </c>
      <c r="AJ207" s="574">
        <f t="shared" si="337"/>
        <v>0</v>
      </c>
    </row>
    <row r="208" spans="1:40">
      <c r="A208" s="1135"/>
      <c r="B208" s="1030"/>
      <c r="C208" s="1030"/>
      <c r="D208" s="829"/>
      <c r="E208" s="829"/>
      <c r="F208" s="829"/>
      <c r="G208" s="829"/>
      <c r="H208" s="829"/>
      <c r="I208" s="830"/>
      <c r="J208" s="830"/>
      <c r="K208" s="829"/>
      <c r="L208" s="840">
        <f t="shared" si="338"/>
        <v>0</v>
      </c>
      <c r="M208" s="832" t="str">
        <f t="shared" si="326"/>
        <v>No</v>
      </c>
      <c r="N208" s="833">
        <v>0</v>
      </c>
      <c r="O208" s="919">
        <f t="shared" si="327"/>
        <v>0</v>
      </c>
      <c r="P208" s="841">
        <f t="shared" si="339"/>
        <v>0</v>
      </c>
      <c r="Q208" s="835">
        <f t="shared" si="329"/>
        <v>0</v>
      </c>
      <c r="R208" s="842">
        <f t="shared" si="330"/>
        <v>0</v>
      </c>
      <c r="S208" s="836"/>
      <c r="T208" s="837">
        <v>0.8</v>
      </c>
      <c r="U208" s="836"/>
      <c r="V208" s="836"/>
      <c r="W208" s="836"/>
      <c r="X208" s="924">
        <f t="shared" si="331"/>
        <v>0</v>
      </c>
      <c r="Y208" s="838">
        <f t="shared" si="332"/>
        <v>0</v>
      </c>
      <c r="Z208" s="924">
        <f t="shared" si="333"/>
        <v>0</v>
      </c>
      <c r="AA208" s="838">
        <f t="shared" si="334"/>
        <v>0</v>
      </c>
      <c r="AB208" s="924">
        <f t="shared" si="335"/>
        <v>0</v>
      </c>
      <c r="AC208" s="1061">
        <f t="shared" si="336"/>
        <v>0</v>
      </c>
      <c r="AD208" s="1061"/>
      <c r="AE208" s="148"/>
      <c r="AF208" s="330"/>
      <c r="AI208" s="479">
        <f t="shared" si="324"/>
        <v>208</v>
      </c>
      <c r="AJ208" s="574">
        <f t="shared" si="337"/>
        <v>0</v>
      </c>
    </row>
    <row r="209" spans="1:40">
      <c r="A209" s="1135"/>
      <c r="B209" s="1030"/>
      <c r="C209" s="1030"/>
      <c r="D209" s="829"/>
      <c r="E209" s="829"/>
      <c r="F209" s="829"/>
      <c r="G209" s="829"/>
      <c r="H209" s="829"/>
      <c r="I209" s="830"/>
      <c r="J209" s="830"/>
      <c r="K209" s="829"/>
      <c r="L209" s="840">
        <f t="shared" si="338"/>
        <v>0</v>
      </c>
      <c r="M209" s="832" t="str">
        <f t="shared" si="326"/>
        <v>No</v>
      </c>
      <c r="N209" s="833">
        <v>0</v>
      </c>
      <c r="O209" s="919">
        <f t="shared" si="327"/>
        <v>0</v>
      </c>
      <c r="P209" s="841">
        <f t="shared" si="339"/>
        <v>0</v>
      </c>
      <c r="Q209" s="835">
        <f t="shared" si="329"/>
        <v>0</v>
      </c>
      <c r="R209" s="842">
        <f t="shared" si="330"/>
        <v>0</v>
      </c>
      <c r="S209" s="836"/>
      <c r="T209" s="837">
        <v>0.8</v>
      </c>
      <c r="U209" s="836"/>
      <c r="V209" s="836"/>
      <c r="W209" s="836"/>
      <c r="X209" s="924">
        <f t="shared" si="331"/>
        <v>0</v>
      </c>
      <c r="Y209" s="838">
        <f t="shared" si="332"/>
        <v>0</v>
      </c>
      <c r="Z209" s="924">
        <f t="shared" si="333"/>
        <v>0</v>
      </c>
      <c r="AA209" s="838">
        <f t="shared" si="334"/>
        <v>0</v>
      </c>
      <c r="AB209" s="924">
        <f t="shared" si="335"/>
        <v>0</v>
      </c>
      <c r="AC209" s="1061">
        <f t="shared" si="336"/>
        <v>0</v>
      </c>
      <c r="AD209" s="1061"/>
      <c r="AE209" s="148"/>
      <c r="AF209" s="330"/>
      <c r="AI209" s="479">
        <f t="shared" si="324"/>
        <v>209</v>
      </c>
      <c r="AJ209" s="574">
        <f t="shared" si="337"/>
        <v>0</v>
      </c>
    </row>
    <row r="210" spans="1:40">
      <c r="A210" s="1135"/>
      <c r="B210" s="1030"/>
      <c r="C210" s="1030"/>
      <c r="D210" s="829"/>
      <c r="E210" s="829"/>
      <c r="F210" s="829"/>
      <c r="G210" s="829"/>
      <c r="H210" s="829"/>
      <c r="I210" s="830"/>
      <c r="J210" s="830"/>
      <c r="K210" s="829"/>
      <c r="L210" s="840">
        <f t="shared" si="338"/>
        <v>0</v>
      </c>
      <c r="M210" s="832" t="str">
        <f t="shared" si="326"/>
        <v>No</v>
      </c>
      <c r="N210" s="833">
        <v>0</v>
      </c>
      <c r="O210" s="919">
        <f t="shared" si="327"/>
        <v>0</v>
      </c>
      <c r="P210" s="841">
        <f t="shared" si="339"/>
        <v>0</v>
      </c>
      <c r="Q210" s="835">
        <f t="shared" si="329"/>
        <v>0</v>
      </c>
      <c r="R210" s="842">
        <f t="shared" si="330"/>
        <v>0</v>
      </c>
      <c r="S210" s="836"/>
      <c r="T210" s="837">
        <v>0.8</v>
      </c>
      <c r="U210" s="836"/>
      <c r="V210" s="836"/>
      <c r="W210" s="836"/>
      <c r="X210" s="924">
        <f t="shared" si="331"/>
        <v>0</v>
      </c>
      <c r="Y210" s="838">
        <f t="shared" si="332"/>
        <v>0</v>
      </c>
      <c r="Z210" s="924">
        <f t="shared" si="333"/>
        <v>0</v>
      </c>
      <c r="AA210" s="838">
        <f t="shared" si="334"/>
        <v>0</v>
      </c>
      <c r="AB210" s="924">
        <f t="shared" si="335"/>
        <v>0</v>
      </c>
      <c r="AC210" s="1061">
        <f t="shared" si="336"/>
        <v>0</v>
      </c>
      <c r="AD210" s="1061"/>
      <c r="AE210" s="148"/>
      <c r="AF210" s="330"/>
      <c r="AI210" s="479">
        <f t="shared" si="324"/>
        <v>210</v>
      </c>
      <c r="AJ210" s="574">
        <f t="shared" si="337"/>
        <v>0</v>
      </c>
    </row>
    <row r="211" spans="1:40">
      <c r="A211" s="1135"/>
      <c r="B211" s="1030"/>
      <c r="C211" s="1030"/>
      <c r="D211" s="829"/>
      <c r="E211" s="829"/>
      <c r="F211" s="829"/>
      <c r="G211" s="829"/>
      <c r="H211" s="829"/>
      <c r="I211" s="830"/>
      <c r="J211" s="830"/>
      <c r="K211" s="829"/>
      <c r="L211" s="840">
        <f t="shared" si="338"/>
        <v>0</v>
      </c>
      <c r="M211" s="832" t="str">
        <f t="shared" si="326"/>
        <v>No</v>
      </c>
      <c r="N211" s="833">
        <v>0</v>
      </c>
      <c r="O211" s="919">
        <f t="shared" si="327"/>
        <v>0</v>
      </c>
      <c r="P211" s="841">
        <f t="shared" si="339"/>
        <v>0</v>
      </c>
      <c r="Q211" s="835">
        <f t="shared" si="329"/>
        <v>0</v>
      </c>
      <c r="R211" s="842">
        <f t="shared" si="330"/>
        <v>0</v>
      </c>
      <c r="S211" s="836"/>
      <c r="T211" s="837">
        <v>0.8</v>
      </c>
      <c r="U211" s="836"/>
      <c r="V211" s="836"/>
      <c r="W211" s="836"/>
      <c r="X211" s="924">
        <f t="shared" si="331"/>
        <v>0</v>
      </c>
      <c r="Y211" s="838">
        <f t="shared" si="332"/>
        <v>0</v>
      </c>
      <c r="Z211" s="924">
        <f t="shared" si="333"/>
        <v>0</v>
      </c>
      <c r="AA211" s="838">
        <f t="shared" si="334"/>
        <v>0</v>
      </c>
      <c r="AB211" s="924">
        <f t="shared" si="335"/>
        <v>0</v>
      </c>
      <c r="AC211" s="1061">
        <f t="shared" si="336"/>
        <v>0</v>
      </c>
      <c r="AD211" s="1061"/>
      <c r="AE211" s="148"/>
      <c r="AF211" s="330"/>
      <c r="AI211" s="479">
        <f t="shared" si="324"/>
        <v>211</v>
      </c>
      <c r="AJ211" s="574">
        <f t="shared" si="337"/>
        <v>0</v>
      </c>
    </row>
    <row r="212" spans="1:40">
      <c r="A212" s="1135"/>
      <c r="B212" s="1030"/>
      <c r="C212" s="1030"/>
      <c r="D212" s="829"/>
      <c r="E212" s="829"/>
      <c r="F212" s="829"/>
      <c r="G212" s="829"/>
      <c r="H212" s="829"/>
      <c r="I212" s="830"/>
      <c r="J212" s="830"/>
      <c r="K212" s="829"/>
      <c r="L212" s="840">
        <f t="shared" si="338"/>
        <v>0</v>
      </c>
      <c r="M212" s="832" t="str">
        <f t="shared" si="326"/>
        <v>No</v>
      </c>
      <c r="N212" s="833">
        <v>0</v>
      </c>
      <c r="O212" s="919">
        <f t="shared" si="327"/>
        <v>0</v>
      </c>
      <c r="P212" s="841">
        <f t="shared" si="339"/>
        <v>0</v>
      </c>
      <c r="Q212" s="835">
        <f t="shared" si="329"/>
        <v>0</v>
      </c>
      <c r="R212" s="842">
        <f t="shared" si="330"/>
        <v>0</v>
      </c>
      <c r="S212" s="836"/>
      <c r="T212" s="837">
        <v>0.8</v>
      </c>
      <c r="U212" s="836"/>
      <c r="V212" s="836"/>
      <c r="W212" s="836"/>
      <c r="X212" s="924">
        <f t="shared" si="331"/>
        <v>0</v>
      </c>
      <c r="Y212" s="838">
        <f t="shared" si="332"/>
        <v>0</v>
      </c>
      <c r="Z212" s="924">
        <f t="shared" si="333"/>
        <v>0</v>
      </c>
      <c r="AA212" s="838">
        <f t="shared" si="334"/>
        <v>0</v>
      </c>
      <c r="AB212" s="924">
        <f t="shared" si="335"/>
        <v>0</v>
      </c>
      <c r="AC212" s="1061">
        <f t="shared" si="336"/>
        <v>0</v>
      </c>
      <c r="AD212" s="1061"/>
      <c r="AE212" s="148"/>
      <c r="AF212" s="330"/>
      <c r="AI212" s="479">
        <f t="shared" si="324"/>
        <v>212</v>
      </c>
      <c r="AJ212" s="574">
        <f t="shared" si="337"/>
        <v>0</v>
      </c>
    </row>
    <row r="213" spans="1:40">
      <c r="A213" s="1135"/>
      <c r="B213" s="1030"/>
      <c r="C213" s="1030"/>
      <c r="D213" s="829"/>
      <c r="E213" s="829"/>
      <c r="F213" s="829"/>
      <c r="G213" s="829"/>
      <c r="H213" s="829"/>
      <c r="I213" s="830"/>
      <c r="J213" s="830"/>
      <c r="K213" s="829"/>
      <c r="L213" s="840">
        <f t="shared" si="338"/>
        <v>0</v>
      </c>
      <c r="M213" s="832" t="str">
        <f t="shared" si="326"/>
        <v>No</v>
      </c>
      <c r="N213" s="833">
        <v>0</v>
      </c>
      <c r="O213" s="919">
        <f t="shared" si="327"/>
        <v>0</v>
      </c>
      <c r="P213" s="841">
        <f t="shared" si="339"/>
        <v>0</v>
      </c>
      <c r="Q213" s="835">
        <f t="shared" si="329"/>
        <v>0</v>
      </c>
      <c r="R213" s="842">
        <f t="shared" si="330"/>
        <v>0</v>
      </c>
      <c r="S213" s="836"/>
      <c r="T213" s="837">
        <v>0.8</v>
      </c>
      <c r="U213" s="836"/>
      <c r="V213" s="836"/>
      <c r="W213" s="836"/>
      <c r="X213" s="924">
        <f t="shared" si="331"/>
        <v>0</v>
      </c>
      <c r="Y213" s="838">
        <f t="shared" si="332"/>
        <v>0</v>
      </c>
      <c r="Z213" s="924">
        <f t="shared" si="333"/>
        <v>0</v>
      </c>
      <c r="AA213" s="838">
        <f t="shared" si="334"/>
        <v>0</v>
      </c>
      <c r="AB213" s="924">
        <f t="shared" si="335"/>
        <v>0</v>
      </c>
      <c r="AC213" s="1061">
        <f t="shared" si="336"/>
        <v>0</v>
      </c>
      <c r="AD213" s="1061"/>
      <c r="AE213" s="148"/>
      <c r="AF213" s="330"/>
      <c r="AI213" s="479">
        <f t="shared" si="324"/>
        <v>213</v>
      </c>
      <c r="AJ213" s="574">
        <f t="shared" si="337"/>
        <v>0</v>
      </c>
    </row>
    <row r="214" spans="1:40">
      <c r="A214" s="1135"/>
      <c r="B214" s="1030"/>
      <c r="C214" s="1030"/>
      <c r="D214" s="829"/>
      <c r="E214" s="829"/>
      <c r="F214" s="829"/>
      <c r="G214" s="829"/>
      <c r="H214" s="829"/>
      <c r="I214" s="830"/>
      <c r="J214" s="830"/>
      <c r="K214" s="829"/>
      <c r="L214" s="840">
        <f t="shared" si="338"/>
        <v>0</v>
      </c>
      <c r="M214" s="832" t="str">
        <f t="shared" si="326"/>
        <v>No</v>
      </c>
      <c r="N214" s="833">
        <v>0</v>
      </c>
      <c r="O214" s="919">
        <f t="shared" si="327"/>
        <v>0</v>
      </c>
      <c r="P214" s="841">
        <f t="shared" si="339"/>
        <v>0</v>
      </c>
      <c r="Q214" s="835">
        <f t="shared" si="329"/>
        <v>0</v>
      </c>
      <c r="R214" s="842">
        <f t="shared" si="330"/>
        <v>0</v>
      </c>
      <c r="S214" s="836"/>
      <c r="T214" s="837">
        <v>0.8</v>
      </c>
      <c r="U214" s="836"/>
      <c r="V214" s="836"/>
      <c r="W214" s="836"/>
      <c r="X214" s="924">
        <f t="shared" si="331"/>
        <v>0</v>
      </c>
      <c r="Y214" s="838">
        <f t="shared" si="332"/>
        <v>0</v>
      </c>
      <c r="Z214" s="924">
        <f t="shared" si="333"/>
        <v>0</v>
      </c>
      <c r="AA214" s="838">
        <f t="shared" si="334"/>
        <v>0</v>
      </c>
      <c r="AB214" s="924">
        <f t="shared" si="335"/>
        <v>0</v>
      </c>
      <c r="AC214" s="1061">
        <f t="shared" si="336"/>
        <v>0</v>
      </c>
      <c r="AD214" s="1061"/>
      <c r="AE214" s="148"/>
      <c r="AF214" s="330"/>
      <c r="AI214" s="479">
        <f t="shared" si="324"/>
        <v>214</v>
      </c>
      <c r="AJ214" s="574">
        <f t="shared" si="337"/>
        <v>0</v>
      </c>
    </row>
    <row r="215" spans="1:40">
      <c r="A215" s="1135"/>
      <c r="B215" s="1030"/>
      <c r="C215" s="1030"/>
      <c r="D215" s="829"/>
      <c r="E215" s="829"/>
      <c r="F215" s="829"/>
      <c r="G215" s="829"/>
      <c r="H215" s="829"/>
      <c r="I215" s="830"/>
      <c r="J215" s="830"/>
      <c r="K215" s="829"/>
      <c r="L215" s="840">
        <f t="shared" si="338"/>
        <v>0</v>
      </c>
      <c r="M215" s="832" t="str">
        <f t="shared" si="326"/>
        <v>No</v>
      </c>
      <c r="N215" s="833">
        <v>0</v>
      </c>
      <c r="O215" s="919">
        <f t="shared" si="327"/>
        <v>0</v>
      </c>
      <c r="P215" s="841">
        <f t="shared" si="339"/>
        <v>0</v>
      </c>
      <c r="Q215" s="835">
        <f t="shared" si="329"/>
        <v>0</v>
      </c>
      <c r="R215" s="842">
        <f t="shared" si="330"/>
        <v>0</v>
      </c>
      <c r="S215" s="836"/>
      <c r="T215" s="837">
        <v>0.8</v>
      </c>
      <c r="U215" s="836"/>
      <c r="V215" s="836"/>
      <c r="W215" s="836"/>
      <c r="X215" s="924">
        <f t="shared" si="331"/>
        <v>0</v>
      </c>
      <c r="Y215" s="838">
        <f t="shared" si="332"/>
        <v>0</v>
      </c>
      <c r="Z215" s="924">
        <f t="shared" si="333"/>
        <v>0</v>
      </c>
      <c r="AA215" s="838">
        <f t="shared" si="334"/>
        <v>0</v>
      </c>
      <c r="AB215" s="924">
        <f t="shared" si="335"/>
        <v>0</v>
      </c>
      <c r="AC215" s="1061">
        <f t="shared" si="336"/>
        <v>0</v>
      </c>
      <c r="AD215" s="1061"/>
      <c r="AE215" s="148"/>
      <c r="AF215" s="330"/>
      <c r="AI215" s="479">
        <f t="shared" si="324"/>
        <v>215</v>
      </c>
      <c r="AJ215" s="574">
        <f t="shared" si="337"/>
        <v>0</v>
      </c>
    </row>
    <row r="216" spans="1:40">
      <c r="A216" s="1135"/>
      <c r="B216" s="1030"/>
      <c r="C216" s="1030"/>
      <c r="D216" s="829"/>
      <c r="E216" s="829"/>
      <c r="F216" s="829"/>
      <c r="G216" s="829"/>
      <c r="H216" s="829"/>
      <c r="I216" s="830"/>
      <c r="J216" s="830"/>
      <c r="K216" s="829"/>
      <c r="L216" s="840">
        <f t="shared" si="338"/>
        <v>0</v>
      </c>
      <c r="M216" s="832" t="str">
        <f t="shared" si="326"/>
        <v>No</v>
      </c>
      <c r="N216" s="833">
        <v>0</v>
      </c>
      <c r="O216" s="919">
        <f t="shared" si="327"/>
        <v>0</v>
      </c>
      <c r="P216" s="841">
        <f t="shared" si="339"/>
        <v>0</v>
      </c>
      <c r="Q216" s="835">
        <f t="shared" si="329"/>
        <v>0</v>
      </c>
      <c r="R216" s="842">
        <f t="shared" si="330"/>
        <v>0</v>
      </c>
      <c r="S216" s="836"/>
      <c r="T216" s="837">
        <v>0.8</v>
      </c>
      <c r="U216" s="836"/>
      <c r="V216" s="836"/>
      <c r="W216" s="836"/>
      <c r="X216" s="924">
        <f t="shared" si="331"/>
        <v>0</v>
      </c>
      <c r="Y216" s="838">
        <f t="shared" si="332"/>
        <v>0</v>
      </c>
      <c r="Z216" s="924">
        <f t="shared" si="333"/>
        <v>0</v>
      </c>
      <c r="AA216" s="838">
        <f t="shared" si="334"/>
        <v>0</v>
      </c>
      <c r="AB216" s="924">
        <f t="shared" si="335"/>
        <v>0</v>
      </c>
      <c r="AC216" s="1061">
        <f t="shared" si="336"/>
        <v>0</v>
      </c>
      <c r="AD216" s="1061"/>
      <c r="AE216" s="148"/>
      <c r="AF216" s="330"/>
      <c r="AI216" s="479">
        <f t="shared" si="324"/>
        <v>216</v>
      </c>
      <c r="AJ216" s="574">
        <f t="shared" si="337"/>
        <v>0</v>
      </c>
    </row>
    <row r="217" spans="1:40">
      <c r="A217" s="1135"/>
      <c r="B217" s="1031"/>
      <c r="C217" s="1031"/>
      <c r="D217" s="829"/>
      <c r="E217" s="829"/>
      <c r="F217" s="829"/>
      <c r="G217" s="829"/>
      <c r="H217" s="829"/>
      <c r="I217" s="830"/>
      <c r="J217" s="830"/>
      <c r="K217" s="829"/>
      <c r="L217" s="840">
        <f t="shared" si="338"/>
        <v>0</v>
      </c>
      <c r="M217" s="832" t="str">
        <f t="shared" si="326"/>
        <v>No</v>
      </c>
      <c r="N217" s="833">
        <v>0</v>
      </c>
      <c r="O217" s="919">
        <f t="shared" si="327"/>
        <v>0</v>
      </c>
      <c r="P217" s="841">
        <f t="shared" si="339"/>
        <v>0</v>
      </c>
      <c r="Q217" s="835">
        <f t="shared" si="329"/>
        <v>0</v>
      </c>
      <c r="R217" s="843">
        <f t="shared" si="330"/>
        <v>0</v>
      </c>
      <c r="S217" s="836"/>
      <c r="T217" s="837">
        <v>0.8</v>
      </c>
      <c r="U217" s="836"/>
      <c r="V217" s="836"/>
      <c r="W217" s="836"/>
      <c r="X217" s="924">
        <f t="shared" si="331"/>
        <v>0</v>
      </c>
      <c r="Y217" s="838">
        <f t="shared" si="332"/>
        <v>0</v>
      </c>
      <c r="Z217" s="924">
        <f t="shared" si="333"/>
        <v>0</v>
      </c>
      <c r="AA217" s="838">
        <f t="shared" si="334"/>
        <v>0</v>
      </c>
      <c r="AB217" s="924">
        <f t="shared" si="335"/>
        <v>0</v>
      </c>
      <c r="AC217" s="1061">
        <f t="shared" si="336"/>
        <v>0</v>
      </c>
      <c r="AD217" s="1061"/>
      <c r="AE217" s="148"/>
      <c r="AF217" s="330"/>
      <c r="AI217" s="479">
        <f t="shared" si="324"/>
        <v>217</v>
      </c>
      <c r="AJ217" s="574">
        <f>Y217+AA217+AC217</f>
        <v>0</v>
      </c>
    </row>
    <row r="218" spans="1:40">
      <c r="A218" s="1135"/>
      <c r="B218" s="583" t="s">
        <v>118</v>
      </c>
      <c r="C218" s="1033">
        <f>IF(L218=0,0,AVERAGEIF(O203:O217,"&lt;&gt;0"))</f>
        <v>0</v>
      </c>
      <c r="D218" s="1034"/>
      <c r="E218" s="190"/>
      <c r="F218" s="314" t="s">
        <v>64</v>
      </c>
      <c r="G218" s="314">
        <f>(K203*L203)+(K204*L204)+(K205*L205)+(K206*L206)+(K207*L207)+(K208*L208)+(K209*L209)+(K210*L210)+(K211*L211)+(K212*L212)+(K213*L213)+(K214*L214)+(K215*L215)+(K216*L216)+(K217*L217)</f>
        <v>0</v>
      </c>
      <c r="H218" s="190"/>
      <c r="I218" s="190"/>
      <c r="J218" s="314" t="s">
        <v>119</v>
      </c>
      <c r="K218" s="306">
        <f>SUM(K203:K217)</f>
        <v>0</v>
      </c>
      <c r="L218" s="306">
        <f>SUM(L203:L217)</f>
        <v>0</v>
      </c>
      <c r="M218" s="1113"/>
      <c r="N218" s="1113"/>
      <c r="O218" s="307" t="s">
        <v>120</v>
      </c>
      <c r="P218" s="308">
        <f>SUM(P203:P217)</f>
        <v>0</v>
      </c>
      <c r="Q218" s="309" t="s">
        <v>121</v>
      </c>
      <c r="R218" s="310">
        <f>SUM(R203:R217)</f>
        <v>0</v>
      </c>
      <c r="S218" s="306" t="s">
        <v>122</v>
      </c>
      <c r="T218" s="313">
        <f>IF(SUM(S203:S217)=0,0,1-(R218/P218))</f>
        <v>0</v>
      </c>
      <c r="U218" s="1059"/>
      <c r="V218" s="1060"/>
      <c r="W218" s="329"/>
      <c r="X218" s="557" t="s">
        <v>123</v>
      </c>
      <c r="Y218" s="557" t="s">
        <v>124</v>
      </c>
      <c r="Z218" s="558" t="s">
        <v>125</v>
      </c>
      <c r="AA218" s="558" t="s">
        <v>126</v>
      </c>
      <c r="AB218" s="557" t="s">
        <v>127</v>
      </c>
      <c r="AC218" s="1024" t="s">
        <v>128</v>
      </c>
      <c r="AD218" s="1025"/>
      <c r="AE218" s="327"/>
      <c r="AF218" s="330"/>
      <c r="AI218" s="1020" t="s">
        <v>151</v>
      </c>
      <c r="AJ218" s="1020"/>
      <c r="AK218" s="1020" t="s">
        <v>130</v>
      </c>
      <c r="AL218" s="1020"/>
    </row>
    <row r="219" spans="1:40">
      <c r="A219" s="1135"/>
      <c r="B219" s="844" t="s">
        <v>131</v>
      </c>
      <c r="C219" s="1022"/>
      <c r="D219" s="1022"/>
      <c r="E219" s="1022"/>
      <c r="F219" s="1022"/>
      <c r="G219" s="1022"/>
      <c r="H219" s="1022"/>
      <c r="I219" s="1022"/>
      <c r="J219" s="1022"/>
      <c r="K219" s="1022"/>
      <c r="L219" s="1022"/>
      <c r="M219" s="1022"/>
      <c r="N219" s="1022"/>
      <c r="O219" s="1022"/>
      <c r="P219" s="1022"/>
      <c r="Q219" s="1022"/>
      <c r="R219" s="1022"/>
      <c r="S219" s="1022"/>
      <c r="T219" s="1022"/>
      <c r="U219" s="1022"/>
      <c r="V219" s="1022"/>
      <c r="W219" s="1023"/>
      <c r="X219" s="561">
        <f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562">
        <f>R218*X202</f>
        <v>0</v>
      </c>
      <c r="Z219" s="561">
        <f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562">
        <f>R218*Z202</f>
        <v>0</v>
      </c>
      <c r="AB219" s="561">
        <f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1026">
        <f>R218*AB202</f>
        <v>0</v>
      </c>
      <c r="AD219" s="1027"/>
      <c r="AE219" s="328"/>
      <c r="AF219" s="330"/>
      <c r="AI219" s="573">
        <v>217</v>
      </c>
      <c r="AJ219" s="574">
        <f>Y219+AA219+AC219</f>
        <v>0</v>
      </c>
      <c r="AK219" s="1021">
        <f>X219+Z219+AB219</f>
        <v>0</v>
      </c>
      <c r="AL219" s="1020"/>
    </row>
    <row r="220" spans="1:40" ht="18" customHeight="1">
      <c r="A220" s="1136"/>
      <c r="B220" s="844" t="s">
        <v>133</v>
      </c>
      <c r="C220" s="1022"/>
      <c r="D220" s="1022"/>
      <c r="E220" s="1022"/>
      <c r="F220" s="1022"/>
      <c r="G220" s="1022"/>
      <c r="H220" s="1022"/>
      <c r="I220" s="1022"/>
      <c r="J220" s="1022"/>
      <c r="K220" s="1022"/>
      <c r="L220" s="1022"/>
      <c r="M220" s="1022"/>
      <c r="N220" s="1022"/>
      <c r="O220" s="1022"/>
      <c r="P220" s="1022"/>
      <c r="Q220" s="1022"/>
      <c r="R220" s="1022"/>
      <c r="S220" s="1022"/>
      <c r="T220" s="1022"/>
      <c r="U220" s="1022"/>
      <c r="V220" s="1022"/>
      <c r="W220" s="1023"/>
      <c r="X220" s="1051" t="s">
        <v>135</v>
      </c>
      <c r="Y220" s="1051"/>
      <c r="Z220" s="1052">
        <f>P218+X219+Z219+AB219</f>
        <v>0</v>
      </c>
      <c r="AA220" s="1053"/>
      <c r="AB220" s="678" t="s">
        <v>136</v>
      </c>
      <c r="AC220" s="1054">
        <f>((R218*X202)+(R218*Z202)+(R218*AB202))+R218</f>
        <v>0</v>
      </c>
      <c r="AD220" s="1054"/>
      <c r="AE220" s="331"/>
      <c r="AF220" s="332"/>
      <c r="AJ220" s="455"/>
      <c r="AN220" s="670" t="e">
        <f>1-(AC220/Z220)</f>
        <v>#DIV/0!</v>
      </c>
    </row>
    <row r="233" spans="1:3">
      <c r="A233" s="152"/>
      <c r="B233" s="153">
        <f>C19</f>
        <v>0</v>
      </c>
      <c r="C233" s="152"/>
    </row>
    <row r="234" spans="1:3">
      <c r="A234" s="152"/>
      <c r="B234" s="153">
        <f>C42</f>
        <v>0</v>
      </c>
      <c r="C234" s="152"/>
    </row>
    <row r="235" spans="1:3">
      <c r="A235" s="152"/>
      <c r="B235" s="153">
        <f>C64</f>
        <v>0</v>
      </c>
      <c r="C235" s="152"/>
    </row>
    <row r="236" spans="1:3">
      <c r="A236" s="152"/>
      <c r="B236" s="153">
        <f>C86</f>
        <v>0</v>
      </c>
      <c r="C236" s="152"/>
    </row>
    <row r="237" spans="1:3">
      <c r="A237" s="152"/>
      <c r="B237" s="153">
        <f>C108</f>
        <v>0</v>
      </c>
      <c r="C237" s="152"/>
    </row>
    <row r="238" spans="1:3">
      <c r="A238" s="152"/>
      <c r="B238" s="153">
        <f>C130</f>
        <v>0</v>
      </c>
      <c r="C238" s="152"/>
    </row>
    <row r="239" spans="1:3">
      <c r="A239" s="152"/>
      <c r="B239" s="153">
        <f>C152</f>
        <v>0</v>
      </c>
      <c r="C239" s="152"/>
    </row>
    <row r="240" spans="1:3">
      <c r="A240" s="152"/>
      <c r="B240" s="154">
        <f>C174</f>
        <v>0</v>
      </c>
      <c r="C240" s="152"/>
    </row>
    <row r="241" spans="1:3">
      <c r="A241" s="152"/>
      <c r="B241" s="154">
        <f>C196</f>
        <v>0</v>
      </c>
      <c r="C241" s="152"/>
    </row>
    <row r="242" spans="1:3">
      <c r="A242" s="152"/>
      <c r="B242" s="154">
        <f>C218</f>
        <v>0</v>
      </c>
      <c r="C242" s="152"/>
    </row>
    <row r="243" spans="1:3">
      <c r="B243" s="109"/>
    </row>
  </sheetData>
  <sheetProtection sheet="1" objects="1" scenarios="1"/>
  <mergeCells count="539">
    <mergeCell ref="A46:A66"/>
    <mergeCell ref="A24:A44"/>
    <mergeCell ref="A68:A88"/>
    <mergeCell ref="A90:A110"/>
    <mergeCell ref="A112:A132"/>
    <mergeCell ref="A134:A154"/>
    <mergeCell ref="A156:A176"/>
    <mergeCell ref="A178:A198"/>
    <mergeCell ref="AC93:AD93"/>
    <mergeCell ref="AC94:AD94"/>
    <mergeCell ref="AC95:AD95"/>
    <mergeCell ref="AC96:AD96"/>
    <mergeCell ref="AC82:AD82"/>
    <mergeCell ref="AC83:AD83"/>
    <mergeCell ref="AC84:AD84"/>
    <mergeCell ref="AC85:AD85"/>
    <mergeCell ref="AC114:AD114"/>
    <mergeCell ref="U130:V130"/>
    <mergeCell ref="C135:C136"/>
    <mergeCell ref="D135:D136"/>
    <mergeCell ref="X134:AD134"/>
    <mergeCell ref="I135:I136"/>
    <mergeCell ref="J135:J136"/>
    <mergeCell ref="C132:W132"/>
    <mergeCell ref="A200:A220"/>
    <mergeCell ref="AC105:AD105"/>
    <mergeCell ref="AC146:AD146"/>
    <mergeCell ref="AC147:AD147"/>
    <mergeCell ref="AC106:AD106"/>
    <mergeCell ref="AC107:AD107"/>
    <mergeCell ref="AC115:AD115"/>
    <mergeCell ref="AC123:AD123"/>
    <mergeCell ref="AC122:AD122"/>
    <mergeCell ref="AC160:AD160"/>
    <mergeCell ref="AC125:AD125"/>
    <mergeCell ref="AC126:AD126"/>
    <mergeCell ref="AC127:AD127"/>
    <mergeCell ref="AC128:AD128"/>
    <mergeCell ref="AC129:AD129"/>
    <mergeCell ref="AC170:AD170"/>
    <mergeCell ref="AC171:AD171"/>
    <mergeCell ref="AC172:AD172"/>
    <mergeCell ref="AC173:AD173"/>
    <mergeCell ref="U156:W156"/>
    <mergeCell ref="X156:AD156"/>
    <mergeCell ref="U178:W178"/>
    <mergeCell ref="AC161:AD161"/>
    <mergeCell ref="C152:D152"/>
    <mergeCell ref="AE201:AE202"/>
    <mergeCell ref="AC202:AD202"/>
    <mergeCell ref="AC162:AD162"/>
    <mergeCell ref="AC163:AD163"/>
    <mergeCell ref="AC164:AD164"/>
    <mergeCell ref="AC165:AD165"/>
    <mergeCell ref="AC166:AD166"/>
    <mergeCell ref="AC167:AD167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5:AD195"/>
    <mergeCell ref="AC192:AD192"/>
    <mergeCell ref="AE179:AE180"/>
    <mergeCell ref="AC180:AD180"/>
    <mergeCell ref="AC168:AD168"/>
    <mergeCell ref="AC169:AD169"/>
    <mergeCell ref="AE91:AE92"/>
    <mergeCell ref="AC92:AD9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AE113:AE114"/>
    <mergeCell ref="T91:T92"/>
    <mergeCell ref="AC98:AD98"/>
    <mergeCell ref="AC99:AD99"/>
    <mergeCell ref="AC100:AD100"/>
    <mergeCell ref="AC101:AD101"/>
    <mergeCell ref="AC102:AD102"/>
    <mergeCell ref="X113:AD113"/>
    <mergeCell ref="C110:W110"/>
    <mergeCell ref="M108:N108"/>
    <mergeCell ref="X112:AD112"/>
    <mergeCell ref="S91:S92"/>
    <mergeCell ref="C91:C92"/>
    <mergeCell ref="U112:W112"/>
    <mergeCell ref="S113:S114"/>
    <mergeCell ref="T113:T114"/>
    <mergeCell ref="K91:K92"/>
    <mergeCell ref="L91:L92"/>
    <mergeCell ref="M91:N92"/>
    <mergeCell ref="B112:T112"/>
    <mergeCell ref="U113:W113"/>
    <mergeCell ref="AC97:AD97"/>
    <mergeCell ref="B93:B107"/>
    <mergeCell ref="C93:C107"/>
    <mergeCell ref="C108:D108"/>
    <mergeCell ref="AC104:AD104"/>
    <mergeCell ref="AE135:AE13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S157:S158"/>
    <mergeCell ref="T157:T158"/>
    <mergeCell ref="X157:AD157"/>
    <mergeCell ref="AE157:AE158"/>
    <mergeCell ref="AC158:AD158"/>
    <mergeCell ref="G135:G136"/>
    <mergeCell ref="H135:H136"/>
    <mergeCell ref="AC140:AD140"/>
    <mergeCell ref="AC141:AD141"/>
    <mergeCell ref="AC151:AD151"/>
    <mergeCell ref="M135:N136"/>
    <mergeCell ref="X68:AD68"/>
    <mergeCell ref="AC71:AD71"/>
    <mergeCell ref="AC216:AD216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136:AD136"/>
    <mergeCell ref="AC116:AD116"/>
    <mergeCell ref="AC117:AD117"/>
    <mergeCell ref="AC118:AD118"/>
    <mergeCell ref="AC124:AD124"/>
    <mergeCell ref="AC119:AD119"/>
    <mergeCell ref="AC120:AD120"/>
    <mergeCell ref="AC121:AD121"/>
    <mergeCell ref="AE69:AE70"/>
    <mergeCell ref="AC70:AD70"/>
    <mergeCell ref="U86:V86"/>
    <mergeCell ref="S69:S70"/>
    <mergeCell ref="T69:T70"/>
    <mergeCell ref="X69:AD69"/>
    <mergeCell ref="M86:N86"/>
    <mergeCell ref="B69:B70"/>
    <mergeCell ref="C69:C70"/>
    <mergeCell ref="D69:D70"/>
    <mergeCell ref="E69:E70"/>
    <mergeCell ref="F69:F70"/>
    <mergeCell ref="G69:G70"/>
    <mergeCell ref="I69:I70"/>
    <mergeCell ref="J69:J70"/>
    <mergeCell ref="K69:K70"/>
    <mergeCell ref="L69:L70"/>
    <mergeCell ref="U69:W69"/>
    <mergeCell ref="M69:N70"/>
    <mergeCell ref="AC86:AD86"/>
    <mergeCell ref="AC73:AD73"/>
    <mergeCell ref="AC74:AD74"/>
    <mergeCell ref="AC75:AD75"/>
    <mergeCell ref="AC76:AD76"/>
    <mergeCell ref="AC9:AD9"/>
    <mergeCell ref="AC10:AD10"/>
    <mergeCell ref="AC11:AD11"/>
    <mergeCell ref="AC12:AD12"/>
    <mergeCell ref="AE47:AE48"/>
    <mergeCell ref="AC48:AD48"/>
    <mergeCell ref="U64:V64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AC55:AD55"/>
    <mergeCell ref="AC49:AD49"/>
    <mergeCell ref="AC50:AD50"/>
    <mergeCell ref="AC51:AD51"/>
    <mergeCell ref="AC52:AD52"/>
    <mergeCell ref="AC53:AD53"/>
    <mergeCell ref="AC54:AD54"/>
    <mergeCell ref="U25:W25"/>
    <mergeCell ref="X25:AD25"/>
    <mergeCell ref="S25:S26"/>
    <mergeCell ref="T25:T26"/>
    <mergeCell ref="M42:N42"/>
    <mergeCell ref="S47:S48"/>
    <mergeCell ref="A1:A23"/>
    <mergeCell ref="AC16:AD16"/>
    <mergeCell ref="AC17:AD17"/>
    <mergeCell ref="AC18:AD18"/>
    <mergeCell ref="AC3:AD3"/>
    <mergeCell ref="X2:AD2"/>
    <mergeCell ref="X21:Y21"/>
    <mergeCell ref="Z21:AA21"/>
    <mergeCell ref="S2:S3"/>
    <mergeCell ref="T2:T3"/>
    <mergeCell ref="B2:B3"/>
    <mergeCell ref="C2:C3"/>
    <mergeCell ref="D2:D3"/>
    <mergeCell ref="E2:E3"/>
    <mergeCell ref="F2:F3"/>
    <mergeCell ref="G2:G3"/>
    <mergeCell ref="H2:H3"/>
    <mergeCell ref="AC4:AD4"/>
    <mergeCell ref="AC5:AD5"/>
    <mergeCell ref="U2:W2"/>
    <mergeCell ref="D25:D26"/>
    <mergeCell ref="E25:E26"/>
    <mergeCell ref="F25:F26"/>
    <mergeCell ref="O25:P25"/>
    <mergeCell ref="Q25:R25"/>
    <mergeCell ref="C42:D42"/>
    <mergeCell ref="H25:H26"/>
    <mergeCell ref="I25:I26"/>
    <mergeCell ref="J25:J26"/>
    <mergeCell ref="K25:K26"/>
    <mergeCell ref="L25:L26"/>
    <mergeCell ref="M25:N26"/>
    <mergeCell ref="B181:B195"/>
    <mergeCell ref="C181:C195"/>
    <mergeCell ref="C196:D196"/>
    <mergeCell ref="M196:N196"/>
    <mergeCell ref="U196:V196"/>
    <mergeCell ref="AC194:AD194"/>
    <mergeCell ref="U200:W200"/>
    <mergeCell ref="B27:B41"/>
    <mergeCell ref="B25:B26"/>
    <mergeCell ref="G25:G26"/>
    <mergeCell ref="B49:B63"/>
    <mergeCell ref="C27:C41"/>
    <mergeCell ref="C49:C63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T47:T48"/>
    <mergeCell ref="C25:C26"/>
    <mergeCell ref="B68:T68"/>
    <mergeCell ref="Q69:R69"/>
    <mergeCell ref="O69:P69"/>
    <mergeCell ref="H69:H70"/>
    <mergeCell ref="D91:D92"/>
    <mergeCell ref="E91:E92"/>
    <mergeCell ref="D179:D180"/>
    <mergeCell ref="E179:E180"/>
    <mergeCell ref="F179:F180"/>
    <mergeCell ref="G179:G180"/>
    <mergeCell ref="H179:H180"/>
    <mergeCell ref="I179:I180"/>
    <mergeCell ref="J179:J180"/>
    <mergeCell ref="L179:L180"/>
    <mergeCell ref="M179:N180"/>
    <mergeCell ref="K179:K180"/>
    <mergeCell ref="T179:T180"/>
    <mergeCell ref="B178:T178"/>
    <mergeCell ref="O179:P179"/>
    <mergeCell ref="Q179:R179"/>
    <mergeCell ref="S179:S180"/>
    <mergeCell ref="C179:C180"/>
    <mergeCell ref="T135:T136"/>
    <mergeCell ref="C131:W131"/>
    <mergeCell ref="B203:B217"/>
    <mergeCell ref="C203:C217"/>
    <mergeCell ref="C218:D218"/>
    <mergeCell ref="M218:N218"/>
    <mergeCell ref="B200:T200"/>
    <mergeCell ref="I201:I202"/>
    <mergeCell ref="J201:J202"/>
    <mergeCell ref="K201:K202"/>
    <mergeCell ref="L201:L202"/>
    <mergeCell ref="M201:N202"/>
    <mergeCell ref="S201:S202"/>
    <mergeCell ref="T201:T202"/>
    <mergeCell ref="B201:B202"/>
    <mergeCell ref="C201:C202"/>
    <mergeCell ref="D201:D202"/>
    <mergeCell ref="F201:F202"/>
    <mergeCell ref="G201:G202"/>
    <mergeCell ref="H201:H202"/>
    <mergeCell ref="B90:T90"/>
    <mergeCell ref="O91:P91"/>
    <mergeCell ref="Q91:R91"/>
    <mergeCell ref="U91:W91"/>
    <mergeCell ref="U108:V108"/>
    <mergeCell ref="AC77:AD77"/>
    <mergeCell ref="AC78:AD78"/>
    <mergeCell ref="AC79:AD79"/>
    <mergeCell ref="AC80:AD80"/>
    <mergeCell ref="AC81:AD81"/>
    <mergeCell ref="F91:F92"/>
    <mergeCell ref="U90:W90"/>
    <mergeCell ref="X90:AD90"/>
    <mergeCell ref="B71:B85"/>
    <mergeCell ref="C71:C85"/>
    <mergeCell ref="C86:D86"/>
    <mergeCell ref="G91:G92"/>
    <mergeCell ref="H91:H92"/>
    <mergeCell ref="I91:I92"/>
    <mergeCell ref="J91:J92"/>
    <mergeCell ref="X91:AD91"/>
    <mergeCell ref="B91:B92"/>
    <mergeCell ref="AC72:AD72"/>
    <mergeCell ref="AC87:AD87"/>
    <mergeCell ref="AC26:AD26"/>
    <mergeCell ref="U42:V42"/>
    <mergeCell ref="AC35:AD35"/>
    <mergeCell ref="X66:Y66"/>
    <mergeCell ref="Z66:AA66"/>
    <mergeCell ref="X47:AD47"/>
    <mergeCell ref="AC39:AD39"/>
    <mergeCell ref="AC40:AD40"/>
    <mergeCell ref="AC41:AD41"/>
    <mergeCell ref="AC66:AD66"/>
    <mergeCell ref="AC27:AD27"/>
    <mergeCell ref="AC28:AD28"/>
    <mergeCell ref="AC29:AD29"/>
    <mergeCell ref="AC30:AD30"/>
    <mergeCell ref="AC31:AD31"/>
    <mergeCell ref="AC43:AD43"/>
    <mergeCell ref="AC64:AD64"/>
    <mergeCell ref="AC65:AD65"/>
    <mergeCell ref="Z44:AA44"/>
    <mergeCell ref="AC44:AD44"/>
    <mergeCell ref="O2:P2"/>
    <mergeCell ref="Q2:R2"/>
    <mergeCell ref="B24:T24"/>
    <mergeCell ref="U19:V19"/>
    <mergeCell ref="AC19:AD19"/>
    <mergeCell ref="AC20:AD20"/>
    <mergeCell ref="AC42:AD42"/>
    <mergeCell ref="X46:AD46"/>
    <mergeCell ref="AE2:AE3"/>
    <mergeCell ref="AE25:AE26"/>
    <mergeCell ref="AC13:AD13"/>
    <mergeCell ref="AC14:AD14"/>
    <mergeCell ref="AC15:AD15"/>
    <mergeCell ref="AC6:AD6"/>
    <mergeCell ref="AC7:AD7"/>
    <mergeCell ref="AC8:AD8"/>
    <mergeCell ref="AC36:AD36"/>
    <mergeCell ref="AC37:AD37"/>
    <mergeCell ref="AC38:AD38"/>
    <mergeCell ref="L2:L3"/>
    <mergeCell ref="M2:N3"/>
    <mergeCell ref="I2:I3"/>
    <mergeCell ref="J2:J3"/>
    <mergeCell ref="K2:K3"/>
    <mergeCell ref="U68:W68"/>
    <mergeCell ref="B46:T46"/>
    <mergeCell ref="O47:P47"/>
    <mergeCell ref="Q47:R47"/>
    <mergeCell ref="U47:W47"/>
    <mergeCell ref="U1:AF1"/>
    <mergeCell ref="X44:Y44"/>
    <mergeCell ref="AC21:AD21"/>
    <mergeCell ref="U24:W24"/>
    <mergeCell ref="X24:AD24"/>
    <mergeCell ref="AC32:AD32"/>
    <mergeCell ref="AC33:AD33"/>
    <mergeCell ref="AC34:AD34"/>
    <mergeCell ref="C64:D64"/>
    <mergeCell ref="M64:N64"/>
    <mergeCell ref="K47:K48"/>
    <mergeCell ref="L47:L48"/>
    <mergeCell ref="M47:N48"/>
    <mergeCell ref="U46:W46"/>
    <mergeCell ref="B1:T1"/>
    <mergeCell ref="B4:B18"/>
    <mergeCell ref="C4:C18"/>
    <mergeCell ref="C19:D19"/>
    <mergeCell ref="M19:N19"/>
    <mergeCell ref="X88:Y88"/>
    <mergeCell ref="Z88:AA88"/>
    <mergeCell ref="AC88:AD88"/>
    <mergeCell ref="X110:Y110"/>
    <mergeCell ref="Z110:AA110"/>
    <mergeCell ref="AC110:AD110"/>
    <mergeCell ref="AC142:AD142"/>
    <mergeCell ref="AC159:AD159"/>
    <mergeCell ref="AC143:AD143"/>
    <mergeCell ref="AC144:AD144"/>
    <mergeCell ref="AC145:AD145"/>
    <mergeCell ref="AC138:AD138"/>
    <mergeCell ref="AC139:AD139"/>
    <mergeCell ref="AC108:AD108"/>
    <mergeCell ref="AC109:AD109"/>
    <mergeCell ref="AC130:AD130"/>
    <mergeCell ref="AC131:AD131"/>
    <mergeCell ref="AC152:AD152"/>
    <mergeCell ref="AC153:AD153"/>
    <mergeCell ref="AC148:AD148"/>
    <mergeCell ref="AC149:AD149"/>
    <mergeCell ref="AC150:AD150"/>
    <mergeCell ref="AC137:AD137"/>
    <mergeCell ref="AC103:AD103"/>
    <mergeCell ref="X220:Y220"/>
    <mergeCell ref="Z220:AA220"/>
    <mergeCell ref="AC220:AD220"/>
    <mergeCell ref="C153:W153"/>
    <mergeCell ref="C154:W154"/>
    <mergeCell ref="C175:W175"/>
    <mergeCell ref="C176:W176"/>
    <mergeCell ref="C197:W197"/>
    <mergeCell ref="C198:W198"/>
    <mergeCell ref="B156:T156"/>
    <mergeCell ref="B159:B173"/>
    <mergeCell ref="C159:C173"/>
    <mergeCell ref="C174:D174"/>
    <mergeCell ref="E201:E202"/>
    <mergeCell ref="X201:AD201"/>
    <mergeCell ref="B179:B180"/>
    <mergeCell ref="AC193:AD193"/>
    <mergeCell ref="X200:AD200"/>
    <mergeCell ref="O201:P201"/>
    <mergeCell ref="Q201:R201"/>
    <mergeCell ref="U201:W201"/>
    <mergeCell ref="X178:AD178"/>
    <mergeCell ref="U179:W179"/>
    <mergeCell ref="AC176:AD176"/>
    <mergeCell ref="X198:Y198"/>
    <mergeCell ref="Z198:AA198"/>
    <mergeCell ref="AC198:AD198"/>
    <mergeCell ref="X154:Y154"/>
    <mergeCell ref="Z154:AA154"/>
    <mergeCell ref="AC154:AD154"/>
    <mergeCell ref="X176:Y176"/>
    <mergeCell ref="Z176:AA176"/>
    <mergeCell ref="C219:W219"/>
    <mergeCell ref="AC175:AD175"/>
    <mergeCell ref="U218:V218"/>
    <mergeCell ref="AC190:AD190"/>
    <mergeCell ref="AC191:AD191"/>
    <mergeCell ref="AC217:AD217"/>
    <mergeCell ref="X179:AD179"/>
    <mergeCell ref="X135:AD135"/>
    <mergeCell ref="M174:N174"/>
    <mergeCell ref="Q157:R157"/>
    <mergeCell ref="U157:W157"/>
    <mergeCell ref="U174:V174"/>
    <mergeCell ref="O157:P157"/>
    <mergeCell ref="AC174:AD174"/>
    <mergeCell ref="X132:Y132"/>
    <mergeCell ref="Z132:AA132"/>
    <mergeCell ref="AC132:AD132"/>
    <mergeCell ref="B134:T134"/>
    <mergeCell ref="M152:N152"/>
    <mergeCell ref="U152:V152"/>
    <mergeCell ref="B115:B129"/>
    <mergeCell ref="C115:C129"/>
    <mergeCell ref="S135:S136"/>
    <mergeCell ref="C130:D130"/>
    <mergeCell ref="U134:W134"/>
    <mergeCell ref="M130:N130"/>
    <mergeCell ref="B137:B151"/>
    <mergeCell ref="C137:C151"/>
    <mergeCell ref="B135:B136"/>
    <mergeCell ref="K135:K136"/>
    <mergeCell ref="L135:L136"/>
    <mergeCell ref="E135:E136"/>
    <mergeCell ref="F135:F136"/>
    <mergeCell ref="O135:P135"/>
    <mergeCell ref="Q135:R135"/>
    <mergeCell ref="U135:W135"/>
    <mergeCell ref="C220:W220"/>
    <mergeCell ref="AI19:AJ19"/>
    <mergeCell ref="AI42:AJ42"/>
    <mergeCell ref="AI64:AJ64"/>
    <mergeCell ref="AI86:AJ86"/>
    <mergeCell ref="AI108:AJ108"/>
    <mergeCell ref="AI130:AJ130"/>
    <mergeCell ref="AI152:AJ152"/>
    <mergeCell ref="AI174:AJ174"/>
    <mergeCell ref="AI196:AJ196"/>
    <mergeCell ref="AI218:AJ218"/>
    <mergeCell ref="AC196:AD196"/>
    <mergeCell ref="AC197:AD197"/>
    <mergeCell ref="AC218:AD218"/>
    <mergeCell ref="AC219:AD219"/>
    <mergeCell ref="C20:W20"/>
    <mergeCell ref="C21:W21"/>
    <mergeCell ref="C43:W43"/>
    <mergeCell ref="C44:W44"/>
    <mergeCell ref="C65:W65"/>
    <mergeCell ref="C66:W66"/>
    <mergeCell ref="C87:W87"/>
    <mergeCell ref="C88:W88"/>
    <mergeCell ref="C109:W109"/>
    <mergeCell ref="AK218:AL218"/>
    <mergeCell ref="AK219:AL219"/>
    <mergeCell ref="AK196:AL196"/>
    <mergeCell ref="AK197:AL197"/>
    <mergeCell ref="AK174:AL174"/>
    <mergeCell ref="AK175:AL175"/>
    <mergeCell ref="AK152:AL152"/>
    <mergeCell ref="AK153:AL153"/>
    <mergeCell ref="AK130:AL130"/>
    <mergeCell ref="AK131:AL131"/>
    <mergeCell ref="AK108:AL108"/>
    <mergeCell ref="AK109:AL109"/>
    <mergeCell ref="AK86:AL86"/>
    <mergeCell ref="AK87:AL87"/>
    <mergeCell ref="AK64:AL64"/>
    <mergeCell ref="AK65:AL65"/>
    <mergeCell ref="AK42:AL42"/>
    <mergeCell ref="AK43:AL43"/>
    <mergeCell ref="AK19:AL19"/>
    <mergeCell ref="AK20:AL20"/>
  </mergeCells>
  <phoneticPr fontId="98" type="noConversion"/>
  <conditionalFormatting sqref="N4:N18">
    <cfRule type="cellIs" dxfId="375" priority="148" operator="greaterThan">
      <formula>0</formula>
    </cfRule>
    <cfRule type="cellIs" priority="149" operator="greaterThan">
      <formula>0</formula>
    </cfRule>
  </conditionalFormatting>
  <conditionalFormatting sqref="B4:C18">
    <cfRule type="cellIs" dxfId="374" priority="101" operator="equal">
      <formula>0</formula>
    </cfRule>
  </conditionalFormatting>
  <conditionalFormatting sqref="B27:C41">
    <cfRule type="cellIs" dxfId="373" priority="100" operator="equal">
      <formula>0</formula>
    </cfRule>
  </conditionalFormatting>
  <conditionalFormatting sqref="B49:C63">
    <cfRule type="cellIs" dxfId="372" priority="99" operator="equal">
      <formula>0</formula>
    </cfRule>
  </conditionalFormatting>
  <conditionalFormatting sqref="B71:C85">
    <cfRule type="cellIs" dxfId="371" priority="98" operator="equal">
      <formula>0</formula>
    </cfRule>
  </conditionalFormatting>
  <conditionalFormatting sqref="B93:C107">
    <cfRule type="cellIs" dxfId="370" priority="97" operator="equal">
      <formula>0</formula>
    </cfRule>
  </conditionalFormatting>
  <conditionalFormatting sqref="B115:C129">
    <cfRule type="cellIs" dxfId="369" priority="96" operator="equal">
      <formula>0</formula>
    </cfRule>
  </conditionalFormatting>
  <conditionalFormatting sqref="B137:C151">
    <cfRule type="cellIs" dxfId="368" priority="95" operator="equal">
      <formula>0</formula>
    </cfRule>
  </conditionalFormatting>
  <conditionalFormatting sqref="B159:C173">
    <cfRule type="cellIs" dxfId="367" priority="94" operator="equal">
      <formula>0</formula>
    </cfRule>
  </conditionalFormatting>
  <conditionalFormatting sqref="B181:C195">
    <cfRule type="cellIs" dxfId="366" priority="93" operator="equal">
      <formula>0</formula>
    </cfRule>
  </conditionalFormatting>
  <conditionalFormatting sqref="B203:C217">
    <cfRule type="cellIs" dxfId="365" priority="92" operator="equal">
      <formula>0</formula>
    </cfRule>
  </conditionalFormatting>
  <conditionalFormatting sqref="L4:L18">
    <cfRule type="cellIs" dxfId="364" priority="91" operator="equal">
      <formula>0</formula>
    </cfRule>
  </conditionalFormatting>
  <conditionalFormatting sqref="L115:L129">
    <cfRule type="cellIs" dxfId="363" priority="86" operator="equal">
      <formula>0</formula>
    </cfRule>
  </conditionalFormatting>
  <conditionalFormatting sqref="N115:N129">
    <cfRule type="cellIs" dxfId="362" priority="78" operator="greaterThan">
      <formula>0</formula>
    </cfRule>
    <cfRule type="cellIs" priority="79" operator="greaterThan">
      <formula>0</formula>
    </cfRule>
  </conditionalFormatting>
  <conditionalFormatting sqref="T19">
    <cfRule type="cellIs" dxfId="361" priority="75" operator="equal">
      <formula>0</formula>
    </cfRule>
  </conditionalFormatting>
  <conditionalFormatting sqref="T42">
    <cfRule type="cellIs" dxfId="360" priority="73" operator="equal">
      <formula>0</formula>
    </cfRule>
  </conditionalFormatting>
  <conditionalFormatting sqref="T64">
    <cfRule type="cellIs" dxfId="359" priority="72" operator="equal">
      <formula>0</formula>
    </cfRule>
  </conditionalFormatting>
  <conditionalFormatting sqref="T86">
    <cfRule type="cellIs" dxfId="358" priority="71" operator="equal">
      <formula>0</formula>
    </cfRule>
  </conditionalFormatting>
  <conditionalFormatting sqref="T108">
    <cfRule type="cellIs" dxfId="357" priority="70" operator="equal">
      <formula>0</formula>
    </cfRule>
  </conditionalFormatting>
  <conditionalFormatting sqref="T130">
    <cfRule type="cellIs" dxfId="356" priority="69" operator="equal">
      <formula>0</formula>
    </cfRule>
  </conditionalFormatting>
  <conditionalFormatting sqref="T152">
    <cfRule type="cellIs" dxfId="355" priority="68" operator="equal">
      <formula>0</formula>
    </cfRule>
  </conditionalFormatting>
  <conditionalFormatting sqref="T174">
    <cfRule type="cellIs" dxfId="354" priority="67" operator="equal">
      <formula>0</formula>
    </cfRule>
  </conditionalFormatting>
  <conditionalFormatting sqref="T196">
    <cfRule type="cellIs" dxfId="353" priority="66" operator="equal">
      <formula>0</formula>
    </cfRule>
  </conditionalFormatting>
  <conditionalFormatting sqref="T218">
    <cfRule type="cellIs" dxfId="352" priority="64" operator="equal">
      <formula>0</formula>
    </cfRule>
  </conditionalFormatting>
  <conditionalFormatting sqref="N27:N41">
    <cfRule type="cellIs" dxfId="351" priority="26" operator="greaterThan">
      <formula>0</formula>
    </cfRule>
    <cfRule type="cellIs" priority="27" operator="greaterThan">
      <formula>0</formula>
    </cfRule>
  </conditionalFormatting>
  <conditionalFormatting sqref="L27:L41">
    <cfRule type="cellIs" dxfId="350" priority="25" operator="equal">
      <formula>0</formula>
    </cfRule>
  </conditionalFormatting>
  <conditionalFormatting sqref="N49:N63">
    <cfRule type="cellIs" dxfId="349" priority="23" operator="greaterThan">
      <formula>0</formula>
    </cfRule>
    <cfRule type="cellIs" priority="24" operator="greaterThan">
      <formula>0</formula>
    </cfRule>
  </conditionalFormatting>
  <conditionalFormatting sqref="L49:L63">
    <cfRule type="cellIs" dxfId="348" priority="22" operator="equal">
      <formula>0</formula>
    </cfRule>
  </conditionalFormatting>
  <conditionalFormatting sqref="N71:N85">
    <cfRule type="cellIs" dxfId="347" priority="20" operator="greaterThan">
      <formula>0</formula>
    </cfRule>
    <cfRule type="cellIs" priority="21" operator="greaterThan">
      <formula>0</formula>
    </cfRule>
  </conditionalFormatting>
  <conditionalFormatting sqref="L71:L85">
    <cfRule type="cellIs" dxfId="346" priority="19" operator="equal">
      <formula>0</formula>
    </cfRule>
  </conditionalFormatting>
  <conditionalFormatting sqref="N93:N107">
    <cfRule type="cellIs" dxfId="345" priority="17" operator="greaterThan">
      <formula>0</formula>
    </cfRule>
    <cfRule type="cellIs" priority="18" operator="greaterThan">
      <formula>0</formula>
    </cfRule>
  </conditionalFormatting>
  <conditionalFormatting sqref="L93:L107">
    <cfRule type="cellIs" dxfId="344" priority="16" operator="equal">
      <formula>0</formula>
    </cfRule>
  </conditionalFormatting>
  <conditionalFormatting sqref="L137:L151">
    <cfRule type="cellIs" dxfId="343" priority="12" operator="equal">
      <formula>0</formula>
    </cfRule>
  </conditionalFormatting>
  <conditionalFormatting sqref="N137:N151">
    <cfRule type="cellIs" dxfId="342" priority="10" operator="greaterThan">
      <formula>0</formula>
    </cfRule>
    <cfRule type="cellIs" priority="11" operator="greaterThan">
      <formula>0</formula>
    </cfRule>
  </conditionalFormatting>
  <conditionalFormatting sqref="L159:L173">
    <cfRule type="cellIs" dxfId="341" priority="9" operator="equal">
      <formula>0</formula>
    </cfRule>
  </conditionalFormatting>
  <conditionalFormatting sqref="N159:N173">
    <cfRule type="cellIs" dxfId="340" priority="7" operator="greaterThan">
      <formula>0</formula>
    </cfRule>
    <cfRule type="cellIs" priority="8" operator="greaterThan">
      <formula>0</formula>
    </cfRule>
  </conditionalFormatting>
  <conditionalFormatting sqref="L181:L195">
    <cfRule type="cellIs" dxfId="339" priority="6" operator="equal">
      <formula>0</formula>
    </cfRule>
  </conditionalFormatting>
  <conditionalFormatting sqref="N181:N195">
    <cfRule type="cellIs" dxfId="338" priority="4" operator="greaterThan">
      <formula>0</formula>
    </cfRule>
    <cfRule type="cellIs" priority="5" operator="greaterThan">
      <formula>0</formula>
    </cfRule>
  </conditionalFormatting>
  <conditionalFormatting sqref="L203:L217">
    <cfRule type="cellIs" dxfId="337" priority="3" operator="equal">
      <formula>0</formula>
    </cfRule>
  </conditionalFormatting>
  <conditionalFormatting sqref="N203:N217">
    <cfRule type="cellIs" dxfId="336" priority="1" operator="greaterThan">
      <formula>0</formula>
    </cfRule>
    <cfRule type="cellIs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X4:X18 AB5:AB18 AB4 AD4 X115:X129 Z115:Z129 AB115:AB129" unlockedFormula="1"/>
    <ignoredError sqref="Y4:Y18 AA4:AA18" formula="1"/>
    <ignoredError sqref="Z5:Z18 Z4 Y115:Y129 AA115:AA129" formula="1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1000000}">
          <x14:formula1>
            <xm:f>DADOS!$G$3:$G$4</xm:f>
          </x14:formula1>
          <xm:sqref>M159:M174 M137:M152 M4:M19 M181:M196 M27:M42 M49:M64 M71:M86 M115:M130 M93:M108 M203:M218</xm:sqref>
        </x14:dataValidation>
        <x14:dataValidation type="list" allowBlank="1" showInputMessage="1" showErrorMessage="1" xr:uid="{00000000-0002-0000-0300-000002000000}">
          <x14:formula1>
            <xm:f>DADOS!$O$4:$O$11</xm:f>
          </x14:formula1>
          <xm:sqref>H159:H173 H137:H151 H49:H63 H4:H18 H181:H195 H27:H41 H71:H85 H93:H107 H115:H129 H203:H217</xm:sqref>
        </x14:dataValidation>
        <x14:dataValidation type="list" allowBlank="1" showInputMessage="1" showErrorMessage="1" xr:uid="{00000000-0002-0000-0300-000003000000}">
          <x14:formula1>
            <xm:f>DADOS!$N$4:$N$10</xm:f>
          </x14:formula1>
          <xm:sqref>G159:G173 G137:G151 G49:G63 G181:G195 G115:G129 G27:G41 G71:G85 G93:G107 G4:G18 G203:G217</xm:sqref>
        </x14:dataValidation>
        <x14:dataValidation type="list" allowBlank="1" showInputMessage="1" showErrorMessage="1" xr:uid="{00000000-0002-0000-0300-000004000000}">
          <x14:formula1>
            <xm:f>DADOS!$M$4:$M$16</xm:f>
          </x14:formula1>
          <xm:sqref>F137:F151 F159:F173 F49:F63 F115:F129 F181:F195 F27:F41 F71:F85 F93:F107 F4:F18 F203:F217</xm:sqref>
        </x14:dataValidation>
        <x14:dataValidation type="list" allowBlank="1" showInputMessage="1" showErrorMessage="1" xr:uid="{00000000-0002-0000-0300-000005000000}">
          <x14:formula1>
            <xm:f>DADOS!$L$4:$L$9</xm:f>
          </x14:formula1>
          <xm:sqref>E137:E151 E159:E173 E71:E85 E115:E129 E181:E195 E27:E41 E49:E63 E93:E107 E4:E18 E203:E217</xm:sqref>
        </x14:dataValidation>
        <x14:dataValidation type="list" allowBlank="1" showInputMessage="1" showErrorMessage="1" xr:uid="{00000000-0002-0000-0300-000006000000}">
          <x14:formula1>
            <xm:f>DADOS!$J$4:$J$9</xm:f>
          </x14:formula1>
          <xm:sqref>D115:D129 D137:D151 D93:D107 D181:D195 D159:D173 D27:D41 D49:D63 D71:D85 D4:D18 D203:D217</xm:sqref>
        </x14:dataValidation>
        <x14:dataValidation type="list" allowBlank="1" showInputMessage="1" showErrorMessage="1" xr:uid="{00000000-0002-0000-0300-000007000000}">
          <x14:formula1>
            <xm:f>DADOS!$BG$3:$BG$12</xm:f>
          </x14:formula1>
          <xm:sqref>AE138 AE116 AE160 AE182 AE204 AE5 AE28 AE50 AE72 AE94</xm:sqref>
        </x14:dataValidation>
        <x14:dataValidation type="list" allowBlank="1" xr:uid="{00000000-0002-0000-0300-000008000000}">
          <x14:formula1>
            <xm:f>DADOS!$E$2:$E$27</xm:f>
          </x14:formula1>
          <xm:sqref>Z158 Z3 AB158 AB3 Z136 Z180 Z114 AB136 Z26 AB26 X3 Z48 AB48 X158 Z70 AB70 X26 Z92 AB92 X48 AB114 X114 X70 AB180 X180 X92 X136 Z202 AB202 X202</xm:sqref>
        </x14:dataValidation>
        <x14:dataValidation type="list" allowBlank="1" showInputMessage="1" showErrorMessage="1" xr:uid="{00000000-0002-0000-0300-000009000000}">
          <x14:formula1>
            <xm:f>DADOS!$G$6:$G$8</xm:f>
          </x14:formula1>
          <xm:sqref>AE8 AE31 AE53 AE75 AE97 AE119 AE141 AE163 AE185 AE207</xm:sqref>
        </x14:dataValidation>
        <x14:dataValidation type="list" allowBlank="1" showInputMessage="1" showErrorMessage="1" promptTitle="Necessita de Nota fiscal?" prompt="Informe na coluna &quot;Informações adicionais&quot;." xr:uid="{00000000-0002-0000-0300-00000A000000}">
          <x14:formula1>
            <xm:f>DADOS!$E$2:$E$27</xm:f>
          </x14:formula1>
          <xm:sqref>N137:N151 N159:N173 N93:N107 N181:N195 N4:N18 N27:N41 N49:N63 N71:N85 N115:N129 N203:N217</xm:sqref>
        </x14:dataValidation>
        <x14:dataValidation type="list" allowBlank="1" showInputMessage="1" showErrorMessage="1" xr:uid="{00000000-0002-0000-0300-00000B000000}">
          <x14:formula1>
            <xm:f>DADOS!$A$195:$A$810</xm:f>
          </x14:formula1>
          <xm:sqref>I181:J195 I49:J63 I4:J18 I27:J41 I71:J85 I93:J107 I115:J129 I137:J151 I159:J173 I203:J217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H231"/>
  <sheetViews>
    <sheetView zoomScale="91" zoomScaleNormal="91" workbookViewId="0">
      <selection activeCell="S211" sqref="S211:S225"/>
    </sheetView>
  </sheetViews>
  <sheetFormatPr defaultColWidth="9" defaultRowHeight="15.6"/>
  <cols>
    <col min="1" max="1" width="4.8984375" style="1" customWidth="1"/>
    <col min="2" max="2" width="20.5" style="1" customWidth="1"/>
    <col min="3" max="3" width="6.8984375" style="1" customWidth="1"/>
    <col min="4" max="4" width="12.09765625" style="1" customWidth="1"/>
    <col min="5" max="5" width="12.3984375" style="1" customWidth="1"/>
    <col min="6" max="6" width="12.59765625" style="1" customWidth="1"/>
    <col min="7" max="10" width="10.69921875" style="1" customWidth="1"/>
    <col min="11" max="11" width="7.19921875" style="1" customWidth="1"/>
    <col min="12" max="12" width="5.69921875" style="1" customWidth="1"/>
    <col min="13" max="13" width="3.19921875" style="1" customWidth="1"/>
    <col min="14" max="14" width="3.09765625" style="1" customWidth="1"/>
    <col min="15" max="16" width="13.69921875" style="1" customWidth="1"/>
    <col min="17" max="17" width="14" style="1" customWidth="1"/>
    <col min="18" max="18" width="14.59765625" style="1" customWidth="1"/>
    <col min="19" max="19" width="17.19921875" style="1" customWidth="1"/>
    <col min="20" max="20" width="6.59765625" style="1" customWidth="1"/>
    <col min="21" max="23" width="9.69921875" style="1" customWidth="1"/>
    <col min="24" max="24" width="12.69921875" style="1" customWidth="1"/>
    <col min="25" max="25" width="9.5" style="1" customWidth="1"/>
    <col min="26" max="27" width="5.59765625" style="1" customWidth="1"/>
    <col min="28" max="28" width="15.19921875" style="1" customWidth="1"/>
    <col min="29" max="29" width="9" style="1"/>
    <col min="30" max="30" width="0" style="1" hidden="1" customWidth="1"/>
    <col min="31" max="31" width="9" style="1" hidden="1" customWidth="1"/>
    <col min="32" max="32" width="12.69921875" style="1" hidden="1" customWidth="1"/>
    <col min="33" max="33" width="11.69921875" style="1" hidden="1" customWidth="1"/>
    <col min="34" max="34" width="11.59765625" style="1" hidden="1" customWidth="1"/>
    <col min="35" max="16384" width="9" style="1"/>
  </cols>
  <sheetData>
    <row r="1" spans="1:32" ht="49.95" customHeight="1">
      <c r="A1" s="1141" t="s">
        <v>152</v>
      </c>
      <c r="B1" s="1159" t="s">
        <v>153</v>
      </c>
      <c r="C1" s="1159"/>
      <c r="D1" s="1159"/>
      <c r="E1" s="1159"/>
      <c r="F1" s="1159"/>
      <c r="G1" s="1159"/>
      <c r="H1" s="1159"/>
      <c r="I1" s="1159"/>
      <c r="J1" s="1159"/>
      <c r="K1" s="1159"/>
      <c r="L1" s="1159"/>
      <c r="M1" s="1159"/>
      <c r="N1" s="665"/>
      <c r="O1" s="1159" t="str">
        <f>IF(B4=0,"",B4)</f>
        <v/>
      </c>
      <c r="P1" s="1159"/>
      <c r="Q1" s="1159"/>
      <c r="R1" s="1159"/>
      <c r="S1" s="1159"/>
      <c r="T1" s="1159"/>
      <c r="U1" s="1159"/>
      <c r="V1" s="1159"/>
      <c r="W1" s="1159"/>
      <c r="X1" s="1159"/>
      <c r="Y1" s="1159"/>
      <c r="Z1" s="1159"/>
      <c r="AA1" s="1159"/>
      <c r="AB1" s="1159"/>
    </row>
    <row r="2" spans="1:32" ht="19.5" customHeight="1">
      <c r="A2" s="1141"/>
      <c r="B2" s="1179" t="s">
        <v>154</v>
      </c>
      <c r="C2" s="1179" t="s">
        <v>75</v>
      </c>
      <c r="D2" s="1179" t="s">
        <v>84</v>
      </c>
      <c r="E2" s="1181" t="s">
        <v>45</v>
      </c>
      <c r="F2" s="1183" t="s">
        <v>155</v>
      </c>
      <c r="G2" s="1179" t="s">
        <v>156</v>
      </c>
      <c r="H2" s="1185" t="s">
        <v>157</v>
      </c>
      <c r="I2" s="1185" t="s">
        <v>158</v>
      </c>
      <c r="J2" s="1189" t="s">
        <v>159</v>
      </c>
      <c r="K2" s="157" t="s">
        <v>78</v>
      </c>
      <c r="L2" s="1191" t="s">
        <v>100</v>
      </c>
      <c r="M2" s="1192"/>
      <c r="N2" s="1193"/>
      <c r="O2" s="1097" t="s">
        <v>46</v>
      </c>
      <c r="P2" s="1043"/>
      <c r="Q2" s="1097" t="s">
        <v>79</v>
      </c>
      <c r="R2" s="1043"/>
      <c r="S2" s="1181" t="s">
        <v>102</v>
      </c>
      <c r="T2" s="1187" t="s">
        <v>160</v>
      </c>
      <c r="U2" s="1042" t="s">
        <v>80</v>
      </c>
      <c r="V2" s="1151"/>
      <c r="W2" s="1151"/>
      <c r="X2" s="1151"/>
      <c r="Y2" s="1151"/>
      <c r="Z2" s="1151"/>
      <c r="AA2" s="1152"/>
      <c r="AB2" s="1200" t="s">
        <v>104</v>
      </c>
    </row>
    <row r="3" spans="1:32">
      <c r="A3" s="1141"/>
      <c r="B3" s="1180"/>
      <c r="C3" s="1180"/>
      <c r="D3" s="1180"/>
      <c r="E3" s="1182"/>
      <c r="F3" s="1184"/>
      <c r="G3" s="1180"/>
      <c r="H3" s="1186"/>
      <c r="I3" s="1186"/>
      <c r="J3" s="1190"/>
      <c r="K3" s="157" t="s">
        <v>78</v>
      </c>
      <c r="L3" s="1194"/>
      <c r="M3" s="1195"/>
      <c r="N3" s="1196"/>
      <c r="O3" s="156" t="s">
        <v>105</v>
      </c>
      <c r="P3" s="155" t="s">
        <v>82</v>
      </c>
      <c r="Q3" s="155" t="s">
        <v>105</v>
      </c>
      <c r="R3" s="155" t="s">
        <v>82</v>
      </c>
      <c r="S3" s="1182"/>
      <c r="T3" s="1188"/>
      <c r="U3" s="253">
        <v>0.1</v>
      </c>
      <c r="V3" s="343" t="s">
        <v>57</v>
      </c>
      <c r="W3" s="252">
        <v>0.1</v>
      </c>
      <c r="X3" s="344" t="s">
        <v>108</v>
      </c>
      <c r="Y3" s="255">
        <v>0.1</v>
      </c>
      <c r="Z3" s="1153" t="s">
        <v>59</v>
      </c>
      <c r="AA3" s="1154"/>
      <c r="AB3" s="1201"/>
    </row>
    <row r="4" spans="1:32">
      <c r="A4" s="1141"/>
      <c r="B4" s="1176">
        <f>'Cadastro Inicial'!B14</f>
        <v>0</v>
      </c>
      <c r="C4" s="1168">
        <f>'Cadastro Inicial'!C14:D14</f>
        <v>0</v>
      </c>
      <c r="D4" s="867"/>
      <c r="E4" s="867"/>
      <c r="F4" s="867"/>
      <c r="G4" s="867"/>
      <c r="H4" s="868"/>
      <c r="I4" s="868"/>
      <c r="J4" s="867"/>
      <c r="K4" s="110">
        <f>IF(H4=0,0,(I4-H4)+1)</f>
        <v>0</v>
      </c>
      <c r="L4" s="132" t="s">
        <v>164</v>
      </c>
      <c r="M4" s="1163">
        <v>0.1</v>
      </c>
      <c r="N4" s="1164"/>
      <c r="O4" s="136">
        <f>ROUNDUP(((Q4/T4)),0)</f>
        <v>0</v>
      </c>
      <c r="P4" s="136">
        <f>O4*J4*K4</f>
        <v>0</v>
      </c>
      <c r="Q4" s="140">
        <f>S4-(S4*M4)</f>
        <v>0</v>
      </c>
      <c r="R4" s="138">
        <f>Q4*J4*K4</f>
        <v>0</v>
      </c>
      <c r="S4" s="135"/>
      <c r="T4" s="866">
        <v>0.8</v>
      </c>
      <c r="U4" s="925">
        <f>U3</f>
        <v>0.1</v>
      </c>
      <c r="V4" s="862">
        <f>(O4*U4)</f>
        <v>0</v>
      </c>
      <c r="W4" s="928">
        <f>W3</f>
        <v>0.1</v>
      </c>
      <c r="X4" s="863">
        <f>(O4*W4)</f>
        <v>0</v>
      </c>
      <c r="Y4" s="930">
        <f>Y3</f>
        <v>0.1</v>
      </c>
      <c r="Z4" s="1149">
        <f>(O4*Y4)</f>
        <v>0</v>
      </c>
      <c r="AA4" s="1149"/>
      <c r="AB4" s="254" t="s">
        <v>114</v>
      </c>
      <c r="AE4" s="479">
        <v>4</v>
      </c>
      <c r="AF4" s="577">
        <f>V4+X4+Z4</f>
        <v>0</v>
      </c>
    </row>
    <row r="5" spans="1:32" ht="15.6" customHeight="1">
      <c r="A5" s="1141"/>
      <c r="B5" s="1177"/>
      <c r="C5" s="1169"/>
      <c r="D5" s="867"/>
      <c r="E5" s="867"/>
      <c r="F5" s="867"/>
      <c r="G5" s="867"/>
      <c r="H5" s="868"/>
      <c r="I5" s="868"/>
      <c r="J5" s="867"/>
      <c r="K5" s="110">
        <f>IF(H5=0,0,(I5-H5)+1)</f>
        <v>0</v>
      </c>
      <c r="L5" s="114" t="s">
        <v>164</v>
      </c>
      <c r="M5" s="1163">
        <v>0.1</v>
      </c>
      <c r="N5" s="1164"/>
      <c r="O5" s="137">
        <f t="shared" ref="O5:O18" si="0">ROUNDUP(((Q5/T5)),0)</f>
        <v>0</v>
      </c>
      <c r="P5" s="137">
        <f>O5*J5*K5</f>
        <v>0</v>
      </c>
      <c r="Q5" s="140">
        <f t="shared" ref="Q5:Q18" si="1">S5-(S5*M5)</f>
        <v>0</v>
      </c>
      <c r="R5" s="139">
        <f>Q5*J5*K5</f>
        <v>0</v>
      </c>
      <c r="S5" s="135"/>
      <c r="T5" s="866">
        <v>0.8</v>
      </c>
      <c r="U5" s="925">
        <f>U4</f>
        <v>0.1</v>
      </c>
      <c r="V5" s="862">
        <f t="shared" ref="V5:V18" si="2">(O5*U5)</f>
        <v>0</v>
      </c>
      <c r="W5" s="928">
        <f t="shared" ref="W5:W18" si="3">W4</f>
        <v>0.1</v>
      </c>
      <c r="X5" s="863">
        <f t="shared" ref="X5:X18" si="4">(O5*W5)</f>
        <v>0</v>
      </c>
      <c r="Y5" s="930">
        <f t="shared" ref="Y5:Y18" si="5">Y4</f>
        <v>0.1</v>
      </c>
      <c r="Z5" s="1149">
        <f t="shared" ref="Z5:Z18" si="6">(O5*Y5)</f>
        <v>0</v>
      </c>
      <c r="AA5" s="1149"/>
      <c r="AB5" s="345" t="s">
        <v>115</v>
      </c>
      <c r="AE5" s="479">
        <f t="shared" ref="AE5:AE64" si="7">AE4+1</f>
        <v>5</v>
      </c>
      <c r="AF5" s="577">
        <f t="shared" ref="AF5:AF17" si="8">V5+X5+Z5</f>
        <v>0</v>
      </c>
    </row>
    <row r="6" spans="1:32" ht="15.6" customHeight="1">
      <c r="A6" s="1141"/>
      <c r="B6" s="1177"/>
      <c r="C6" s="1169"/>
      <c r="D6" s="867"/>
      <c r="E6" s="867"/>
      <c r="F6" s="867"/>
      <c r="G6" s="867"/>
      <c r="H6" s="868"/>
      <c r="I6" s="868"/>
      <c r="J6" s="867"/>
      <c r="K6" s="110">
        <f t="shared" ref="K6:K18" si="9">IF(H6=0,0,(I6-H6)+1)</f>
        <v>0</v>
      </c>
      <c r="L6" s="114" t="s">
        <v>164</v>
      </c>
      <c r="M6" s="1163">
        <v>0.1</v>
      </c>
      <c r="N6" s="1164"/>
      <c r="O6" s="137">
        <f t="shared" si="0"/>
        <v>0</v>
      </c>
      <c r="P6" s="137">
        <f t="shared" ref="P6:P18" si="10">O6*J6*K6</f>
        <v>0</v>
      </c>
      <c r="Q6" s="140">
        <f t="shared" si="1"/>
        <v>0</v>
      </c>
      <c r="R6" s="139">
        <f t="shared" ref="R6:R18" si="11">Q6*J6*K6</f>
        <v>0</v>
      </c>
      <c r="S6" s="135"/>
      <c r="T6" s="866">
        <v>0.8</v>
      </c>
      <c r="U6" s="925">
        <f t="shared" ref="U6:U18" si="12">U5</f>
        <v>0.1</v>
      </c>
      <c r="V6" s="862">
        <f t="shared" si="2"/>
        <v>0</v>
      </c>
      <c r="W6" s="928">
        <f t="shared" si="3"/>
        <v>0.1</v>
      </c>
      <c r="X6" s="863">
        <f t="shared" si="4"/>
        <v>0</v>
      </c>
      <c r="Y6" s="930">
        <f t="shared" si="5"/>
        <v>0.1</v>
      </c>
      <c r="Z6" s="1149">
        <f t="shared" si="6"/>
        <v>0</v>
      </c>
      <c r="AA6" s="1149"/>
      <c r="AB6" s="143"/>
      <c r="AE6" s="479">
        <f t="shared" si="7"/>
        <v>6</v>
      </c>
      <c r="AF6" s="577">
        <f t="shared" si="8"/>
        <v>0</v>
      </c>
    </row>
    <row r="7" spans="1:32" ht="15.6" customHeight="1">
      <c r="A7" s="1141"/>
      <c r="B7" s="1177"/>
      <c r="C7" s="1169"/>
      <c r="D7" s="867"/>
      <c r="E7" s="867"/>
      <c r="F7" s="867"/>
      <c r="G7" s="867"/>
      <c r="H7" s="868"/>
      <c r="I7" s="868"/>
      <c r="J7" s="867"/>
      <c r="K7" s="110">
        <f t="shared" si="9"/>
        <v>0</v>
      </c>
      <c r="L7" s="114" t="s">
        <v>164</v>
      </c>
      <c r="M7" s="1163">
        <v>0.1</v>
      </c>
      <c r="N7" s="1164"/>
      <c r="O7" s="137">
        <f t="shared" si="0"/>
        <v>0</v>
      </c>
      <c r="P7" s="137">
        <f t="shared" si="10"/>
        <v>0</v>
      </c>
      <c r="Q7" s="140">
        <f t="shared" si="1"/>
        <v>0</v>
      </c>
      <c r="R7" s="139">
        <f t="shared" si="11"/>
        <v>0</v>
      </c>
      <c r="S7" s="135"/>
      <c r="T7" s="866">
        <v>0.8</v>
      </c>
      <c r="U7" s="925">
        <f t="shared" si="12"/>
        <v>0.1</v>
      </c>
      <c r="V7" s="862">
        <f t="shared" si="2"/>
        <v>0</v>
      </c>
      <c r="W7" s="928">
        <f t="shared" si="3"/>
        <v>0.1</v>
      </c>
      <c r="X7" s="863">
        <f t="shared" si="4"/>
        <v>0</v>
      </c>
      <c r="Y7" s="930">
        <f t="shared" si="5"/>
        <v>0.1</v>
      </c>
      <c r="Z7" s="1149">
        <f t="shared" si="6"/>
        <v>0</v>
      </c>
      <c r="AA7" s="1149"/>
      <c r="AB7" s="346" t="s">
        <v>116</v>
      </c>
      <c r="AE7" s="479">
        <f t="shared" si="7"/>
        <v>7</v>
      </c>
      <c r="AF7" s="577">
        <f t="shared" si="8"/>
        <v>0</v>
      </c>
    </row>
    <row r="8" spans="1:32" ht="15.6" customHeight="1">
      <c r="A8" s="1141"/>
      <c r="B8" s="1177"/>
      <c r="C8" s="1169"/>
      <c r="D8" s="867"/>
      <c r="E8" s="867"/>
      <c r="F8" s="867"/>
      <c r="G8" s="867"/>
      <c r="H8" s="868"/>
      <c r="I8" s="868"/>
      <c r="J8" s="867"/>
      <c r="K8" s="110">
        <f t="shared" si="9"/>
        <v>0</v>
      </c>
      <c r="L8" s="114" t="s">
        <v>164</v>
      </c>
      <c r="M8" s="1163">
        <v>0.1</v>
      </c>
      <c r="N8" s="1164"/>
      <c r="O8" s="137">
        <f t="shared" si="0"/>
        <v>0</v>
      </c>
      <c r="P8" s="137">
        <f t="shared" si="10"/>
        <v>0</v>
      </c>
      <c r="Q8" s="140">
        <f t="shared" si="1"/>
        <v>0</v>
      </c>
      <c r="R8" s="139">
        <f t="shared" si="11"/>
        <v>0</v>
      </c>
      <c r="S8" s="135"/>
      <c r="T8" s="866">
        <v>0.8</v>
      </c>
      <c r="U8" s="925">
        <f t="shared" si="12"/>
        <v>0.1</v>
      </c>
      <c r="V8" s="862">
        <f t="shared" si="2"/>
        <v>0</v>
      </c>
      <c r="W8" s="928">
        <f t="shared" si="3"/>
        <v>0.1</v>
      </c>
      <c r="X8" s="863">
        <f t="shared" si="4"/>
        <v>0</v>
      </c>
      <c r="Y8" s="930">
        <f t="shared" si="5"/>
        <v>0.1</v>
      </c>
      <c r="Z8" s="1149">
        <f t="shared" si="6"/>
        <v>0</v>
      </c>
      <c r="AA8" s="1149"/>
      <c r="AB8" s="347" t="s">
        <v>117</v>
      </c>
      <c r="AE8" s="479">
        <f t="shared" si="7"/>
        <v>8</v>
      </c>
      <c r="AF8" s="577">
        <f t="shared" si="8"/>
        <v>0</v>
      </c>
    </row>
    <row r="9" spans="1:32" ht="15.6" customHeight="1">
      <c r="A9" s="1141"/>
      <c r="B9" s="1177"/>
      <c r="C9" s="1169"/>
      <c r="D9" s="867"/>
      <c r="E9" s="867"/>
      <c r="F9" s="867"/>
      <c r="G9" s="867"/>
      <c r="H9" s="868"/>
      <c r="I9" s="868"/>
      <c r="J9" s="867"/>
      <c r="K9" s="110">
        <f t="shared" si="9"/>
        <v>0</v>
      </c>
      <c r="L9" s="114" t="s">
        <v>164</v>
      </c>
      <c r="M9" s="1163">
        <v>0.1</v>
      </c>
      <c r="N9" s="1164"/>
      <c r="O9" s="137">
        <f t="shared" si="0"/>
        <v>0</v>
      </c>
      <c r="P9" s="137">
        <f t="shared" si="10"/>
        <v>0</v>
      </c>
      <c r="Q9" s="140">
        <f t="shared" si="1"/>
        <v>0</v>
      </c>
      <c r="R9" s="139">
        <f t="shared" si="11"/>
        <v>0</v>
      </c>
      <c r="S9" s="135"/>
      <c r="T9" s="866">
        <v>0.8</v>
      </c>
      <c r="U9" s="925">
        <f t="shared" si="12"/>
        <v>0.1</v>
      </c>
      <c r="V9" s="862">
        <f t="shared" si="2"/>
        <v>0</v>
      </c>
      <c r="W9" s="928">
        <f t="shared" si="3"/>
        <v>0.1</v>
      </c>
      <c r="X9" s="863">
        <f t="shared" si="4"/>
        <v>0</v>
      </c>
      <c r="Y9" s="930">
        <f t="shared" si="5"/>
        <v>0.1</v>
      </c>
      <c r="Z9" s="1149">
        <f t="shared" si="6"/>
        <v>0</v>
      </c>
      <c r="AA9" s="1149"/>
      <c r="AB9" s="2"/>
      <c r="AE9" s="479">
        <f t="shared" si="7"/>
        <v>9</v>
      </c>
      <c r="AF9" s="577">
        <f t="shared" si="8"/>
        <v>0</v>
      </c>
    </row>
    <row r="10" spans="1:32" ht="15.6" customHeight="1">
      <c r="A10" s="1141"/>
      <c r="B10" s="1177"/>
      <c r="C10" s="1169"/>
      <c r="D10" s="867"/>
      <c r="E10" s="867"/>
      <c r="F10" s="867"/>
      <c r="G10" s="867"/>
      <c r="H10" s="868"/>
      <c r="I10" s="868"/>
      <c r="J10" s="867"/>
      <c r="K10" s="110">
        <f t="shared" si="9"/>
        <v>0</v>
      </c>
      <c r="L10" s="114" t="s">
        <v>164</v>
      </c>
      <c r="M10" s="1163">
        <v>0.1</v>
      </c>
      <c r="N10" s="1164"/>
      <c r="O10" s="137">
        <f t="shared" si="0"/>
        <v>0</v>
      </c>
      <c r="P10" s="137">
        <f t="shared" si="10"/>
        <v>0</v>
      </c>
      <c r="Q10" s="140">
        <f t="shared" si="1"/>
        <v>0</v>
      </c>
      <c r="R10" s="139">
        <f t="shared" si="11"/>
        <v>0</v>
      </c>
      <c r="S10" s="135"/>
      <c r="T10" s="866">
        <v>0.8</v>
      </c>
      <c r="U10" s="925">
        <f t="shared" si="12"/>
        <v>0.1</v>
      </c>
      <c r="V10" s="862">
        <f t="shared" si="2"/>
        <v>0</v>
      </c>
      <c r="W10" s="928">
        <f t="shared" si="3"/>
        <v>0.1</v>
      </c>
      <c r="X10" s="863">
        <f t="shared" si="4"/>
        <v>0</v>
      </c>
      <c r="Y10" s="930">
        <f t="shared" si="5"/>
        <v>0.1</v>
      </c>
      <c r="Z10" s="1149">
        <f t="shared" si="6"/>
        <v>0</v>
      </c>
      <c r="AA10" s="1149"/>
      <c r="AB10" s="2"/>
      <c r="AE10" s="479">
        <f t="shared" si="7"/>
        <v>10</v>
      </c>
      <c r="AF10" s="577">
        <f t="shared" si="8"/>
        <v>0</v>
      </c>
    </row>
    <row r="11" spans="1:32" ht="15.6" customHeight="1">
      <c r="A11" s="1141"/>
      <c r="B11" s="1177"/>
      <c r="C11" s="1169"/>
      <c r="D11" s="867"/>
      <c r="E11" s="867"/>
      <c r="F11" s="867"/>
      <c r="G11" s="867"/>
      <c r="H11" s="868"/>
      <c r="I11" s="868"/>
      <c r="J11" s="867"/>
      <c r="K11" s="110">
        <f t="shared" si="9"/>
        <v>0</v>
      </c>
      <c r="L11" s="114" t="s">
        <v>164</v>
      </c>
      <c r="M11" s="1163">
        <v>0.1</v>
      </c>
      <c r="N11" s="1164"/>
      <c r="O11" s="137">
        <f t="shared" si="0"/>
        <v>0</v>
      </c>
      <c r="P11" s="137">
        <f t="shared" si="10"/>
        <v>0</v>
      </c>
      <c r="Q11" s="140">
        <f t="shared" si="1"/>
        <v>0</v>
      </c>
      <c r="R11" s="139">
        <f t="shared" si="11"/>
        <v>0</v>
      </c>
      <c r="S11" s="135"/>
      <c r="T11" s="866">
        <v>0.8</v>
      </c>
      <c r="U11" s="925">
        <f t="shared" si="12"/>
        <v>0.1</v>
      </c>
      <c r="V11" s="862">
        <f t="shared" si="2"/>
        <v>0</v>
      </c>
      <c r="W11" s="928">
        <f t="shared" si="3"/>
        <v>0.1</v>
      </c>
      <c r="X11" s="863">
        <f t="shared" si="4"/>
        <v>0</v>
      </c>
      <c r="Y11" s="930">
        <f t="shared" si="5"/>
        <v>0.1</v>
      </c>
      <c r="Z11" s="1149">
        <f t="shared" si="6"/>
        <v>0</v>
      </c>
      <c r="AA11" s="1149"/>
      <c r="AB11" s="2"/>
      <c r="AE11" s="479">
        <f t="shared" si="7"/>
        <v>11</v>
      </c>
      <c r="AF11" s="577">
        <f t="shared" si="8"/>
        <v>0</v>
      </c>
    </row>
    <row r="12" spans="1:32" ht="15.6" customHeight="1">
      <c r="A12" s="1141"/>
      <c r="B12" s="1177"/>
      <c r="C12" s="1169"/>
      <c r="D12" s="867"/>
      <c r="E12" s="867"/>
      <c r="F12" s="867"/>
      <c r="G12" s="867"/>
      <c r="H12" s="868"/>
      <c r="I12" s="868"/>
      <c r="J12" s="867"/>
      <c r="K12" s="110">
        <f t="shared" si="9"/>
        <v>0</v>
      </c>
      <c r="L12" s="114" t="s">
        <v>164</v>
      </c>
      <c r="M12" s="1163">
        <v>0.1</v>
      </c>
      <c r="N12" s="1164"/>
      <c r="O12" s="137">
        <f t="shared" si="0"/>
        <v>0</v>
      </c>
      <c r="P12" s="137">
        <f t="shared" si="10"/>
        <v>0</v>
      </c>
      <c r="Q12" s="140">
        <f t="shared" si="1"/>
        <v>0</v>
      </c>
      <c r="R12" s="139">
        <f t="shared" si="11"/>
        <v>0</v>
      </c>
      <c r="S12" s="135"/>
      <c r="T12" s="866">
        <v>0.8</v>
      </c>
      <c r="U12" s="925">
        <f t="shared" si="12"/>
        <v>0.1</v>
      </c>
      <c r="V12" s="862">
        <f t="shared" si="2"/>
        <v>0</v>
      </c>
      <c r="W12" s="928">
        <f t="shared" si="3"/>
        <v>0.1</v>
      </c>
      <c r="X12" s="863">
        <f t="shared" si="4"/>
        <v>0</v>
      </c>
      <c r="Y12" s="930">
        <f t="shared" si="5"/>
        <v>0.1</v>
      </c>
      <c r="Z12" s="1149">
        <f t="shared" si="6"/>
        <v>0</v>
      </c>
      <c r="AA12" s="1149"/>
      <c r="AB12" s="2"/>
      <c r="AE12" s="479">
        <f t="shared" si="7"/>
        <v>12</v>
      </c>
      <c r="AF12" s="577">
        <f t="shared" si="8"/>
        <v>0</v>
      </c>
    </row>
    <row r="13" spans="1:32" ht="15.6" customHeight="1">
      <c r="A13" s="1141"/>
      <c r="B13" s="1177"/>
      <c r="C13" s="1169"/>
      <c r="D13" s="867"/>
      <c r="E13" s="867"/>
      <c r="F13" s="867"/>
      <c r="G13" s="867"/>
      <c r="H13" s="868"/>
      <c r="I13" s="868"/>
      <c r="J13" s="867"/>
      <c r="K13" s="110">
        <f t="shared" si="9"/>
        <v>0</v>
      </c>
      <c r="L13" s="114" t="s">
        <v>164</v>
      </c>
      <c r="M13" s="1163">
        <v>0.1</v>
      </c>
      <c r="N13" s="1164"/>
      <c r="O13" s="137">
        <f t="shared" si="0"/>
        <v>0</v>
      </c>
      <c r="P13" s="137">
        <f t="shared" si="10"/>
        <v>0</v>
      </c>
      <c r="Q13" s="140">
        <f t="shared" si="1"/>
        <v>0</v>
      </c>
      <c r="R13" s="139">
        <f t="shared" si="11"/>
        <v>0</v>
      </c>
      <c r="S13" s="135"/>
      <c r="T13" s="866">
        <v>0.8</v>
      </c>
      <c r="U13" s="925">
        <f t="shared" si="12"/>
        <v>0.1</v>
      </c>
      <c r="V13" s="862">
        <f t="shared" si="2"/>
        <v>0</v>
      </c>
      <c r="W13" s="928">
        <f t="shared" si="3"/>
        <v>0.1</v>
      </c>
      <c r="X13" s="863">
        <f t="shared" si="4"/>
        <v>0</v>
      </c>
      <c r="Y13" s="930">
        <f t="shared" si="5"/>
        <v>0.1</v>
      </c>
      <c r="Z13" s="1149">
        <f t="shared" si="6"/>
        <v>0</v>
      </c>
      <c r="AA13" s="1149"/>
      <c r="AB13" s="2"/>
      <c r="AE13" s="479">
        <f t="shared" si="7"/>
        <v>13</v>
      </c>
      <c r="AF13" s="577">
        <f t="shared" si="8"/>
        <v>0</v>
      </c>
    </row>
    <row r="14" spans="1:32" ht="15.6" customHeight="1">
      <c r="A14" s="1141"/>
      <c r="B14" s="1177"/>
      <c r="C14" s="1169"/>
      <c r="D14" s="867"/>
      <c r="E14" s="867"/>
      <c r="F14" s="867"/>
      <c r="G14" s="867"/>
      <c r="H14" s="868"/>
      <c r="I14" s="868"/>
      <c r="J14" s="867"/>
      <c r="K14" s="110">
        <f t="shared" si="9"/>
        <v>0</v>
      </c>
      <c r="L14" s="114" t="s">
        <v>164</v>
      </c>
      <c r="M14" s="1163">
        <v>0.1</v>
      </c>
      <c r="N14" s="1164"/>
      <c r="O14" s="137">
        <f t="shared" si="0"/>
        <v>0</v>
      </c>
      <c r="P14" s="137">
        <f t="shared" si="10"/>
        <v>0</v>
      </c>
      <c r="Q14" s="140">
        <f t="shared" si="1"/>
        <v>0</v>
      </c>
      <c r="R14" s="139">
        <f t="shared" si="11"/>
        <v>0</v>
      </c>
      <c r="S14" s="135"/>
      <c r="T14" s="866">
        <v>0.8</v>
      </c>
      <c r="U14" s="925">
        <f t="shared" si="12"/>
        <v>0.1</v>
      </c>
      <c r="V14" s="862">
        <f>(O14*U14)</f>
        <v>0</v>
      </c>
      <c r="W14" s="928">
        <f t="shared" si="3"/>
        <v>0.1</v>
      </c>
      <c r="X14" s="863">
        <f t="shared" si="4"/>
        <v>0</v>
      </c>
      <c r="Y14" s="930">
        <f t="shared" si="5"/>
        <v>0.1</v>
      </c>
      <c r="Z14" s="1149">
        <f t="shared" si="6"/>
        <v>0</v>
      </c>
      <c r="AA14" s="1149"/>
      <c r="AB14" s="2"/>
      <c r="AE14" s="479">
        <f t="shared" si="7"/>
        <v>14</v>
      </c>
      <c r="AF14" s="577">
        <f t="shared" si="8"/>
        <v>0</v>
      </c>
    </row>
    <row r="15" spans="1:32" ht="15.6" customHeight="1">
      <c r="A15" s="1141"/>
      <c r="B15" s="1177"/>
      <c r="C15" s="1169"/>
      <c r="D15" s="867"/>
      <c r="E15" s="867"/>
      <c r="F15" s="867"/>
      <c r="G15" s="867"/>
      <c r="H15" s="868"/>
      <c r="I15" s="868"/>
      <c r="J15" s="867"/>
      <c r="K15" s="110">
        <f t="shared" si="9"/>
        <v>0</v>
      </c>
      <c r="L15" s="114" t="s">
        <v>164</v>
      </c>
      <c r="M15" s="1163">
        <v>0.1</v>
      </c>
      <c r="N15" s="1164"/>
      <c r="O15" s="137">
        <f t="shared" si="0"/>
        <v>0</v>
      </c>
      <c r="P15" s="137">
        <f t="shared" si="10"/>
        <v>0</v>
      </c>
      <c r="Q15" s="140">
        <f t="shared" si="1"/>
        <v>0</v>
      </c>
      <c r="R15" s="139">
        <f t="shared" si="11"/>
        <v>0</v>
      </c>
      <c r="S15" s="135"/>
      <c r="T15" s="866">
        <v>0.8</v>
      </c>
      <c r="U15" s="925">
        <f t="shared" si="12"/>
        <v>0.1</v>
      </c>
      <c r="V15" s="862">
        <f t="shared" si="2"/>
        <v>0</v>
      </c>
      <c r="W15" s="928">
        <f t="shared" si="3"/>
        <v>0.1</v>
      </c>
      <c r="X15" s="863">
        <f t="shared" si="4"/>
        <v>0</v>
      </c>
      <c r="Y15" s="930">
        <f t="shared" si="5"/>
        <v>0.1</v>
      </c>
      <c r="Z15" s="1149">
        <f t="shared" si="6"/>
        <v>0</v>
      </c>
      <c r="AA15" s="1149"/>
      <c r="AB15" s="2"/>
      <c r="AE15" s="479">
        <f t="shared" si="7"/>
        <v>15</v>
      </c>
      <c r="AF15" s="577">
        <f t="shared" si="8"/>
        <v>0</v>
      </c>
    </row>
    <row r="16" spans="1:32" ht="15.6" customHeight="1">
      <c r="A16" s="1141"/>
      <c r="B16" s="1177"/>
      <c r="C16" s="1169"/>
      <c r="D16" s="867"/>
      <c r="E16" s="867"/>
      <c r="F16" s="867"/>
      <c r="G16" s="867"/>
      <c r="H16" s="868"/>
      <c r="I16" s="868"/>
      <c r="J16" s="867"/>
      <c r="K16" s="110">
        <f t="shared" si="9"/>
        <v>0</v>
      </c>
      <c r="L16" s="114" t="s">
        <v>164</v>
      </c>
      <c r="M16" s="1163">
        <v>0.1</v>
      </c>
      <c r="N16" s="1164"/>
      <c r="O16" s="137">
        <f t="shared" si="0"/>
        <v>0</v>
      </c>
      <c r="P16" s="137">
        <f t="shared" si="10"/>
        <v>0</v>
      </c>
      <c r="Q16" s="140">
        <f t="shared" si="1"/>
        <v>0</v>
      </c>
      <c r="R16" s="139">
        <f t="shared" si="11"/>
        <v>0</v>
      </c>
      <c r="S16" s="135"/>
      <c r="T16" s="866">
        <v>0.8</v>
      </c>
      <c r="U16" s="925">
        <f t="shared" si="12"/>
        <v>0.1</v>
      </c>
      <c r="V16" s="862">
        <f t="shared" si="2"/>
        <v>0</v>
      </c>
      <c r="W16" s="928">
        <f t="shared" si="3"/>
        <v>0.1</v>
      </c>
      <c r="X16" s="863">
        <f t="shared" si="4"/>
        <v>0</v>
      </c>
      <c r="Y16" s="930">
        <f t="shared" si="5"/>
        <v>0.1</v>
      </c>
      <c r="Z16" s="1149">
        <f t="shared" si="6"/>
        <v>0</v>
      </c>
      <c r="AA16" s="1149"/>
      <c r="AB16" s="2"/>
      <c r="AE16" s="479">
        <f t="shared" si="7"/>
        <v>16</v>
      </c>
      <c r="AF16" s="577">
        <f t="shared" si="8"/>
        <v>0</v>
      </c>
    </row>
    <row r="17" spans="1:34" ht="15.6" customHeight="1">
      <c r="A17" s="1141"/>
      <c r="B17" s="1177"/>
      <c r="C17" s="1169"/>
      <c r="D17" s="867"/>
      <c r="E17" s="867"/>
      <c r="F17" s="867"/>
      <c r="G17" s="867"/>
      <c r="H17" s="868"/>
      <c r="I17" s="868"/>
      <c r="J17" s="867"/>
      <c r="K17" s="110">
        <f t="shared" si="9"/>
        <v>0</v>
      </c>
      <c r="L17" s="114" t="s">
        <v>164</v>
      </c>
      <c r="M17" s="1163">
        <v>0.1</v>
      </c>
      <c r="N17" s="1164"/>
      <c r="O17" s="137">
        <f t="shared" si="0"/>
        <v>0</v>
      </c>
      <c r="P17" s="137">
        <f t="shared" si="10"/>
        <v>0</v>
      </c>
      <c r="Q17" s="140">
        <f t="shared" si="1"/>
        <v>0</v>
      </c>
      <c r="R17" s="139">
        <f t="shared" si="11"/>
        <v>0</v>
      </c>
      <c r="S17" s="135"/>
      <c r="T17" s="866">
        <v>0.8</v>
      </c>
      <c r="U17" s="925">
        <f t="shared" si="12"/>
        <v>0.1</v>
      </c>
      <c r="V17" s="862">
        <f t="shared" si="2"/>
        <v>0</v>
      </c>
      <c r="W17" s="928">
        <f t="shared" si="3"/>
        <v>0.1</v>
      </c>
      <c r="X17" s="863">
        <f t="shared" si="4"/>
        <v>0</v>
      </c>
      <c r="Y17" s="930">
        <f t="shared" si="5"/>
        <v>0.1</v>
      </c>
      <c r="Z17" s="1149">
        <f t="shared" si="6"/>
        <v>0</v>
      </c>
      <c r="AA17" s="1149"/>
      <c r="AB17" s="2"/>
      <c r="AE17" s="479">
        <f t="shared" si="7"/>
        <v>17</v>
      </c>
      <c r="AF17" s="577">
        <f t="shared" si="8"/>
        <v>0</v>
      </c>
    </row>
    <row r="18" spans="1:34" ht="15.6" customHeight="1">
      <c r="A18" s="1141"/>
      <c r="B18" s="1178"/>
      <c r="C18" s="1170"/>
      <c r="D18" s="867"/>
      <c r="E18" s="867"/>
      <c r="F18" s="867"/>
      <c r="G18" s="867"/>
      <c r="H18" s="868"/>
      <c r="I18" s="868"/>
      <c r="J18" s="867"/>
      <c r="K18" s="110">
        <f t="shared" si="9"/>
        <v>0</v>
      </c>
      <c r="L18" s="114" t="s">
        <v>164</v>
      </c>
      <c r="M18" s="1163">
        <v>0.1</v>
      </c>
      <c r="N18" s="1164"/>
      <c r="O18" s="351">
        <f t="shared" si="0"/>
        <v>0</v>
      </c>
      <c r="P18" s="351">
        <f t="shared" si="10"/>
        <v>0</v>
      </c>
      <c r="Q18" s="140">
        <f t="shared" si="1"/>
        <v>0</v>
      </c>
      <c r="R18" s="184">
        <f t="shared" si="11"/>
        <v>0</v>
      </c>
      <c r="S18" s="135"/>
      <c r="T18" s="866">
        <v>0.8</v>
      </c>
      <c r="U18" s="926">
        <f t="shared" si="12"/>
        <v>0.1</v>
      </c>
      <c r="V18" s="864">
        <f t="shared" si="2"/>
        <v>0</v>
      </c>
      <c r="W18" s="929">
        <f t="shared" si="3"/>
        <v>0.1</v>
      </c>
      <c r="X18" s="865">
        <f t="shared" si="4"/>
        <v>0</v>
      </c>
      <c r="Y18" s="931">
        <f t="shared" si="5"/>
        <v>0.1</v>
      </c>
      <c r="Z18" s="1150">
        <f t="shared" si="6"/>
        <v>0</v>
      </c>
      <c r="AA18" s="1150"/>
      <c r="AB18" s="2"/>
      <c r="AE18" s="479">
        <f t="shared" si="7"/>
        <v>18</v>
      </c>
      <c r="AF18" s="577">
        <f>V18+X18+Z18</f>
        <v>0</v>
      </c>
    </row>
    <row r="19" spans="1:34">
      <c r="A19" s="1141"/>
      <c r="B19" s="681"/>
      <c r="C19" s="682"/>
      <c r="D19" s="350" t="s">
        <v>165</v>
      </c>
      <c r="E19" s="314"/>
      <c r="F19" s="861">
        <f>(J4*K4)+(J5*K5)+(J6*K6)+(J7*K7)+(J8*K8)+(J9*K9)+(J10*K10)+(J11*K11)+(J12*K12)+(J13*K13)+(J14*K14)+(J15*K15)+(J16*K16)+(J17*K17)+(J18*K18)</f>
        <v>0</v>
      </c>
      <c r="G19" s="314" t="s">
        <v>166</v>
      </c>
      <c r="H19" s="860" t="e">
        <f>P19/F19</f>
        <v>#DIV/0!</v>
      </c>
      <c r="I19" s="2"/>
      <c r="J19" s="306">
        <f>SUM(J4:J18)</f>
        <v>0</v>
      </c>
      <c r="K19" s="306">
        <f>SUM(K4:K18)</f>
        <v>0</v>
      </c>
      <c r="L19" s="1165"/>
      <c r="M19" s="1166"/>
      <c r="N19" s="1167"/>
      <c r="O19" s="566" t="s">
        <v>120</v>
      </c>
      <c r="P19" s="567">
        <f>SUM(P4:P18)</f>
        <v>0</v>
      </c>
      <c r="Q19" s="568" t="s">
        <v>121</v>
      </c>
      <c r="R19" s="569">
        <f>SUM(R4:R18)</f>
        <v>0</v>
      </c>
      <c r="S19" s="306" t="s">
        <v>122</v>
      </c>
      <c r="T19" s="570">
        <f>IF(R19=0,0,(1-(R19/P19)))</f>
        <v>0</v>
      </c>
      <c r="U19" s="543" t="s">
        <v>123</v>
      </c>
      <c r="V19" s="543" t="s">
        <v>124</v>
      </c>
      <c r="W19" s="544" t="s">
        <v>125</v>
      </c>
      <c r="X19" s="544" t="s">
        <v>126</v>
      </c>
      <c r="Y19" s="545" t="s">
        <v>167</v>
      </c>
      <c r="Z19" s="1148" t="s">
        <v>128</v>
      </c>
      <c r="AA19" s="1148"/>
      <c r="AB19" s="2"/>
      <c r="AE19" s="1020" t="s">
        <v>129</v>
      </c>
      <c r="AF19" s="1020"/>
      <c r="AG19" s="1020" t="s">
        <v>130</v>
      </c>
      <c r="AH19" s="1020"/>
    </row>
    <row r="20" spans="1:34">
      <c r="A20" s="1141"/>
      <c r="B20" s="493" t="s">
        <v>131</v>
      </c>
      <c r="C20" s="1155"/>
      <c r="D20" s="1156"/>
      <c r="E20" s="1156"/>
      <c r="F20" s="1156"/>
      <c r="G20" s="1156"/>
      <c r="H20" s="1156"/>
      <c r="I20" s="1156"/>
      <c r="J20" s="1156"/>
      <c r="K20" s="1156"/>
      <c r="L20" s="1156"/>
      <c r="M20" s="1156"/>
      <c r="N20" s="1156"/>
      <c r="O20" s="1156"/>
      <c r="P20" s="1156"/>
      <c r="Q20" s="1156"/>
      <c r="R20" s="1156"/>
      <c r="S20" s="1156"/>
      <c r="T20" s="1157"/>
      <c r="U20" s="565">
        <f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0</v>
      </c>
      <c r="V20" s="548">
        <f>R19*U3</f>
        <v>0</v>
      </c>
      <c r="W20" s="547">
        <f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0</v>
      </c>
      <c r="X20" s="548">
        <f>R19*W3</f>
        <v>0</v>
      </c>
      <c r="Y20" s="547">
        <f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0</v>
      </c>
      <c r="Z20" s="1147">
        <f>R19*Y3</f>
        <v>0</v>
      </c>
      <c r="AA20" s="1147"/>
      <c r="AB20" s="2"/>
      <c r="AE20" s="573">
        <v>20</v>
      </c>
      <c r="AF20" s="577">
        <f>V20+X20+Z20</f>
        <v>0</v>
      </c>
      <c r="AG20" s="1021">
        <f>U20+W20+Y20</f>
        <v>0</v>
      </c>
      <c r="AH20" s="1020"/>
    </row>
    <row r="21" spans="1:34">
      <c r="A21" s="1141"/>
      <c r="B21" s="493" t="s">
        <v>133</v>
      </c>
      <c r="C21" s="1155"/>
      <c r="D21" s="1156"/>
      <c r="E21" s="1156"/>
      <c r="F21" s="1156"/>
      <c r="G21" s="1156"/>
      <c r="H21" s="1156"/>
      <c r="I21" s="1156"/>
      <c r="J21" s="1156"/>
      <c r="K21" s="1156"/>
      <c r="L21" s="1156"/>
      <c r="M21" s="1156"/>
      <c r="N21" s="1156"/>
      <c r="O21" s="1156"/>
      <c r="P21" s="1156"/>
      <c r="Q21" s="1156"/>
      <c r="R21" s="1156"/>
      <c r="S21" s="1156"/>
      <c r="T21" s="1157"/>
      <c r="U21" s="1173" t="s">
        <v>135</v>
      </c>
      <c r="V21" s="1174"/>
      <c r="W21" s="1171">
        <f>P19+U20+W20+Y20</f>
        <v>0</v>
      </c>
      <c r="X21" s="1172"/>
      <c r="Y21" s="546" t="s">
        <v>136</v>
      </c>
      <c r="Z21" s="1175">
        <f>R19+(R19*U3)+(R19*W3)+(R19*Y3)</f>
        <v>0</v>
      </c>
      <c r="AA21" s="1175"/>
      <c r="AB21" s="2"/>
      <c r="AC21" s="452"/>
      <c r="AF21" s="464"/>
    </row>
    <row r="22" spans="1:34">
      <c r="A22" s="1141"/>
      <c r="B22" s="2"/>
      <c r="C22" s="353"/>
      <c r="D22" s="353"/>
      <c r="E22" s="353"/>
      <c r="F22" s="353"/>
      <c r="G22" s="353"/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3"/>
      <c r="U22" s="284"/>
      <c r="V22" s="284"/>
      <c r="W22" s="285"/>
      <c r="X22" s="286"/>
      <c r="Y22" s="287"/>
      <c r="Z22" s="288"/>
      <c r="AA22" s="288"/>
      <c r="AB22" s="2"/>
      <c r="AF22" s="464"/>
    </row>
    <row r="23" spans="1:34">
      <c r="A23" s="114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F23" s="464"/>
    </row>
    <row r="24" spans="1:34" ht="49.95" customHeight="1">
      <c r="A24" s="1138" t="s">
        <v>137</v>
      </c>
      <c r="B24" s="1160" t="s">
        <v>153</v>
      </c>
      <c r="C24" s="1160"/>
      <c r="D24" s="1160"/>
      <c r="E24" s="1160"/>
      <c r="F24" s="1160"/>
      <c r="G24" s="1160"/>
      <c r="H24" s="1160"/>
      <c r="I24" s="1160"/>
      <c r="J24" s="1160"/>
      <c r="K24" s="1160"/>
      <c r="L24" s="1160"/>
      <c r="M24" s="1160"/>
      <c r="N24" s="1160"/>
      <c r="O24" s="1160" t="str">
        <f>IF(B27=0,"",B27)</f>
        <v/>
      </c>
      <c r="P24" s="1160"/>
      <c r="Q24" s="1160"/>
      <c r="R24" s="1160"/>
      <c r="S24" s="1160"/>
      <c r="T24" s="1160"/>
      <c r="U24" s="1160"/>
      <c r="V24" s="1160"/>
      <c r="W24" s="1160"/>
      <c r="X24" s="1160"/>
      <c r="Y24" s="1160"/>
      <c r="Z24" s="1160"/>
      <c r="AA24" s="1160"/>
      <c r="AB24" s="1160"/>
      <c r="AF24" s="464"/>
    </row>
    <row r="25" spans="1:34" ht="26.25" customHeight="1">
      <c r="A25" s="1138"/>
      <c r="B25" s="1179" t="s">
        <v>154</v>
      </c>
      <c r="C25" s="1179" t="s">
        <v>75</v>
      </c>
      <c r="D25" s="1179" t="s">
        <v>84</v>
      </c>
      <c r="E25" s="1181" t="s">
        <v>45</v>
      </c>
      <c r="F25" s="1183" t="s">
        <v>155</v>
      </c>
      <c r="G25" s="1179" t="s">
        <v>156</v>
      </c>
      <c r="H25" s="1185" t="s">
        <v>157</v>
      </c>
      <c r="I25" s="1185" t="s">
        <v>158</v>
      </c>
      <c r="J25" s="1189" t="s">
        <v>159</v>
      </c>
      <c r="K25" s="157" t="s">
        <v>78</v>
      </c>
      <c r="L25" s="1191" t="s">
        <v>100</v>
      </c>
      <c r="M25" s="1192"/>
      <c r="N25" s="1193"/>
      <c r="O25" s="1097" t="s">
        <v>46</v>
      </c>
      <c r="P25" s="1043"/>
      <c r="Q25" s="1097" t="s">
        <v>79</v>
      </c>
      <c r="R25" s="1043"/>
      <c r="S25" s="1181" t="s">
        <v>102</v>
      </c>
      <c r="T25" s="1187" t="s">
        <v>160</v>
      </c>
      <c r="U25" s="1042" t="s">
        <v>80</v>
      </c>
      <c r="V25" s="1151"/>
      <c r="W25" s="1151"/>
      <c r="X25" s="1151"/>
      <c r="Y25" s="1151"/>
      <c r="Z25" s="1151"/>
      <c r="AA25" s="1152"/>
      <c r="AB25" s="1200" t="s">
        <v>104</v>
      </c>
      <c r="AF25" s="464"/>
    </row>
    <row r="26" spans="1:34">
      <c r="A26" s="1138"/>
      <c r="B26" s="1180"/>
      <c r="C26" s="1180"/>
      <c r="D26" s="1180"/>
      <c r="E26" s="1182"/>
      <c r="F26" s="1184"/>
      <c r="G26" s="1180"/>
      <c r="H26" s="1186"/>
      <c r="I26" s="1186"/>
      <c r="J26" s="1190"/>
      <c r="K26" s="157" t="s">
        <v>78</v>
      </c>
      <c r="L26" s="1194"/>
      <c r="M26" s="1195"/>
      <c r="N26" s="1196"/>
      <c r="O26" s="156" t="s">
        <v>105</v>
      </c>
      <c r="P26" s="155" t="s">
        <v>82</v>
      </c>
      <c r="Q26" s="155" t="s">
        <v>105</v>
      </c>
      <c r="R26" s="155" t="s">
        <v>82</v>
      </c>
      <c r="S26" s="1182"/>
      <c r="T26" s="1188"/>
      <c r="U26" s="253">
        <v>0.1</v>
      </c>
      <c r="V26" s="343" t="s">
        <v>57</v>
      </c>
      <c r="W26" s="252">
        <v>0.1</v>
      </c>
      <c r="X26" s="344" t="s">
        <v>108</v>
      </c>
      <c r="Y26" s="255">
        <v>0.1</v>
      </c>
      <c r="Z26" s="1153" t="s">
        <v>59</v>
      </c>
      <c r="AA26" s="1154"/>
      <c r="AB26" s="1201"/>
      <c r="AF26" s="464"/>
    </row>
    <row r="27" spans="1:34" ht="15.6" customHeight="1">
      <c r="A27" s="1138"/>
      <c r="B27" s="1176">
        <f>'Cadastro Inicial'!B15</f>
        <v>0</v>
      </c>
      <c r="C27" s="1168">
        <f>'Cadastro Inicial'!C15:D15</f>
        <v>0</v>
      </c>
      <c r="D27" s="867"/>
      <c r="E27" s="867"/>
      <c r="F27" s="867"/>
      <c r="G27" s="867"/>
      <c r="H27" s="868"/>
      <c r="I27" s="868"/>
      <c r="J27" s="867"/>
      <c r="K27" s="110">
        <f>IF(H27=0,0,(I27-H27)+1)</f>
        <v>0</v>
      </c>
      <c r="L27" s="132" t="s">
        <v>164</v>
      </c>
      <c r="M27" s="1163">
        <v>0</v>
      </c>
      <c r="N27" s="1164"/>
      <c r="O27" s="136">
        <f>ROUNDUP(((Q27/T27)),0)</f>
        <v>0</v>
      </c>
      <c r="P27" s="136">
        <f>O27*J27*K27</f>
        <v>0</v>
      </c>
      <c r="Q27" s="140">
        <f>S27-(S27*M27)</f>
        <v>0</v>
      </c>
      <c r="R27" s="138">
        <f>Q27*J27*K27</f>
        <v>0</v>
      </c>
      <c r="S27" s="135"/>
      <c r="T27" s="866">
        <v>0.85</v>
      </c>
      <c r="U27" s="925">
        <f>U26</f>
        <v>0.1</v>
      </c>
      <c r="V27" s="862">
        <f>(O27*U27)</f>
        <v>0</v>
      </c>
      <c r="W27" s="928">
        <f>W26</f>
        <v>0.1</v>
      </c>
      <c r="X27" s="863">
        <f>(O27*W27)</f>
        <v>0</v>
      </c>
      <c r="Y27" s="930">
        <f>Y26</f>
        <v>0.1</v>
      </c>
      <c r="Z27" s="1149">
        <f>(O27*Y27)</f>
        <v>0</v>
      </c>
      <c r="AA27" s="1149"/>
      <c r="AB27" s="180" t="s">
        <v>114</v>
      </c>
      <c r="AE27" s="479">
        <v>27</v>
      </c>
      <c r="AF27" s="577">
        <f>V27+X27+Z27</f>
        <v>0</v>
      </c>
    </row>
    <row r="28" spans="1:34" ht="15.6" customHeight="1">
      <c r="A28" s="1138"/>
      <c r="B28" s="1177"/>
      <c r="C28" s="1169"/>
      <c r="D28" s="867"/>
      <c r="E28" s="867"/>
      <c r="F28" s="867"/>
      <c r="G28" s="867"/>
      <c r="H28" s="868"/>
      <c r="I28" s="868"/>
      <c r="J28" s="867"/>
      <c r="K28" s="110">
        <f>IF(H28=0,0,(I28-H28)+1)</f>
        <v>0</v>
      </c>
      <c r="L28" s="114" t="s">
        <v>164</v>
      </c>
      <c r="M28" s="1163">
        <v>0</v>
      </c>
      <c r="N28" s="1164"/>
      <c r="O28" s="137">
        <f t="shared" ref="O28:O41" si="13">ROUNDUP(((Q28/T28)),0)</f>
        <v>0</v>
      </c>
      <c r="P28" s="137">
        <f>O28*J28*K28</f>
        <v>0</v>
      </c>
      <c r="Q28" s="140">
        <f t="shared" ref="Q28:Q41" si="14">S28-(S28*M28)</f>
        <v>0</v>
      </c>
      <c r="R28" s="139">
        <f>Q28*J28*K28</f>
        <v>0</v>
      </c>
      <c r="S28" s="135"/>
      <c r="T28" s="866">
        <v>0.85</v>
      </c>
      <c r="U28" s="925">
        <f>U27</f>
        <v>0.1</v>
      </c>
      <c r="V28" s="862">
        <f t="shared" ref="V28:V36" si="15">(O28*U28)</f>
        <v>0</v>
      </c>
      <c r="W28" s="928">
        <f t="shared" ref="W28:W41" si="16">W27</f>
        <v>0.1</v>
      </c>
      <c r="X28" s="863">
        <f t="shared" ref="X28:X41" si="17">(O28*W28)</f>
        <v>0</v>
      </c>
      <c r="Y28" s="930">
        <f t="shared" ref="Y28:Y41" si="18">Y27</f>
        <v>0.1</v>
      </c>
      <c r="Z28" s="1149">
        <f t="shared" ref="Z28:Z41" si="19">(O28*Y28)</f>
        <v>0</v>
      </c>
      <c r="AA28" s="1149"/>
      <c r="AB28" s="188" t="s">
        <v>138</v>
      </c>
      <c r="AE28" s="479">
        <f t="shared" si="7"/>
        <v>28</v>
      </c>
      <c r="AF28" s="577">
        <f t="shared" ref="AF28:AF41" si="20">V28+X28+Z28</f>
        <v>0</v>
      </c>
    </row>
    <row r="29" spans="1:34" ht="15.6" customHeight="1">
      <c r="A29" s="1138"/>
      <c r="B29" s="1177"/>
      <c r="C29" s="1169"/>
      <c r="D29" s="867"/>
      <c r="E29" s="867"/>
      <c r="F29" s="867"/>
      <c r="G29" s="867"/>
      <c r="H29" s="868"/>
      <c r="I29" s="868"/>
      <c r="J29" s="867"/>
      <c r="K29" s="110">
        <f t="shared" ref="K29:K41" si="21">IF(H29=0,0,(I29-H29)+1)</f>
        <v>0</v>
      </c>
      <c r="L29" s="114" t="s">
        <v>164</v>
      </c>
      <c r="M29" s="1163">
        <v>0</v>
      </c>
      <c r="N29" s="1164"/>
      <c r="O29" s="137">
        <f t="shared" si="13"/>
        <v>0</v>
      </c>
      <c r="P29" s="137">
        <f t="shared" ref="P29:P41" si="22">O29*J29*K29</f>
        <v>0</v>
      </c>
      <c r="Q29" s="140">
        <f t="shared" si="14"/>
        <v>0</v>
      </c>
      <c r="R29" s="139">
        <f t="shared" ref="R29:R41" si="23">Q29*J29*K29</f>
        <v>0</v>
      </c>
      <c r="S29" s="135"/>
      <c r="T29" s="866">
        <v>0.85</v>
      </c>
      <c r="U29" s="925">
        <f t="shared" ref="U29:U41" si="24">U28</f>
        <v>0.1</v>
      </c>
      <c r="V29" s="862">
        <f t="shared" si="15"/>
        <v>0</v>
      </c>
      <c r="W29" s="928">
        <f t="shared" si="16"/>
        <v>0.1</v>
      </c>
      <c r="X29" s="863">
        <f t="shared" si="17"/>
        <v>0</v>
      </c>
      <c r="Y29" s="930">
        <f t="shared" si="18"/>
        <v>0.1</v>
      </c>
      <c r="Z29" s="1149">
        <f t="shared" si="19"/>
        <v>0</v>
      </c>
      <c r="AA29" s="1149"/>
      <c r="AB29" s="145"/>
      <c r="AE29" s="479">
        <f t="shared" si="7"/>
        <v>29</v>
      </c>
      <c r="AF29" s="577">
        <f t="shared" si="20"/>
        <v>0</v>
      </c>
    </row>
    <row r="30" spans="1:34" ht="15.6" customHeight="1">
      <c r="A30" s="1138"/>
      <c r="B30" s="1177"/>
      <c r="C30" s="1169"/>
      <c r="D30" s="867"/>
      <c r="E30" s="867"/>
      <c r="F30" s="867"/>
      <c r="G30" s="867"/>
      <c r="H30" s="868"/>
      <c r="I30" s="868"/>
      <c r="J30" s="867"/>
      <c r="K30" s="110">
        <f t="shared" si="21"/>
        <v>0</v>
      </c>
      <c r="L30" s="114" t="s">
        <v>164</v>
      </c>
      <c r="M30" s="1163">
        <v>0</v>
      </c>
      <c r="N30" s="1164"/>
      <c r="O30" s="137">
        <f t="shared" si="13"/>
        <v>0</v>
      </c>
      <c r="P30" s="137">
        <f t="shared" si="22"/>
        <v>0</v>
      </c>
      <c r="Q30" s="140">
        <f t="shared" si="14"/>
        <v>0</v>
      </c>
      <c r="R30" s="139">
        <f t="shared" si="23"/>
        <v>0</v>
      </c>
      <c r="S30" s="135"/>
      <c r="T30" s="866">
        <v>0.85</v>
      </c>
      <c r="U30" s="925">
        <f t="shared" si="24"/>
        <v>0.1</v>
      </c>
      <c r="V30" s="862">
        <f t="shared" si="15"/>
        <v>0</v>
      </c>
      <c r="W30" s="928">
        <f t="shared" si="16"/>
        <v>0.1</v>
      </c>
      <c r="X30" s="863">
        <f t="shared" si="17"/>
        <v>0</v>
      </c>
      <c r="Y30" s="930">
        <f t="shared" si="18"/>
        <v>0.1</v>
      </c>
      <c r="Z30" s="1149">
        <f t="shared" si="19"/>
        <v>0</v>
      </c>
      <c r="AA30" s="1149"/>
      <c r="AB30" s="182" t="s">
        <v>116</v>
      </c>
      <c r="AE30" s="479">
        <f t="shared" si="7"/>
        <v>30</v>
      </c>
      <c r="AF30" s="577">
        <f t="shared" si="20"/>
        <v>0</v>
      </c>
    </row>
    <row r="31" spans="1:34" ht="15.6" customHeight="1">
      <c r="A31" s="1138"/>
      <c r="B31" s="1177"/>
      <c r="C31" s="1169"/>
      <c r="D31" s="867"/>
      <c r="E31" s="867"/>
      <c r="F31" s="867"/>
      <c r="G31" s="867"/>
      <c r="H31" s="868"/>
      <c r="I31" s="868"/>
      <c r="J31" s="867"/>
      <c r="K31" s="110">
        <f t="shared" si="21"/>
        <v>0</v>
      </c>
      <c r="L31" s="114" t="s">
        <v>164</v>
      </c>
      <c r="M31" s="1163">
        <v>0</v>
      </c>
      <c r="N31" s="1164"/>
      <c r="O31" s="137">
        <f t="shared" si="13"/>
        <v>0</v>
      </c>
      <c r="P31" s="137">
        <f t="shared" si="22"/>
        <v>0</v>
      </c>
      <c r="Q31" s="140">
        <f t="shared" si="14"/>
        <v>0</v>
      </c>
      <c r="R31" s="139">
        <f t="shared" si="23"/>
        <v>0</v>
      </c>
      <c r="S31" s="135"/>
      <c r="T31" s="866">
        <v>0.85</v>
      </c>
      <c r="U31" s="925">
        <f t="shared" si="24"/>
        <v>0.1</v>
      </c>
      <c r="V31" s="862">
        <f t="shared" si="15"/>
        <v>0</v>
      </c>
      <c r="W31" s="928">
        <f t="shared" si="16"/>
        <v>0.1</v>
      </c>
      <c r="X31" s="863">
        <f t="shared" si="17"/>
        <v>0</v>
      </c>
      <c r="Y31" s="930">
        <f t="shared" si="18"/>
        <v>0.1</v>
      </c>
      <c r="Z31" s="1149">
        <f t="shared" si="19"/>
        <v>0</v>
      </c>
      <c r="AA31" s="1149"/>
      <c r="AB31" s="187" t="s">
        <v>140</v>
      </c>
      <c r="AE31" s="479">
        <f t="shared" si="7"/>
        <v>31</v>
      </c>
      <c r="AF31" s="577">
        <f t="shared" si="20"/>
        <v>0</v>
      </c>
    </row>
    <row r="32" spans="1:34" ht="15.6" customHeight="1">
      <c r="A32" s="1138"/>
      <c r="B32" s="1177"/>
      <c r="C32" s="1169"/>
      <c r="D32" s="867"/>
      <c r="E32" s="867"/>
      <c r="F32" s="867"/>
      <c r="G32" s="867"/>
      <c r="H32" s="868"/>
      <c r="I32" s="868"/>
      <c r="J32" s="867"/>
      <c r="K32" s="110">
        <f t="shared" si="21"/>
        <v>0</v>
      </c>
      <c r="L32" s="114" t="s">
        <v>164</v>
      </c>
      <c r="M32" s="1163">
        <v>0</v>
      </c>
      <c r="N32" s="1164"/>
      <c r="O32" s="137">
        <f t="shared" si="13"/>
        <v>0</v>
      </c>
      <c r="P32" s="137">
        <f t="shared" si="22"/>
        <v>0</v>
      </c>
      <c r="Q32" s="140">
        <f t="shared" si="14"/>
        <v>0</v>
      </c>
      <c r="R32" s="139">
        <f t="shared" si="23"/>
        <v>0</v>
      </c>
      <c r="S32" s="135"/>
      <c r="T32" s="866">
        <v>0.85</v>
      </c>
      <c r="U32" s="925">
        <f t="shared" si="24"/>
        <v>0.1</v>
      </c>
      <c r="V32" s="862">
        <f t="shared" si="15"/>
        <v>0</v>
      </c>
      <c r="W32" s="928">
        <f t="shared" si="16"/>
        <v>0.1</v>
      </c>
      <c r="X32" s="863">
        <f t="shared" si="17"/>
        <v>0</v>
      </c>
      <c r="Y32" s="930">
        <f t="shared" si="18"/>
        <v>0.1</v>
      </c>
      <c r="Z32" s="1149">
        <f t="shared" si="19"/>
        <v>0</v>
      </c>
      <c r="AA32" s="1149"/>
      <c r="AB32" s="61"/>
      <c r="AE32" s="479">
        <f t="shared" si="7"/>
        <v>32</v>
      </c>
      <c r="AF32" s="577">
        <f t="shared" si="20"/>
        <v>0</v>
      </c>
    </row>
    <row r="33" spans="1:34" ht="15.6" customHeight="1">
      <c r="A33" s="1138"/>
      <c r="B33" s="1177"/>
      <c r="C33" s="1169"/>
      <c r="D33" s="867"/>
      <c r="E33" s="867"/>
      <c r="F33" s="867"/>
      <c r="G33" s="867"/>
      <c r="H33" s="868"/>
      <c r="I33" s="868"/>
      <c r="J33" s="867"/>
      <c r="K33" s="110">
        <f t="shared" si="21"/>
        <v>0</v>
      </c>
      <c r="L33" s="114" t="s">
        <v>164</v>
      </c>
      <c r="M33" s="1163">
        <v>0</v>
      </c>
      <c r="N33" s="1164"/>
      <c r="O33" s="137">
        <f t="shared" si="13"/>
        <v>0</v>
      </c>
      <c r="P33" s="137">
        <f t="shared" si="22"/>
        <v>0</v>
      </c>
      <c r="Q33" s="140">
        <f t="shared" si="14"/>
        <v>0</v>
      </c>
      <c r="R33" s="139">
        <f t="shared" si="23"/>
        <v>0</v>
      </c>
      <c r="S33" s="135"/>
      <c r="T33" s="866">
        <v>0.85</v>
      </c>
      <c r="U33" s="925">
        <f t="shared" si="24"/>
        <v>0.1</v>
      </c>
      <c r="V33" s="862">
        <f t="shared" si="15"/>
        <v>0</v>
      </c>
      <c r="W33" s="928">
        <f t="shared" si="16"/>
        <v>0.1</v>
      </c>
      <c r="X33" s="863">
        <f t="shared" si="17"/>
        <v>0</v>
      </c>
      <c r="Y33" s="930">
        <f t="shared" si="18"/>
        <v>0.1</v>
      </c>
      <c r="Z33" s="1149">
        <f t="shared" si="19"/>
        <v>0</v>
      </c>
      <c r="AA33" s="1149"/>
      <c r="AB33" s="61"/>
      <c r="AE33" s="479">
        <f t="shared" si="7"/>
        <v>33</v>
      </c>
      <c r="AF33" s="577">
        <f t="shared" si="20"/>
        <v>0</v>
      </c>
    </row>
    <row r="34" spans="1:34" ht="15.6" customHeight="1">
      <c r="A34" s="1138"/>
      <c r="B34" s="1177"/>
      <c r="C34" s="1169"/>
      <c r="D34" s="867"/>
      <c r="E34" s="867"/>
      <c r="F34" s="867"/>
      <c r="G34" s="867"/>
      <c r="H34" s="868"/>
      <c r="I34" s="868"/>
      <c r="J34" s="867"/>
      <c r="K34" s="110">
        <f t="shared" si="21"/>
        <v>0</v>
      </c>
      <c r="L34" s="114" t="s">
        <v>164</v>
      </c>
      <c r="M34" s="1163">
        <v>0</v>
      </c>
      <c r="N34" s="1164"/>
      <c r="O34" s="137">
        <f t="shared" si="13"/>
        <v>0</v>
      </c>
      <c r="P34" s="137">
        <f t="shared" si="22"/>
        <v>0</v>
      </c>
      <c r="Q34" s="140">
        <f t="shared" si="14"/>
        <v>0</v>
      </c>
      <c r="R34" s="139">
        <f t="shared" si="23"/>
        <v>0</v>
      </c>
      <c r="S34" s="135"/>
      <c r="T34" s="866">
        <v>0.85</v>
      </c>
      <c r="U34" s="925">
        <f t="shared" si="24"/>
        <v>0.1</v>
      </c>
      <c r="V34" s="862">
        <f t="shared" si="15"/>
        <v>0</v>
      </c>
      <c r="W34" s="928">
        <f t="shared" si="16"/>
        <v>0.1</v>
      </c>
      <c r="X34" s="863">
        <f t="shared" si="17"/>
        <v>0</v>
      </c>
      <c r="Y34" s="930">
        <f t="shared" si="18"/>
        <v>0.1</v>
      </c>
      <c r="Z34" s="1149">
        <f t="shared" si="19"/>
        <v>0</v>
      </c>
      <c r="AA34" s="1149"/>
      <c r="AB34" s="61"/>
      <c r="AE34" s="479">
        <f t="shared" si="7"/>
        <v>34</v>
      </c>
      <c r="AF34" s="577">
        <f t="shared" si="20"/>
        <v>0</v>
      </c>
    </row>
    <row r="35" spans="1:34" ht="15.6" customHeight="1">
      <c r="A35" s="1138"/>
      <c r="B35" s="1177"/>
      <c r="C35" s="1169"/>
      <c r="D35" s="867"/>
      <c r="E35" s="867"/>
      <c r="F35" s="867"/>
      <c r="G35" s="867"/>
      <c r="H35" s="868"/>
      <c r="I35" s="868"/>
      <c r="J35" s="867"/>
      <c r="K35" s="110">
        <f t="shared" si="21"/>
        <v>0</v>
      </c>
      <c r="L35" s="114" t="s">
        <v>164</v>
      </c>
      <c r="M35" s="1163">
        <v>0</v>
      </c>
      <c r="N35" s="1164"/>
      <c r="O35" s="137">
        <f t="shared" si="13"/>
        <v>0</v>
      </c>
      <c r="P35" s="137">
        <f t="shared" si="22"/>
        <v>0</v>
      </c>
      <c r="Q35" s="140">
        <f t="shared" si="14"/>
        <v>0</v>
      </c>
      <c r="R35" s="139">
        <f t="shared" si="23"/>
        <v>0</v>
      </c>
      <c r="S35" s="135"/>
      <c r="T35" s="866">
        <v>0.85</v>
      </c>
      <c r="U35" s="925">
        <f t="shared" si="24"/>
        <v>0.1</v>
      </c>
      <c r="V35" s="862">
        <f t="shared" si="15"/>
        <v>0</v>
      </c>
      <c r="W35" s="928">
        <f t="shared" si="16"/>
        <v>0.1</v>
      </c>
      <c r="X35" s="863">
        <f t="shared" si="17"/>
        <v>0</v>
      </c>
      <c r="Y35" s="930">
        <f t="shared" si="18"/>
        <v>0.1</v>
      </c>
      <c r="Z35" s="1149">
        <f t="shared" si="19"/>
        <v>0</v>
      </c>
      <c r="AA35" s="1149"/>
      <c r="AB35" s="61"/>
      <c r="AE35" s="479">
        <f t="shared" si="7"/>
        <v>35</v>
      </c>
      <c r="AF35" s="577">
        <f t="shared" si="20"/>
        <v>0</v>
      </c>
    </row>
    <row r="36" spans="1:34" ht="15.6" customHeight="1">
      <c r="A36" s="1138"/>
      <c r="B36" s="1177"/>
      <c r="C36" s="1169"/>
      <c r="D36" s="867"/>
      <c r="E36" s="867"/>
      <c r="F36" s="867"/>
      <c r="G36" s="867"/>
      <c r="H36" s="868"/>
      <c r="I36" s="868"/>
      <c r="J36" s="867"/>
      <c r="K36" s="110">
        <f t="shared" si="21"/>
        <v>0</v>
      </c>
      <c r="L36" s="114" t="s">
        <v>164</v>
      </c>
      <c r="M36" s="1163">
        <v>0</v>
      </c>
      <c r="N36" s="1164"/>
      <c r="O36" s="137">
        <f t="shared" si="13"/>
        <v>0</v>
      </c>
      <c r="P36" s="137">
        <f t="shared" si="22"/>
        <v>0</v>
      </c>
      <c r="Q36" s="140">
        <f t="shared" si="14"/>
        <v>0</v>
      </c>
      <c r="R36" s="139">
        <f t="shared" si="23"/>
        <v>0</v>
      </c>
      <c r="S36" s="135"/>
      <c r="T36" s="866">
        <v>0.85</v>
      </c>
      <c r="U36" s="925">
        <f t="shared" si="24"/>
        <v>0.1</v>
      </c>
      <c r="V36" s="862">
        <f t="shared" si="15"/>
        <v>0</v>
      </c>
      <c r="W36" s="928">
        <f t="shared" si="16"/>
        <v>0.1</v>
      </c>
      <c r="X36" s="863">
        <f t="shared" si="17"/>
        <v>0</v>
      </c>
      <c r="Y36" s="930">
        <f t="shared" si="18"/>
        <v>0.1</v>
      </c>
      <c r="Z36" s="1149">
        <f t="shared" si="19"/>
        <v>0</v>
      </c>
      <c r="AA36" s="1149"/>
      <c r="AB36" s="61"/>
      <c r="AE36" s="479">
        <f t="shared" si="7"/>
        <v>36</v>
      </c>
      <c r="AF36" s="577">
        <f t="shared" si="20"/>
        <v>0</v>
      </c>
    </row>
    <row r="37" spans="1:34" ht="15.6" customHeight="1">
      <c r="A37" s="1138"/>
      <c r="B37" s="1177"/>
      <c r="C37" s="1169"/>
      <c r="D37" s="867"/>
      <c r="E37" s="867"/>
      <c r="F37" s="867"/>
      <c r="G37" s="867"/>
      <c r="H37" s="868"/>
      <c r="I37" s="868"/>
      <c r="J37" s="867"/>
      <c r="K37" s="110">
        <f t="shared" si="21"/>
        <v>0</v>
      </c>
      <c r="L37" s="114" t="s">
        <v>164</v>
      </c>
      <c r="M37" s="1163">
        <v>0</v>
      </c>
      <c r="N37" s="1164"/>
      <c r="O37" s="137">
        <f t="shared" si="13"/>
        <v>0</v>
      </c>
      <c r="P37" s="137">
        <f t="shared" si="22"/>
        <v>0</v>
      </c>
      <c r="Q37" s="140">
        <f t="shared" si="14"/>
        <v>0</v>
      </c>
      <c r="R37" s="139">
        <f t="shared" si="23"/>
        <v>0</v>
      </c>
      <c r="S37" s="135"/>
      <c r="T37" s="866">
        <v>0.85</v>
      </c>
      <c r="U37" s="925">
        <f t="shared" si="24"/>
        <v>0.1</v>
      </c>
      <c r="V37" s="862">
        <f>(O37*U37)</f>
        <v>0</v>
      </c>
      <c r="W37" s="928">
        <f t="shared" si="16"/>
        <v>0.1</v>
      </c>
      <c r="X37" s="863">
        <f t="shared" si="17"/>
        <v>0</v>
      </c>
      <c r="Y37" s="930">
        <f t="shared" si="18"/>
        <v>0.1</v>
      </c>
      <c r="Z37" s="1149">
        <f t="shared" si="19"/>
        <v>0</v>
      </c>
      <c r="AA37" s="1149"/>
      <c r="AB37" s="61"/>
      <c r="AE37" s="479">
        <f t="shared" si="7"/>
        <v>37</v>
      </c>
      <c r="AF37" s="577">
        <f t="shared" si="20"/>
        <v>0</v>
      </c>
    </row>
    <row r="38" spans="1:34" ht="15.6" customHeight="1">
      <c r="A38" s="1138"/>
      <c r="B38" s="1177"/>
      <c r="C38" s="1169"/>
      <c r="D38" s="867"/>
      <c r="E38" s="867"/>
      <c r="F38" s="867"/>
      <c r="G38" s="867"/>
      <c r="H38" s="868"/>
      <c r="I38" s="868"/>
      <c r="J38" s="867"/>
      <c r="K38" s="110">
        <f t="shared" si="21"/>
        <v>0</v>
      </c>
      <c r="L38" s="114" t="s">
        <v>164</v>
      </c>
      <c r="M38" s="1163">
        <v>0</v>
      </c>
      <c r="N38" s="1164"/>
      <c r="O38" s="137">
        <f t="shared" si="13"/>
        <v>0</v>
      </c>
      <c r="P38" s="137">
        <f t="shared" si="22"/>
        <v>0</v>
      </c>
      <c r="Q38" s="140">
        <f t="shared" si="14"/>
        <v>0</v>
      </c>
      <c r="R38" s="139">
        <f t="shared" si="23"/>
        <v>0</v>
      </c>
      <c r="S38" s="135"/>
      <c r="T38" s="866">
        <v>0.85</v>
      </c>
      <c r="U38" s="925">
        <f t="shared" si="24"/>
        <v>0.1</v>
      </c>
      <c r="V38" s="862">
        <f t="shared" ref="V38:V41" si="25">(O38*U38)</f>
        <v>0</v>
      </c>
      <c r="W38" s="928">
        <f t="shared" si="16"/>
        <v>0.1</v>
      </c>
      <c r="X38" s="863">
        <f t="shared" si="17"/>
        <v>0</v>
      </c>
      <c r="Y38" s="930">
        <f t="shared" si="18"/>
        <v>0.1</v>
      </c>
      <c r="Z38" s="1149">
        <f t="shared" si="19"/>
        <v>0</v>
      </c>
      <c r="AA38" s="1149"/>
      <c r="AB38" s="61"/>
      <c r="AE38" s="479">
        <f t="shared" si="7"/>
        <v>38</v>
      </c>
      <c r="AF38" s="577">
        <f t="shared" si="20"/>
        <v>0</v>
      </c>
    </row>
    <row r="39" spans="1:34" ht="15.6" customHeight="1">
      <c r="A39" s="1138"/>
      <c r="B39" s="1177"/>
      <c r="C39" s="1169"/>
      <c r="D39" s="867"/>
      <c r="E39" s="867"/>
      <c r="F39" s="867"/>
      <c r="G39" s="867"/>
      <c r="H39" s="868"/>
      <c r="I39" s="868"/>
      <c r="J39" s="867"/>
      <c r="K39" s="110">
        <f t="shared" si="21"/>
        <v>0</v>
      </c>
      <c r="L39" s="114" t="s">
        <v>164</v>
      </c>
      <c r="M39" s="1163">
        <v>0</v>
      </c>
      <c r="N39" s="1164"/>
      <c r="O39" s="137">
        <f t="shared" si="13"/>
        <v>0</v>
      </c>
      <c r="P39" s="137">
        <f t="shared" si="22"/>
        <v>0</v>
      </c>
      <c r="Q39" s="140">
        <f t="shared" si="14"/>
        <v>0</v>
      </c>
      <c r="R39" s="139">
        <f t="shared" si="23"/>
        <v>0</v>
      </c>
      <c r="S39" s="135"/>
      <c r="T39" s="866">
        <v>0.85</v>
      </c>
      <c r="U39" s="925">
        <f t="shared" si="24"/>
        <v>0.1</v>
      </c>
      <c r="V39" s="862">
        <f t="shared" si="25"/>
        <v>0</v>
      </c>
      <c r="W39" s="928">
        <f t="shared" si="16"/>
        <v>0.1</v>
      </c>
      <c r="X39" s="863">
        <f t="shared" si="17"/>
        <v>0</v>
      </c>
      <c r="Y39" s="930">
        <f t="shared" si="18"/>
        <v>0.1</v>
      </c>
      <c r="Z39" s="1149">
        <f t="shared" si="19"/>
        <v>0</v>
      </c>
      <c r="AA39" s="1149"/>
      <c r="AB39" s="61"/>
      <c r="AE39" s="479">
        <f t="shared" si="7"/>
        <v>39</v>
      </c>
      <c r="AF39" s="577">
        <f t="shared" si="20"/>
        <v>0</v>
      </c>
    </row>
    <row r="40" spans="1:34" ht="15.6" customHeight="1">
      <c r="A40" s="1138"/>
      <c r="B40" s="1177"/>
      <c r="C40" s="1169"/>
      <c r="D40" s="867"/>
      <c r="E40" s="867"/>
      <c r="F40" s="867"/>
      <c r="G40" s="867"/>
      <c r="H40" s="868"/>
      <c r="I40" s="868"/>
      <c r="J40" s="867"/>
      <c r="K40" s="110">
        <f t="shared" si="21"/>
        <v>0</v>
      </c>
      <c r="L40" s="114" t="s">
        <v>164</v>
      </c>
      <c r="M40" s="1163">
        <v>0</v>
      </c>
      <c r="N40" s="1164"/>
      <c r="O40" s="137">
        <f t="shared" si="13"/>
        <v>0</v>
      </c>
      <c r="P40" s="137">
        <f t="shared" si="22"/>
        <v>0</v>
      </c>
      <c r="Q40" s="140">
        <f t="shared" si="14"/>
        <v>0</v>
      </c>
      <c r="R40" s="139">
        <f t="shared" si="23"/>
        <v>0</v>
      </c>
      <c r="S40" s="135"/>
      <c r="T40" s="866">
        <v>0.85</v>
      </c>
      <c r="U40" s="925">
        <f t="shared" si="24"/>
        <v>0.1</v>
      </c>
      <c r="V40" s="862">
        <f t="shared" si="25"/>
        <v>0</v>
      </c>
      <c r="W40" s="928">
        <f t="shared" si="16"/>
        <v>0.1</v>
      </c>
      <c r="X40" s="863">
        <f t="shared" si="17"/>
        <v>0</v>
      </c>
      <c r="Y40" s="930">
        <f t="shared" si="18"/>
        <v>0.1</v>
      </c>
      <c r="Z40" s="1149">
        <f t="shared" si="19"/>
        <v>0</v>
      </c>
      <c r="AA40" s="1149"/>
      <c r="AB40" s="61"/>
      <c r="AE40" s="479">
        <f t="shared" si="7"/>
        <v>40</v>
      </c>
      <c r="AF40" s="577">
        <f t="shared" si="20"/>
        <v>0</v>
      </c>
    </row>
    <row r="41" spans="1:34" ht="15.6" customHeight="1">
      <c r="A41" s="1138"/>
      <c r="B41" s="1178"/>
      <c r="C41" s="1170"/>
      <c r="D41" s="867"/>
      <c r="E41" s="867"/>
      <c r="F41" s="867"/>
      <c r="G41" s="867"/>
      <c r="H41" s="868"/>
      <c r="I41" s="868"/>
      <c r="J41" s="867"/>
      <c r="K41" s="110">
        <f t="shared" si="21"/>
        <v>0</v>
      </c>
      <c r="L41" s="114" t="s">
        <v>164</v>
      </c>
      <c r="M41" s="1163">
        <v>0</v>
      </c>
      <c r="N41" s="1164"/>
      <c r="O41" s="351">
        <f t="shared" si="13"/>
        <v>0</v>
      </c>
      <c r="P41" s="351">
        <f t="shared" si="22"/>
        <v>0</v>
      </c>
      <c r="Q41" s="140">
        <f t="shared" si="14"/>
        <v>0</v>
      </c>
      <c r="R41" s="184">
        <f t="shared" si="23"/>
        <v>0</v>
      </c>
      <c r="S41" s="135"/>
      <c r="T41" s="866">
        <v>0.85</v>
      </c>
      <c r="U41" s="926">
        <f t="shared" si="24"/>
        <v>0.1</v>
      </c>
      <c r="V41" s="864">
        <f t="shared" si="25"/>
        <v>0</v>
      </c>
      <c r="W41" s="929">
        <f t="shared" si="16"/>
        <v>0.1</v>
      </c>
      <c r="X41" s="865">
        <f t="shared" si="17"/>
        <v>0</v>
      </c>
      <c r="Y41" s="931">
        <f t="shared" si="18"/>
        <v>0.1</v>
      </c>
      <c r="Z41" s="1150">
        <f t="shared" si="19"/>
        <v>0</v>
      </c>
      <c r="AA41" s="1150"/>
      <c r="AB41" s="61"/>
      <c r="AE41" s="479">
        <f t="shared" si="7"/>
        <v>41</v>
      </c>
      <c r="AF41" s="577">
        <f t="shared" si="20"/>
        <v>0</v>
      </c>
    </row>
    <row r="42" spans="1:34">
      <c r="A42" s="1138"/>
      <c r="B42" s="681"/>
      <c r="C42" s="682"/>
      <c r="D42" s="350" t="s">
        <v>165</v>
      </c>
      <c r="E42" s="314"/>
      <c r="F42" s="861">
        <f>(J27*K27)+(J28*K28)+(J29*K29)+(J30*K30)+(J31*K31)+(J32*K32)+(J33*K33)+(J34*K34)+(J35*K35)+(J36*K36)+(J37*K37)+(J38*K38)+(J39*K39)+(J40*K40)+(J41*K41)</f>
        <v>0</v>
      </c>
      <c r="G42" s="314" t="s">
        <v>166</v>
      </c>
      <c r="H42" s="860" t="e">
        <f>P42/F42</f>
        <v>#DIV/0!</v>
      </c>
      <c r="I42" s="2"/>
      <c r="J42" s="306">
        <f>SUM(J27:J41)</f>
        <v>0</v>
      </c>
      <c r="K42" s="306">
        <f>SUM(K27:K41)</f>
        <v>0</v>
      </c>
      <c r="L42" s="1165"/>
      <c r="M42" s="1166"/>
      <c r="N42" s="1167"/>
      <c r="O42" s="566" t="s">
        <v>120</v>
      </c>
      <c r="P42" s="567">
        <f>SUM(P27:P41)</f>
        <v>0</v>
      </c>
      <c r="Q42" s="568" t="s">
        <v>121</v>
      </c>
      <c r="R42" s="569">
        <f>SUM(R27:R41)</f>
        <v>0</v>
      </c>
      <c r="S42" s="306" t="s">
        <v>122</v>
      </c>
      <c r="T42" s="570">
        <f>IF(R42=0,0,(1-(R42/P42)))</f>
        <v>0</v>
      </c>
      <c r="U42" s="543" t="s">
        <v>123</v>
      </c>
      <c r="V42" s="543" t="s">
        <v>124</v>
      </c>
      <c r="W42" s="544" t="s">
        <v>125</v>
      </c>
      <c r="X42" s="544" t="s">
        <v>126</v>
      </c>
      <c r="Y42" s="545" t="s">
        <v>167</v>
      </c>
      <c r="Z42" s="1148" t="s">
        <v>128</v>
      </c>
      <c r="AA42" s="1148"/>
      <c r="AB42" s="61"/>
      <c r="AE42" s="1020" t="s">
        <v>129</v>
      </c>
      <c r="AF42" s="1020"/>
      <c r="AG42" s="1020" t="s">
        <v>130</v>
      </c>
      <c r="AH42" s="1020"/>
    </row>
    <row r="43" spans="1:34">
      <c r="A43" s="1138"/>
      <c r="B43" s="493" t="s">
        <v>131</v>
      </c>
      <c r="C43" s="1155"/>
      <c r="D43" s="1156"/>
      <c r="E43" s="1156"/>
      <c r="F43" s="1156"/>
      <c r="G43" s="1156"/>
      <c r="H43" s="1156"/>
      <c r="I43" s="1156"/>
      <c r="J43" s="1156"/>
      <c r="K43" s="1156"/>
      <c r="L43" s="1156"/>
      <c r="M43" s="1156"/>
      <c r="N43" s="1156"/>
      <c r="O43" s="1156"/>
      <c r="P43" s="1156"/>
      <c r="Q43" s="1156"/>
      <c r="R43" s="1156"/>
      <c r="S43" s="1156"/>
      <c r="T43" s="1157"/>
      <c r="U43" s="565">
        <f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0</v>
      </c>
      <c r="V43" s="548">
        <f>R42*U26</f>
        <v>0</v>
      </c>
      <c r="W43" s="547">
        <f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0</v>
      </c>
      <c r="X43" s="548">
        <f>R42*W26</f>
        <v>0</v>
      </c>
      <c r="Y43" s="547">
        <f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0</v>
      </c>
      <c r="Z43" s="1147">
        <f>R42*Y26</f>
        <v>0</v>
      </c>
      <c r="AA43" s="1147"/>
      <c r="AB43" s="61"/>
      <c r="AE43" s="573">
        <v>43</v>
      </c>
      <c r="AF43" s="577">
        <f>V43+X43+Z43</f>
        <v>0</v>
      </c>
      <c r="AG43" s="1021">
        <f>U43+W43+Y43</f>
        <v>0</v>
      </c>
      <c r="AH43" s="1020"/>
    </row>
    <row r="44" spans="1:34">
      <c r="A44" s="1138"/>
      <c r="B44" s="493" t="s">
        <v>133</v>
      </c>
      <c r="C44" s="1155"/>
      <c r="D44" s="1156"/>
      <c r="E44" s="1156"/>
      <c r="F44" s="1156"/>
      <c r="G44" s="1156"/>
      <c r="H44" s="1156"/>
      <c r="I44" s="1156"/>
      <c r="J44" s="1156"/>
      <c r="K44" s="1156"/>
      <c r="L44" s="1156"/>
      <c r="M44" s="1156"/>
      <c r="N44" s="1156"/>
      <c r="O44" s="1156"/>
      <c r="P44" s="1156"/>
      <c r="Q44" s="1156"/>
      <c r="R44" s="1156"/>
      <c r="S44" s="1156"/>
      <c r="T44" s="1157"/>
      <c r="U44" s="1173" t="s">
        <v>135</v>
      </c>
      <c r="V44" s="1174"/>
      <c r="W44" s="1171">
        <f>P42+U43+W43+Y43</f>
        <v>0</v>
      </c>
      <c r="X44" s="1172"/>
      <c r="Y44" s="546" t="s">
        <v>136</v>
      </c>
      <c r="Z44" s="1175">
        <f>R42+(R42*U26)+(R42*W26)+(R42*Y26)</f>
        <v>0</v>
      </c>
      <c r="AA44" s="1175"/>
      <c r="AB44" s="61"/>
      <c r="AF44" s="464"/>
    </row>
    <row r="45" spans="1:34">
      <c r="A45" s="1138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F45" s="464"/>
    </row>
    <row r="46" spans="1:34">
      <c r="A46" s="1138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F46" s="464"/>
    </row>
    <row r="47" spans="1:34" ht="49.95" customHeight="1">
      <c r="A47" s="1137" t="s">
        <v>139</v>
      </c>
      <c r="B47" s="1161" t="s">
        <v>153</v>
      </c>
      <c r="C47" s="1161"/>
      <c r="D47" s="1161"/>
      <c r="E47" s="1161"/>
      <c r="F47" s="1161"/>
      <c r="G47" s="1161"/>
      <c r="H47" s="1161"/>
      <c r="I47" s="1161"/>
      <c r="J47" s="1161"/>
      <c r="K47" s="1161"/>
      <c r="L47" s="1161"/>
      <c r="M47" s="1161"/>
      <c r="N47" s="1161"/>
      <c r="O47" s="1161" t="str">
        <f>IF(B50=0,"",B50)</f>
        <v/>
      </c>
      <c r="P47" s="1161"/>
      <c r="Q47" s="1161"/>
      <c r="R47" s="1161"/>
      <c r="S47" s="1161"/>
      <c r="T47" s="1161"/>
      <c r="U47" s="1161"/>
      <c r="V47" s="1161"/>
      <c r="W47" s="1161"/>
      <c r="X47" s="1161"/>
      <c r="Y47" s="1161"/>
      <c r="Z47" s="1161"/>
      <c r="AA47" s="1161"/>
      <c r="AB47" s="1161"/>
      <c r="AF47" s="464"/>
    </row>
    <row r="48" spans="1:34" ht="26.25" customHeight="1">
      <c r="A48" s="1137"/>
      <c r="B48" s="1179" t="s">
        <v>154</v>
      </c>
      <c r="C48" s="1179" t="s">
        <v>75</v>
      </c>
      <c r="D48" s="1179" t="s">
        <v>84</v>
      </c>
      <c r="E48" s="1181" t="s">
        <v>45</v>
      </c>
      <c r="F48" s="1183" t="s">
        <v>155</v>
      </c>
      <c r="G48" s="1179" t="s">
        <v>156</v>
      </c>
      <c r="H48" s="1185" t="s">
        <v>157</v>
      </c>
      <c r="I48" s="1185" t="s">
        <v>158</v>
      </c>
      <c r="J48" s="1189" t="s">
        <v>159</v>
      </c>
      <c r="K48" s="157" t="s">
        <v>78</v>
      </c>
      <c r="L48" s="1191" t="s">
        <v>100</v>
      </c>
      <c r="M48" s="1192"/>
      <c r="N48" s="1193"/>
      <c r="O48" s="1097" t="s">
        <v>46</v>
      </c>
      <c r="P48" s="1043"/>
      <c r="Q48" s="1097" t="s">
        <v>79</v>
      </c>
      <c r="R48" s="1043"/>
      <c r="S48" s="1181" t="s">
        <v>102</v>
      </c>
      <c r="T48" s="1187" t="s">
        <v>160</v>
      </c>
      <c r="U48" s="1042" t="s">
        <v>80</v>
      </c>
      <c r="V48" s="1151"/>
      <c r="W48" s="1151"/>
      <c r="X48" s="1151"/>
      <c r="Y48" s="1151"/>
      <c r="Z48" s="1151"/>
      <c r="AA48" s="1152"/>
      <c r="AB48" s="1200" t="s">
        <v>104</v>
      </c>
      <c r="AF48" s="464"/>
    </row>
    <row r="49" spans="1:32">
      <c r="A49" s="1137"/>
      <c r="B49" s="1180"/>
      <c r="C49" s="1180"/>
      <c r="D49" s="1180"/>
      <c r="E49" s="1182"/>
      <c r="F49" s="1184"/>
      <c r="G49" s="1180"/>
      <c r="H49" s="1186"/>
      <c r="I49" s="1186"/>
      <c r="J49" s="1190"/>
      <c r="K49" s="157" t="s">
        <v>78</v>
      </c>
      <c r="L49" s="1194"/>
      <c r="M49" s="1195"/>
      <c r="N49" s="1196"/>
      <c r="O49" s="156" t="s">
        <v>105</v>
      </c>
      <c r="P49" s="155" t="s">
        <v>82</v>
      </c>
      <c r="Q49" s="155" t="s">
        <v>105</v>
      </c>
      <c r="R49" s="155" t="s">
        <v>82</v>
      </c>
      <c r="S49" s="1182"/>
      <c r="T49" s="1188"/>
      <c r="U49" s="253">
        <v>0.1</v>
      </c>
      <c r="V49" s="343" t="s">
        <v>57</v>
      </c>
      <c r="W49" s="252">
        <v>0.1</v>
      </c>
      <c r="X49" s="344" t="s">
        <v>108</v>
      </c>
      <c r="Y49" s="255">
        <v>0.1</v>
      </c>
      <c r="Z49" s="1153" t="s">
        <v>59</v>
      </c>
      <c r="AA49" s="1154"/>
      <c r="AB49" s="1201"/>
      <c r="AF49" s="464"/>
    </row>
    <row r="50" spans="1:32" ht="15.6" customHeight="1">
      <c r="A50" s="1137"/>
      <c r="B50" s="1176">
        <f>'Cadastro Inicial'!B16</f>
        <v>0</v>
      </c>
      <c r="C50" s="1168">
        <f>'Cadastro Inicial'!C16:D16</f>
        <v>0</v>
      </c>
      <c r="D50" s="867"/>
      <c r="E50" s="867"/>
      <c r="F50" s="867"/>
      <c r="G50" s="867"/>
      <c r="H50" s="868"/>
      <c r="I50" s="868"/>
      <c r="J50" s="867"/>
      <c r="K50" s="110">
        <f>IF(H50=0,0,(I50-H50)+1)</f>
        <v>0</v>
      </c>
      <c r="L50" s="132" t="s">
        <v>164</v>
      </c>
      <c r="M50" s="1163">
        <v>0</v>
      </c>
      <c r="N50" s="1164"/>
      <c r="O50" s="136">
        <f>ROUNDUP(((Q50/T50)),0)</f>
        <v>0</v>
      </c>
      <c r="P50" s="136">
        <f>O50*J50*K50</f>
        <v>0</v>
      </c>
      <c r="Q50" s="140">
        <f>S50-(S50*M50)</f>
        <v>0</v>
      </c>
      <c r="R50" s="138">
        <f>Q50*J50*K50</f>
        <v>0</v>
      </c>
      <c r="S50" s="135"/>
      <c r="T50" s="866">
        <v>0.85</v>
      </c>
      <c r="U50" s="925">
        <f>U49</f>
        <v>0.1</v>
      </c>
      <c r="V50" s="862">
        <f>(O50*U50)</f>
        <v>0</v>
      </c>
      <c r="W50" s="928">
        <f>W49</f>
        <v>0.1</v>
      </c>
      <c r="X50" s="863">
        <f>(O50*W50)</f>
        <v>0</v>
      </c>
      <c r="Y50" s="930">
        <f>Y49</f>
        <v>0.1</v>
      </c>
      <c r="Z50" s="1149">
        <f>(O50*Y50)</f>
        <v>0</v>
      </c>
      <c r="AA50" s="1149"/>
      <c r="AB50" s="180" t="s">
        <v>114</v>
      </c>
      <c r="AE50" s="479">
        <v>50</v>
      </c>
      <c r="AF50" s="577">
        <f t="shared" ref="AF50:AF66" si="26">V50+X50+Z50</f>
        <v>0</v>
      </c>
    </row>
    <row r="51" spans="1:32" ht="15.6" customHeight="1">
      <c r="A51" s="1137"/>
      <c r="B51" s="1177"/>
      <c r="C51" s="1169"/>
      <c r="D51" s="867"/>
      <c r="E51" s="867"/>
      <c r="F51" s="867"/>
      <c r="G51" s="867"/>
      <c r="H51" s="868"/>
      <c r="I51" s="868"/>
      <c r="J51" s="867"/>
      <c r="K51" s="110">
        <f>IF(H51=0,0,(I51-H51)+1)</f>
        <v>0</v>
      </c>
      <c r="L51" s="114" t="s">
        <v>164</v>
      </c>
      <c r="M51" s="1163">
        <v>0</v>
      </c>
      <c r="N51" s="1164"/>
      <c r="O51" s="137">
        <f t="shared" ref="O51:O64" si="27">ROUNDUP(((Q51/T51)),0)</f>
        <v>0</v>
      </c>
      <c r="P51" s="137">
        <f>O51*J51*K51</f>
        <v>0</v>
      </c>
      <c r="Q51" s="140">
        <f t="shared" ref="Q51:Q64" si="28">S51-(S51*M51)</f>
        <v>0</v>
      </c>
      <c r="R51" s="139">
        <f>Q51*J51*K51</f>
        <v>0</v>
      </c>
      <c r="S51" s="135"/>
      <c r="T51" s="866">
        <v>0.85</v>
      </c>
      <c r="U51" s="925">
        <f>U50</f>
        <v>0.1</v>
      </c>
      <c r="V51" s="862">
        <f t="shared" ref="V51:V59" si="29">(O51*U51)</f>
        <v>0</v>
      </c>
      <c r="W51" s="928">
        <f t="shared" ref="W51:W64" si="30">W50</f>
        <v>0.1</v>
      </c>
      <c r="X51" s="863">
        <f t="shared" ref="X51:X64" si="31">(O51*W51)</f>
        <v>0</v>
      </c>
      <c r="Y51" s="930">
        <f t="shared" ref="Y51:Y64" si="32">Y50</f>
        <v>0.1</v>
      </c>
      <c r="Z51" s="1149">
        <f t="shared" ref="Z51:Z64" si="33">(O51*Y51)</f>
        <v>0</v>
      </c>
      <c r="AA51" s="1149"/>
      <c r="AB51" s="188" t="s">
        <v>138</v>
      </c>
      <c r="AE51" s="479">
        <f t="shared" si="7"/>
        <v>51</v>
      </c>
      <c r="AF51" s="577">
        <f t="shared" si="26"/>
        <v>0</v>
      </c>
    </row>
    <row r="52" spans="1:32" ht="15.6" customHeight="1">
      <c r="A52" s="1137"/>
      <c r="B52" s="1177"/>
      <c r="C52" s="1169"/>
      <c r="D52" s="867"/>
      <c r="E52" s="867"/>
      <c r="F52" s="867"/>
      <c r="G52" s="867"/>
      <c r="H52" s="868"/>
      <c r="I52" s="868"/>
      <c r="J52" s="867"/>
      <c r="K52" s="110">
        <f t="shared" ref="K52:K64" si="34">IF(H52=0,0,(I52-H52)+1)</f>
        <v>0</v>
      </c>
      <c r="L52" s="114" t="s">
        <v>164</v>
      </c>
      <c r="M52" s="1163">
        <v>0</v>
      </c>
      <c r="N52" s="1164"/>
      <c r="O52" s="137">
        <f t="shared" si="27"/>
        <v>0</v>
      </c>
      <c r="P52" s="137">
        <f t="shared" ref="P52:P64" si="35">O52*J52*K52</f>
        <v>0</v>
      </c>
      <c r="Q52" s="140">
        <f t="shared" si="28"/>
        <v>0</v>
      </c>
      <c r="R52" s="139">
        <f t="shared" ref="R52:R64" si="36">Q52*J52*K52</f>
        <v>0</v>
      </c>
      <c r="S52" s="135"/>
      <c r="T52" s="866">
        <v>0.85</v>
      </c>
      <c r="U52" s="925">
        <f t="shared" ref="U52:U64" si="37">U51</f>
        <v>0.1</v>
      </c>
      <c r="V52" s="862">
        <f t="shared" si="29"/>
        <v>0</v>
      </c>
      <c r="W52" s="928">
        <f t="shared" si="30"/>
        <v>0.1</v>
      </c>
      <c r="X52" s="863">
        <f t="shared" si="31"/>
        <v>0</v>
      </c>
      <c r="Y52" s="930">
        <f t="shared" si="32"/>
        <v>0.1</v>
      </c>
      <c r="Z52" s="1149">
        <f t="shared" si="33"/>
        <v>0</v>
      </c>
      <c r="AA52" s="1149"/>
      <c r="AB52" s="146"/>
      <c r="AE52" s="479">
        <f t="shared" si="7"/>
        <v>52</v>
      </c>
      <c r="AF52" s="577">
        <f t="shared" si="26"/>
        <v>0</v>
      </c>
    </row>
    <row r="53" spans="1:32" ht="15.6" customHeight="1">
      <c r="A53" s="1137"/>
      <c r="B53" s="1177"/>
      <c r="C53" s="1169"/>
      <c r="D53" s="867"/>
      <c r="E53" s="867"/>
      <c r="F53" s="867"/>
      <c r="G53" s="867"/>
      <c r="H53" s="868"/>
      <c r="I53" s="868"/>
      <c r="J53" s="867"/>
      <c r="K53" s="110">
        <f t="shared" si="34"/>
        <v>0</v>
      </c>
      <c r="L53" s="114" t="s">
        <v>164</v>
      </c>
      <c r="M53" s="1163">
        <v>0</v>
      </c>
      <c r="N53" s="1164"/>
      <c r="O53" s="137">
        <f t="shared" si="27"/>
        <v>0</v>
      </c>
      <c r="P53" s="137">
        <f t="shared" si="35"/>
        <v>0</v>
      </c>
      <c r="Q53" s="140">
        <f t="shared" si="28"/>
        <v>0</v>
      </c>
      <c r="R53" s="139">
        <f t="shared" si="36"/>
        <v>0</v>
      </c>
      <c r="S53" s="135"/>
      <c r="T53" s="866">
        <v>0.85</v>
      </c>
      <c r="U53" s="925">
        <f t="shared" si="37"/>
        <v>0.1</v>
      </c>
      <c r="V53" s="862">
        <f t="shared" si="29"/>
        <v>0</v>
      </c>
      <c r="W53" s="928">
        <f t="shared" si="30"/>
        <v>0.1</v>
      </c>
      <c r="X53" s="863">
        <f t="shared" si="31"/>
        <v>0</v>
      </c>
      <c r="Y53" s="930">
        <f t="shared" si="32"/>
        <v>0.1</v>
      </c>
      <c r="Z53" s="1149">
        <f t="shared" si="33"/>
        <v>0</v>
      </c>
      <c r="AA53" s="1149"/>
      <c r="AB53" s="182" t="s">
        <v>116</v>
      </c>
      <c r="AE53" s="479">
        <f t="shared" si="7"/>
        <v>53</v>
      </c>
      <c r="AF53" s="577">
        <f t="shared" si="26"/>
        <v>0</v>
      </c>
    </row>
    <row r="54" spans="1:32" ht="15.6" customHeight="1">
      <c r="A54" s="1137"/>
      <c r="B54" s="1177"/>
      <c r="C54" s="1169"/>
      <c r="D54" s="867"/>
      <c r="E54" s="867"/>
      <c r="F54" s="867"/>
      <c r="G54" s="867"/>
      <c r="H54" s="868"/>
      <c r="I54" s="868"/>
      <c r="J54" s="867"/>
      <c r="K54" s="110">
        <f t="shared" si="34"/>
        <v>0</v>
      </c>
      <c r="L54" s="114" t="s">
        <v>164</v>
      </c>
      <c r="M54" s="1163">
        <v>0</v>
      </c>
      <c r="N54" s="1164"/>
      <c r="O54" s="137">
        <f t="shared" si="27"/>
        <v>0</v>
      </c>
      <c r="P54" s="137">
        <f t="shared" si="35"/>
        <v>0</v>
      </c>
      <c r="Q54" s="140">
        <f t="shared" si="28"/>
        <v>0</v>
      </c>
      <c r="R54" s="139">
        <f t="shared" si="36"/>
        <v>0</v>
      </c>
      <c r="S54" s="135"/>
      <c r="T54" s="866">
        <v>0.85</v>
      </c>
      <c r="U54" s="925">
        <f t="shared" si="37"/>
        <v>0.1</v>
      </c>
      <c r="V54" s="862">
        <f t="shared" si="29"/>
        <v>0</v>
      </c>
      <c r="W54" s="928">
        <f t="shared" si="30"/>
        <v>0.1</v>
      </c>
      <c r="X54" s="863">
        <f t="shared" si="31"/>
        <v>0</v>
      </c>
      <c r="Y54" s="930">
        <f t="shared" si="32"/>
        <v>0.1</v>
      </c>
      <c r="Z54" s="1149">
        <f t="shared" si="33"/>
        <v>0</v>
      </c>
      <c r="AA54" s="1149"/>
      <c r="AB54" s="187" t="s">
        <v>140</v>
      </c>
      <c r="AE54" s="479">
        <f t="shared" si="7"/>
        <v>54</v>
      </c>
      <c r="AF54" s="577">
        <f t="shared" si="26"/>
        <v>0</v>
      </c>
    </row>
    <row r="55" spans="1:32" ht="15.6" customHeight="1">
      <c r="A55" s="1137"/>
      <c r="B55" s="1177"/>
      <c r="C55" s="1169"/>
      <c r="D55" s="867"/>
      <c r="E55" s="867"/>
      <c r="F55" s="867"/>
      <c r="G55" s="867"/>
      <c r="H55" s="868"/>
      <c r="I55" s="868"/>
      <c r="J55" s="867"/>
      <c r="K55" s="110">
        <f t="shared" si="34"/>
        <v>0</v>
      </c>
      <c r="L55" s="114" t="s">
        <v>164</v>
      </c>
      <c r="M55" s="1163">
        <v>0</v>
      </c>
      <c r="N55" s="1164"/>
      <c r="O55" s="137">
        <f t="shared" si="27"/>
        <v>0</v>
      </c>
      <c r="P55" s="137">
        <f t="shared" si="35"/>
        <v>0</v>
      </c>
      <c r="Q55" s="140">
        <f t="shared" si="28"/>
        <v>0</v>
      </c>
      <c r="R55" s="139">
        <f t="shared" si="36"/>
        <v>0</v>
      </c>
      <c r="S55" s="135"/>
      <c r="T55" s="866">
        <v>0.85</v>
      </c>
      <c r="U55" s="925">
        <f t="shared" si="37"/>
        <v>0.1</v>
      </c>
      <c r="V55" s="862">
        <f t="shared" si="29"/>
        <v>0</v>
      </c>
      <c r="W55" s="928">
        <f t="shared" si="30"/>
        <v>0.1</v>
      </c>
      <c r="X55" s="863">
        <f t="shared" si="31"/>
        <v>0</v>
      </c>
      <c r="Y55" s="930">
        <f t="shared" si="32"/>
        <v>0.1</v>
      </c>
      <c r="Z55" s="1149">
        <f t="shared" si="33"/>
        <v>0</v>
      </c>
      <c r="AA55" s="1149"/>
      <c r="AB55" s="62"/>
      <c r="AE55" s="479">
        <f t="shared" si="7"/>
        <v>55</v>
      </c>
      <c r="AF55" s="577">
        <f t="shared" si="26"/>
        <v>0</v>
      </c>
    </row>
    <row r="56" spans="1:32" ht="15.6" customHeight="1">
      <c r="A56" s="1137"/>
      <c r="B56" s="1177"/>
      <c r="C56" s="1169"/>
      <c r="D56" s="867"/>
      <c r="E56" s="867"/>
      <c r="F56" s="867"/>
      <c r="G56" s="867"/>
      <c r="H56" s="868"/>
      <c r="I56" s="868"/>
      <c r="J56" s="867"/>
      <c r="K56" s="110">
        <f t="shared" si="34"/>
        <v>0</v>
      </c>
      <c r="L56" s="114" t="s">
        <v>164</v>
      </c>
      <c r="M56" s="1163">
        <v>0</v>
      </c>
      <c r="N56" s="1164"/>
      <c r="O56" s="137">
        <f t="shared" si="27"/>
        <v>0</v>
      </c>
      <c r="P56" s="137">
        <f t="shared" si="35"/>
        <v>0</v>
      </c>
      <c r="Q56" s="140">
        <f t="shared" si="28"/>
        <v>0</v>
      </c>
      <c r="R56" s="139">
        <f t="shared" si="36"/>
        <v>0</v>
      </c>
      <c r="S56" s="135"/>
      <c r="T56" s="866">
        <v>0.85</v>
      </c>
      <c r="U56" s="925">
        <f t="shared" si="37"/>
        <v>0.1</v>
      </c>
      <c r="V56" s="862">
        <f t="shared" si="29"/>
        <v>0</v>
      </c>
      <c r="W56" s="928">
        <f t="shared" si="30"/>
        <v>0.1</v>
      </c>
      <c r="X56" s="863">
        <f t="shared" si="31"/>
        <v>0</v>
      </c>
      <c r="Y56" s="930">
        <f t="shared" si="32"/>
        <v>0.1</v>
      </c>
      <c r="Z56" s="1149">
        <f t="shared" si="33"/>
        <v>0</v>
      </c>
      <c r="AA56" s="1149"/>
      <c r="AB56" s="62"/>
      <c r="AE56" s="479">
        <f t="shared" si="7"/>
        <v>56</v>
      </c>
      <c r="AF56" s="577">
        <f t="shared" si="26"/>
        <v>0</v>
      </c>
    </row>
    <row r="57" spans="1:32" ht="15.6" customHeight="1">
      <c r="A57" s="1137"/>
      <c r="B57" s="1177"/>
      <c r="C57" s="1169"/>
      <c r="D57" s="867"/>
      <c r="E57" s="867"/>
      <c r="F57" s="867"/>
      <c r="G57" s="867"/>
      <c r="H57" s="868"/>
      <c r="I57" s="868"/>
      <c r="J57" s="867"/>
      <c r="K57" s="110">
        <f t="shared" si="34"/>
        <v>0</v>
      </c>
      <c r="L57" s="114" t="s">
        <v>164</v>
      </c>
      <c r="M57" s="1163">
        <v>0</v>
      </c>
      <c r="N57" s="1164"/>
      <c r="O57" s="137">
        <f t="shared" si="27"/>
        <v>0</v>
      </c>
      <c r="P57" s="137">
        <f t="shared" si="35"/>
        <v>0</v>
      </c>
      <c r="Q57" s="140">
        <f t="shared" si="28"/>
        <v>0</v>
      </c>
      <c r="R57" s="139">
        <f t="shared" si="36"/>
        <v>0</v>
      </c>
      <c r="S57" s="135"/>
      <c r="T57" s="866">
        <v>0.85</v>
      </c>
      <c r="U57" s="925">
        <f t="shared" si="37"/>
        <v>0.1</v>
      </c>
      <c r="V57" s="862">
        <f t="shared" si="29"/>
        <v>0</v>
      </c>
      <c r="W57" s="928">
        <f t="shared" si="30"/>
        <v>0.1</v>
      </c>
      <c r="X57" s="863">
        <f t="shared" si="31"/>
        <v>0</v>
      </c>
      <c r="Y57" s="930">
        <f t="shared" si="32"/>
        <v>0.1</v>
      </c>
      <c r="Z57" s="1149">
        <f t="shared" si="33"/>
        <v>0</v>
      </c>
      <c r="AA57" s="1149"/>
      <c r="AB57" s="62"/>
      <c r="AE57" s="479">
        <f t="shared" si="7"/>
        <v>57</v>
      </c>
      <c r="AF57" s="577">
        <f t="shared" si="26"/>
        <v>0</v>
      </c>
    </row>
    <row r="58" spans="1:32" ht="15.6" customHeight="1">
      <c r="A58" s="1137"/>
      <c r="B58" s="1177"/>
      <c r="C58" s="1169"/>
      <c r="D58" s="867"/>
      <c r="E58" s="867"/>
      <c r="F58" s="867"/>
      <c r="G58" s="867"/>
      <c r="H58" s="868"/>
      <c r="I58" s="868"/>
      <c r="J58" s="867"/>
      <c r="K58" s="110">
        <f t="shared" si="34"/>
        <v>0</v>
      </c>
      <c r="L58" s="114" t="s">
        <v>164</v>
      </c>
      <c r="M58" s="1163">
        <v>0</v>
      </c>
      <c r="N58" s="1164"/>
      <c r="O58" s="137">
        <f t="shared" si="27"/>
        <v>0</v>
      </c>
      <c r="P58" s="137">
        <f t="shared" si="35"/>
        <v>0</v>
      </c>
      <c r="Q58" s="140">
        <f t="shared" si="28"/>
        <v>0</v>
      </c>
      <c r="R58" s="139">
        <f t="shared" si="36"/>
        <v>0</v>
      </c>
      <c r="S58" s="135"/>
      <c r="T58" s="866">
        <v>0.85</v>
      </c>
      <c r="U58" s="925">
        <f t="shared" si="37"/>
        <v>0.1</v>
      </c>
      <c r="V58" s="862">
        <f t="shared" si="29"/>
        <v>0</v>
      </c>
      <c r="W58" s="928">
        <f t="shared" si="30"/>
        <v>0.1</v>
      </c>
      <c r="X58" s="863">
        <f t="shared" si="31"/>
        <v>0</v>
      </c>
      <c r="Y58" s="930">
        <f t="shared" si="32"/>
        <v>0.1</v>
      </c>
      <c r="Z58" s="1149">
        <f t="shared" si="33"/>
        <v>0</v>
      </c>
      <c r="AA58" s="1149"/>
      <c r="AB58" s="62"/>
      <c r="AE58" s="479">
        <f t="shared" si="7"/>
        <v>58</v>
      </c>
      <c r="AF58" s="577">
        <f t="shared" si="26"/>
        <v>0</v>
      </c>
    </row>
    <row r="59" spans="1:32" ht="15.6" customHeight="1">
      <c r="A59" s="1137"/>
      <c r="B59" s="1177"/>
      <c r="C59" s="1169"/>
      <c r="D59" s="867"/>
      <c r="E59" s="867"/>
      <c r="F59" s="867"/>
      <c r="G59" s="867"/>
      <c r="H59" s="868"/>
      <c r="I59" s="868"/>
      <c r="J59" s="867"/>
      <c r="K59" s="110">
        <f t="shared" si="34"/>
        <v>0</v>
      </c>
      <c r="L59" s="114" t="s">
        <v>164</v>
      </c>
      <c r="M59" s="1163">
        <v>0</v>
      </c>
      <c r="N59" s="1164"/>
      <c r="O59" s="137">
        <f t="shared" si="27"/>
        <v>0</v>
      </c>
      <c r="P59" s="137">
        <f t="shared" si="35"/>
        <v>0</v>
      </c>
      <c r="Q59" s="140">
        <f t="shared" si="28"/>
        <v>0</v>
      </c>
      <c r="R59" s="139">
        <f t="shared" si="36"/>
        <v>0</v>
      </c>
      <c r="S59" s="135"/>
      <c r="T59" s="866">
        <v>0.85</v>
      </c>
      <c r="U59" s="925">
        <f t="shared" si="37"/>
        <v>0.1</v>
      </c>
      <c r="V59" s="862">
        <f t="shared" si="29"/>
        <v>0</v>
      </c>
      <c r="W59" s="928">
        <f t="shared" si="30"/>
        <v>0.1</v>
      </c>
      <c r="X59" s="863">
        <f t="shared" si="31"/>
        <v>0</v>
      </c>
      <c r="Y59" s="930">
        <f t="shared" si="32"/>
        <v>0.1</v>
      </c>
      <c r="Z59" s="1149">
        <f t="shared" si="33"/>
        <v>0</v>
      </c>
      <c r="AA59" s="1149"/>
      <c r="AB59" s="62"/>
      <c r="AE59" s="479">
        <f t="shared" si="7"/>
        <v>59</v>
      </c>
      <c r="AF59" s="577">
        <f t="shared" si="26"/>
        <v>0</v>
      </c>
    </row>
    <row r="60" spans="1:32" ht="15.6" customHeight="1">
      <c r="A60" s="1137"/>
      <c r="B60" s="1177"/>
      <c r="C60" s="1169"/>
      <c r="D60" s="867"/>
      <c r="E60" s="867"/>
      <c r="F60" s="867"/>
      <c r="G60" s="867"/>
      <c r="H60" s="868"/>
      <c r="I60" s="868"/>
      <c r="J60" s="867"/>
      <c r="K60" s="110">
        <f t="shared" si="34"/>
        <v>0</v>
      </c>
      <c r="L60" s="114" t="s">
        <v>164</v>
      </c>
      <c r="M60" s="1163">
        <v>0</v>
      </c>
      <c r="N60" s="1164"/>
      <c r="O60" s="137">
        <f t="shared" si="27"/>
        <v>0</v>
      </c>
      <c r="P60" s="137">
        <f t="shared" si="35"/>
        <v>0</v>
      </c>
      <c r="Q60" s="140">
        <f t="shared" si="28"/>
        <v>0</v>
      </c>
      <c r="R60" s="139">
        <f t="shared" si="36"/>
        <v>0</v>
      </c>
      <c r="S60" s="135"/>
      <c r="T60" s="866">
        <v>0.85</v>
      </c>
      <c r="U60" s="925">
        <f t="shared" si="37"/>
        <v>0.1</v>
      </c>
      <c r="V60" s="862">
        <f>(O60*U60)</f>
        <v>0</v>
      </c>
      <c r="W60" s="928">
        <f t="shared" si="30"/>
        <v>0.1</v>
      </c>
      <c r="X60" s="863">
        <f t="shared" si="31"/>
        <v>0</v>
      </c>
      <c r="Y60" s="930">
        <f t="shared" si="32"/>
        <v>0.1</v>
      </c>
      <c r="Z60" s="1149">
        <f t="shared" si="33"/>
        <v>0</v>
      </c>
      <c r="AA60" s="1149"/>
      <c r="AB60" s="62"/>
      <c r="AE60" s="479">
        <f t="shared" si="7"/>
        <v>60</v>
      </c>
      <c r="AF60" s="577">
        <f t="shared" si="26"/>
        <v>0</v>
      </c>
    </row>
    <row r="61" spans="1:32" ht="15.6" customHeight="1">
      <c r="A61" s="1137"/>
      <c r="B61" s="1177"/>
      <c r="C61" s="1169"/>
      <c r="D61" s="867"/>
      <c r="E61" s="867"/>
      <c r="F61" s="867"/>
      <c r="G61" s="867"/>
      <c r="H61" s="868"/>
      <c r="I61" s="868"/>
      <c r="J61" s="867"/>
      <c r="K61" s="110">
        <f t="shared" si="34"/>
        <v>0</v>
      </c>
      <c r="L61" s="114" t="s">
        <v>164</v>
      </c>
      <c r="M61" s="1163">
        <v>0</v>
      </c>
      <c r="N61" s="1164"/>
      <c r="O61" s="137">
        <f t="shared" si="27"/>
        <v>0</v>
      </c>
      <c r="P61" s="137">
        <f t="shared" si="35"/>
        <v>0</v>
      </c>
      <c r="Q61" s="140">
        <f t="shared" si="28"/>
        <v>0</v>
      </c>
      <c r="R61" s="139">
        <f t="shared" si="36"/>
        <v>0</v>
      </c>
      <c r="S61" s="135"/>
      <c r="T61" s="866">
        <v>0.85</v>
      </c>
      <c r="U61" s="925">
        <f t="shared" si="37"/>
        <v>0.1</v>
      </c>
      <c r="V61" s="862">
        <f t="shared" ref="V61:V64" si="38">(O61*U61)</f>
        <v>0</v>
      </c>
      <c r="W61" s="928">
        <f t="shared" si="30"/>
        <v>0.1</v>
      </c>
      <c r="X61" s="863">
        <f t="shared" si="31"/>
        <v>0</v>
      </c>
      <c r="Y61" s="930">
        <f t="shared" si="32"/>
        <v>0.1</v>
      </c>
      <c r="Z61" s="1149">
        <f t="shared" si="33"/>
        <v>0</v>
      </c>
      <c r="AA61" s="1149"/>
      <c r="AB61" s="62"/>
      <c r="AE61" s="479">
        <f t="shared" si="7"/>
        <v>61</v>
      </c>
      <c r="AF61" s="577">
        <f t="shared" si="26"/>
        <v>0</v>
      </c>
    </row>
    <row r="62" spans="1:32" ht="15.6" customHeight="1">
      <c r="A62" s="1137"/>
      <c r="B62" s="1177"/>
      <c r="C62" s="1169"/>
      <c r="D62" s="867"/>
      <c r="E62" s="867"/>
      <c r="F62" s="867"/>
      <c r="G62" s="867"/>
      <c r="H62" s="868"/>
      <c r="I62" s="868"/>
      <c r="J62" s="867"/>
      <c r="K62" s="110">
        <f t="shared" si="34"/>
        <v>0</v>
      </c>
      <c r="L62" s="114" t="s">
        <v>164</v>
      </c>
      <c r="M62" s="1163">
        <v>0</v>
      </c>
      <c r="N62" s="1164"/>
      <c r="O62" s="137">
        <f t="shared" si="27"/>
        <v>0</v>
      </c>
      <c r="P62" s="137">
        <f t="shared" si="35"/>
        <v>0</v>
      </c>
      <c r="Q62" s="140">
        <f t="shared" si="28"/>
        <v>0</v>
      </c>
      <c r="R62" s="139">
        <f t="shared" si="36"/>
        <v>0</v>
      </c>
      <c r="S62" s="135"/>
      <c r="T62" s="866">
        <v>0.85</v>
      </c>
      <c r="U62" s="925">
        <f t="shared" si="37"/>
        <v>0.1</v>
      </c>
      <c r="V62" s="862">
        <f t="shared" si="38"/>
        <v>0</v>
      </c>
      <c r="W62" s="928">
        <f t="shared" si="30"/>
        <v>0.1</v>
      </c>
      <c r="X62" s="863">
        <f t="shared" si="31"/>
        <v>0</v>
      </c>
      <c r="Y62" s="930">
        <f t="shared" si="32"/>
        <v>0.1</v>
      </c>
      <c r="Z62" s="1149">
        <f t="shared" si="33"/>
        <v>0</v>
      </c>
      <c r="AA62" s="1149"/>
      <c r="AB62" s="62"/>
      <c r="AE62" s="479">
        <f t="shared" si="7"/>
        <v>62</v>
      </c>
      <c r="AF62" s="577">
        <f t="shared" si="26"/>
        <v>0</v>
      </c>
    </row>
    <row r="63" spans="1:32" ht="15.6" customHeight="1">
      <c r="A63" s="1137"/>
      <c r="B63" s="1177"/>
      <c r="C63" s="1169"/>
      <c r="D63" s="867"/>
      <c r="E63" s="867"/>
      <c r="F63" s="867"/>
      <c r="G63" s="867"/>
      <c r="H63" s="868"/>
      <c r="I63" s="868"/>
      <c r="J63" s="867"/>
      <c r="K63" s="110">
        <f t="shared" si="34"/>
        <v>0</v>
      </c>
      <c r="L63" s="114" t="s">
        <v>164</v>
      </c>
      <c r="M63" s="1163">
        <v>0</v>
      </c>
      <c r="N63" s="1164"/>
      <c r="O63" s="137">
        <f t="shared" si="27"/>
        <v>0</v>
      </c>
      <c r="P63" s="137">
        <f t="shared" si="35"/>
        <v>0</v>
      </c>
      <c r="Q63" s="140">
        <f t="shared" si="28"/>
        <v>0</v>
      </c>
      <c r="R63" s="139">
        <f t="shared" si="36"/>
        <v>0</v>
      </c>
      <c r="S63" s="135"/>
      <c r="T63" s="866">
        <v>0.85</v>
      </c>
      <c r="U63" s="925">
        <f t="shared" si="37"/>
        <v>0.1</v>
      </c>
      <c r="V63" s="862">
        <f t="shared" si="38"/>
        <v>0</v>
      </c>
      <c r="W63" s="928">
        <f t="shared" si="30"/>
        <v>0.1</v>
      </c>
      <c r="X63" s="863">
        <f t="shared" si="31"/>
        <v>0</v>
      </c>
      <c r="Y63" s="930">
        <f t="shared" si="32"/>
        <v>0.1</v>
      </c>
      <c r="Z63" s="1149">
        <f t="shared" si="33"/>
        <v>0</v>
      </c>
      <c r="AA63" s="1149"/>
      <c r="AB63" s="62"/>
      <c r="AE63" s="479">
        <f t="shared" si="7"/>
        <v>63</v>
      </c>
      <c r="AF63" s="577">
        <f t="shared" si="26"/>
        <v>0</v>
      </c>
    </row>
    <row r="64" spans="1:32" ht="15.6" customHeight="1">
      <c r="A64" s="1137"/>
      <c r="B64" s="1178"/>
      <c r="C64" s="1170"/>
      <c r="D64" s="867"/>
      <c r="E64" s="867"/>
      <c r="F64" s="867"/>
      <c r="G64" s="867"/>
      <c r="H64" s="868"/>
      <c r="I64" s="868"/>
      <c r="J64" s="867"/>
      <c r="K64" s="110">
        <f t="shared" si="34"/>
        <v>0</v>
      </c>
      <c r="L64" s="114" t="s">
        <v>164</v>
      </c>
      <c r="M64" s="1163">
        <v>0</v>
      </c>
      <c r="N64" s="1164"/>
      <c r="O64" s="351">
        <f t="shared" si="27"/>
        <v>0</v>
      </c>
      <c r="P64" s="351">
        <f t="shared" si="35"/>
        <v>0</v>
      </c>
      <c r="Q64" s="140">
        <f t="shared" si="28"/>
        <v>0</v>
      </c>
      <c r="R64" s="184">
        <f t="shared" si="36"/>
        <v>0</v>
      </c>
      <c r="S64" s="135"/>
      <c r="T64" s="866">
        <v>0.85</v>
      </c>
      <c r="U64" s="926">
        <f t="shared" si="37"/>
        <v>0.1</v>
      </c>
      <c r="V64" s="864">
        <f t="shared" si="38"/>
        <v>0</v>
      </c>
      <c r="W64" s="929">
        <f t="shared" si="30"/>
        <v>0.1</v>
      </c>
      <c r="X64" s="865">
        <f t="shared" si="31"/>
        <v>0</v>
      </c>
      <c r="Y64" s="931">
        <f t="shared" si="32"/>
        <v>0.1</v>
      </c>
      <c r="Z64" s="1150">
        <f t="shared" si="33"/>
        <v>0</v>
      </c>
      <c r="AA64" s="1150"/>
      <c r="AB64" s="62"/>
      <c r="AE64" s="479">
        <f t="shared" si="7"/>
        <v>64</v>
      </c>
      <c r="AF64" s="577">
        <f t="shared" si="26"/>
        <v>0</v>
      </c>
    </row>
    <row r="65" spans="1:34">
      <c r="A65" s="1137"/>
      <c r="B65" s="681"/>
      <c r="C65" s="682"/>
      <c r="D65" s="350" t="s">
        <v>165</v>
      </c>
      <c r="E65" s="314"/>
      <c r="F65" s="861">
        <f>(J50*K50)+(J51*K51)+(J52*K52)+(J53*K53)+(J54*K54)+(J55*K55)+(J56*K56)+(J57*K57)+(J58*K58)+(J59*K59)+(J60*K60)+(J61*K61)+(J62*K62)+(J63*K63)+(J64*K64)</f>
        <v>0</v>
      </c>
      <c r="G65" s="314" t="s">
        <v>166</v>
      </c>
      <c r="H65" s="860" t="e">
        <f>P65/F65</f>
        <v>#DIV/0!</v>
      </c>
      <c r="I65" s="2"/>
      <c r="J65" s="306">
        <f>SUM(J50:J64)</f>
        <v>0</v>
      </c>
      <c r="K65" s="306">
        <f>SUM(K50:K64)</f>
        <v>0</v>
      </c>
      <c r="L65" s="1165"/>
      <c r="M65" s="1166"/>
      <c r="N65" s="1167"/>
      <c r="O65" s="566" t="s">
        <v>120</v>
      </c>
      <c r="P65" s="567">
        <f>SUM(P50:P64)</f>
        <v>0</v>
      </c>
      <c r="Q65" s="568" t="s">
        <v>121</v>
      </c>
      <c r="R65" s="569">
        <f>SUM(R50:R64)</f>
        <v>0</v>
      </c>
      <c r="S65" s="306" t="s">
        <v>122</v>
      </c>
      <c r="T65" s="570">
        <f>IF(R65=0,0,(1-(R65/P65)))</f>
        <v>0</v>
      </c>
      <c r="U65" s="543" t="s">
        <v>123</v>
      </c>
      <c r="V65" s="543" t="s">
        <v>124</v>
      </c>
      <c r="W65" s="544" t="s">
        <v>125</v>
      </c>
      <c r="X65" s="544" t="s">
        <v>126</v>
      </c>
      <c r="Y65" s="545" t="s">
        <v>167</v>
      </c>
      <c r="Z65" s="1148" t="s">
        <v>128</v>
      </c>
      <c r="AA65" s="1148"/>
      <c r="AB65" s="62"/>
      <c r="AE65" s="1020" t="s">
        <v>129</v>
      </c>
      <c r="AF65" s="1020"/>
      <c r="AG65" s="1020" t="s">
        <v>130</v>
      </c>
      <c r="AH65" s="1020"/>
    </row>
    <row r="66" spans="1:34">
      <c r="A66" s="1137"/>
      <c r="B66" s="493" t="s">
        <v>131</v>
      </c>
      <c r="C66" s="1155"/>
      <c r="D66" s="1156"/>
      <c r="E66" s="1156"/>
      <c r="F66" s="1156"/>
      <c r="G66" s="1156"/>
      <c r="H66" s="1156"/>
      <c r="I66" s="1156"/>
      <c r="J66" s="1156"/>
      <c r="K66" s="1156"/>
      <c r="L66" s="1156"/>
      <c r="M66" s="1156"/>
      <c r="N66" s="1156"/>
      <c r="O66" s="1156"/>
      <c r="P66" s="1156"/>
      <c r="Q66" s="1156"/>
      <c r="R66" s="1156"/>
      <c r="S66" s="1156"/>
      <c r="T66" s="1157"/>
      <c r="U66" s="565">
        <f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548">
        <f>R65*U49</f>
        <v>0</v>
      </c>
      <c r="W66" s="547">
        <f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548">
        <f>R65*W49</f>
        <v>0</v>
      </c>
      <c r="Y66" s="547">
        <f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1147">
        <f>R65*Y49</f>
        <v>0</v>
      </c>
      <c r="AA66" s="1147"/>
      <c r="AB66" s="62"/>
      <c r="AE66" s="573">
        <v>66</v>
      </c>
      <c r="AF66" s="577">
        <f t="shared" si="26"/>
        <v>0</v>
      </c>
      <c r="AG66" s="1021">
        <f>U66+W66+Y66</f>
        <v>0</v>
      </c>
      <c r="AH66" s="1020"/>
    </row>
    <row r="67" spans="1:34">
      <c r="A67" s="1137"/>
      <c r="B67" s="493" t="s">
        <v>133</v>
      </c>
      <c r="C67" s="1155"/>
      <c r="D67" s="1156"/>
      <c r="E67" s="1156"/>
      <c r="F67" s="1156"/>
      <c r="G67" s="1156"/>
      <c r="H67" s="1156"/>
      <c r="I67" s="1156"/>
      <c r="J67" s="1156"/>
      <c r="K67" s="1156"/>
      <c r="L67" s="1156"/>
      <c r="M67" s="1156"/>
      <c r="N67" s="1156"/>
      <c r="O67" s="1156"/>
      <c r="P67" s="1156"/>
      <c r="Q67" s="1156"/>
      <c r="R67" s="1156"/>
      <c r="S67" s="1156"/>
      <c r="T67" s="1157"/>
      <c r="U67" s="1173" t="s">
        <v>135</v>
      </c>
      <c r="V67" s="1174"/>
      <c r="W67" s="1171">
        <f>P65+U66+W66+Y66</f>
        <v>0</v>
      </c>
      <c r="X67" s="1172"/>
      <c r="Y67" s="546" t="s">
        <v>136</v>
      </c>
      <c r="Z67" s="1175">
        <f>R65+(R65*U49)+(R65*W49)+(R65*Y49)</f>
        <v>0</v>
      </c>
      <c r="AA67" s="1175"/>
      <c r="AB67" s="62"/>
      <c r="AF67" s="464"/>
    </row>
    <row r="68" spans="1:34">
      <c r="A68" s="1137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F68" s="464"/>
    </row>
    <row r="69" spans="1:34">
      <c r="A69" s="1137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F69" s="464"/>
    </row>
    <row r="70" spans="1:34" ht="49.95" customHeight="1">
      <c r="A70" s="1139" t="s">
        <v>141</v>
      </c>
      <c r="B70" s="1162" t="s">
        <v>153</v>
      </c>
      <c r="C70" s="1162"/>
      <c r="D70" s="1162"/>
      <c r="E70" s="1162"/>
      <c r="F70" s="1162"/>
      <c r="G70" s="1162"/>
      <c r="H70" s="1162"/>
      <c r="I70" s="1162"/>
      <c r="J70" s="1162"/>
      <c r="K70" s="1162"/>
      <c r="L70" s="1162"/>
      <c r="M70" s="1162"/>
      <c r="N70" s="1162"/>
      <c r="O70" s="1162" t="str">
        <f>IF(B73=0,"",B73)</f>
        <v/>
      </c>
      <c r="P70" s="1162"/>
      <c r="Q70" s="1162"/>
      <c r="R70" s="1162"/>
      <c r="S70" s="1162"/>
      <c r="T70" s="1162"/>
      <c r="U70" s="1162"/>
      <c r="V70" s="1162"/>
      <c r="W70" s="1162"/>
      <c r="X70" s="1162"/>
      <c r="Y70" s="1162"/>
      <c r="Z70" s="1162"/>
      <c r="AA70" s="1162"/>
      <c r="AB70" s="1162"/>
      <c r="AF70" s="464"/>
    </row>
    <row r="71" spans="1:34" ht="26.25" customHeight="1">
      <c r="A71" s="1139"/>
      <c r="B71" s="1179" t="s">
        <v>154</v>
      </c>
      <c r="C71" s="1179" t="s">
        <v>75</v>
      </c>
      <c r="D71" s="1179" t="s">
        <v>84</v>
      </c>
      <c r="E71" s="1181" t="s">
        <v>45</v>
      </c>
      <c r="F71" s="1183" t="s">
        <v>155</v>
      </c>
      <c r="G71" s="1179" t="s">
        <v>156</v>
      </c>
      <c r="H71" s="1185" t="s">
        <v>157</v>
      </c>
      <c r="I71" s="1185" t="s">
        <v>158</v>
      </c>
      <c r="J71" s="1189" t="s">
        <v>159</v>
      </c>
      <c r="K71" s="157" t="s">
        <v>78</v>
      </c>
      <c r="L71" s="1191" t="s">
        <v>100</v>
      </c>
      <c r="M71" s="1192"/>
      <c r="N71" s="1193"/>
      <c r="O71" s="1097" t="s">
        <v>46</v>
      </c>
      <c r="P71" s="1043"/>
      <c r="Q71" s="1097" t="s">
        <v>79</v>
      </c>
      <c r="R71" s="1043"/>
      <c r="S71" s="1181" t="s">
        <v>102</v>
      </c>
      <c r="T71" s="1187" t="s">
        <v>160</v>
      </c>
      <c r="U71" s="1042" t="s">
        <v>80</v>
      </c>
      <c r="V71" s="1151"/>
      <c r="W71" s="1151"/>
      <c r="X71" s="1151"/>
      <c r="Y71" s="1151"/>
      <c r="Z71" s="1151"/>
      <c r="AA71" s="1152"/>
      <c r="AB71" s="1200" t="s">
        <v>104</v>
      </c>
      <c r="AF71" s="464"/>
    </row>
    <row r="72" spans="1:34">
      <c r="A72" s="1139"/>
      <c r="B72" s="1180"/>
      <c r="C72" s="1180"/>
      <c r="D72" s="1180"/>
      <c r="E72" s="1182"/>
      <c r="F72" s="1184"/>
      <c r="G72" s="1180"/>
      <c r="H72" s="1186"/>
      <c r="I72" s="1186"/>
      <c r="J72" s="1190"/>
      <c r="K72" s="157" t="s">
        <v>78</v>
      </c>
      <c r="L72" s="1194"/>
      <c r="M72" s="1195"/>
      <c r="N72" s="1196"/>
      <c r="O72" s="156" t="s">
        <v>105</v>
      </c>
      <c r="P72" s="155" t="s">
        <v>82</v>
      </c>
      <c r="Q72" s="155" t="s">
        <v>105</v>
      </c>
      <c r="R72" s="155" t="s">
        <v>82</v>
      </c>
      <c r="S72" s="1182"/>
      <c r="T72" s="1188"/>
      <c r="U72" s="253">
        <v>0.1</v>
      </c>
      <c r="V72" s="343" t="s">
        <v>57</v>
      </c>
      <c r="W72" s="252">
        <v>0.1</v>
      </c>
      <c r="X72" s="344" t="s">
        <v>108</v>
      </c>
      <c r="Y72" s="255">
        <v>0.1</v>
      </c>
      <c r="Z72" s="1153" t="s">
        <v>59</v>
      </c>
      <c r="AA72" s="1154"/>
      <c r="AB72" s="1201"/>
      <c r="AF72" s="464"/>
    </row>
    <row r="73" spans="1:34" ht="15.75" customHeight="1">
      <c r="A73" s="1139"/>
      <c r="B73" s="1176">
        <f>'Cadastro Inicial'!B17</f>
        <v>0</v>
      </c>
      <c r="C73" s="1168">
        <f>'Cadastro Inicial'!C17:D17</f>
        <v>0</v>
      </c>
      <c r="D73" s="867"/>
      <c r="E73" s="867"/>
      <c r="F73" s="867"/>
      <c r="G73" s="867"/>
      <c r="H73" s="868"/>
      <c r="I73" s="868"/>
      <c r="J73" s="867"/>
      <c r="K73" s="110">
        <f>IF(H73=0,0,(I73-H73)+1)</f>
        <v>0</v>
      </c>
      <c r="L73" s="132" t="s">
        <v>164</v>
      </c>
      <c r="M73" s="1163">
        <v>0</v>
      </c>
      <c r="N73" s="1164"/>
      <c r="O73" s="136">
        <f>ROUNDUP(((Q73/T73)),0)</f>
        <v>0</v>
      </c>
      <c r="P73" s="136">
        <f>O73*J73*K73</f>
        <v>0</v>
      </c>
      <c r="Q73" s="140">
        <f>S73-(S73*M73)</f>
        <v>0</v>
      </c>
      <c r="R73" s="138">
        <f>Q73*J73*K73</f>
        <v>0</v>
      </c>
      <c r="S73" s="135"/>
      <c r="T73" s="866">
        <v>0.85</v>
      </c>
      <c r="U73" s="925">
        <f>U72</f>
        <v>0.1</v>
      </c>
      <c r="V73" s="862">
        <f>(O73*U73)</f>
        <v>0</v>
      </c>
      <c r="W73" s="928">
        <f>W72</f>
        <v>0.1</v>
      </c>
      <c r="X73" s="863">
        <f>(O73*W73)</f>
        <v>0</v>
      </c>
      <c r="Y73" s="930">
        <f>Y72</f>
        <v>0.1</v>
      </c>
      <c r="Z73" s="1149">
        <f>(O73*Y73)</f>
        <v>0</v>
      </c>
      <c r="AA73" s="1149"/>
      <c r="AB73" s="180" t="s">
        <v>114</v>
      </c>
      <c r="AE73" s="479">
        <v>73</v>
      </c>
      <c r="AF73" s="577">
        <f t="shared" ref="AF73:AF89" si="39">V73+X73+Z73</f>
        <v>0</v>
      </c>
    </row>
    <row r="74" spans="1:34" ht="15.6" customHeight="1">
      <c r="A74" s="1139"/>
      <c r="B74" s="1177"/>
      <c r="C74" s="1169"/>
      <c r="D74" s="867"/>
      <c r="E74" s="867"/>
      <c r="F74" s="867"/>
      <c r="G74" s="867"/>
      <c r="H74" s="868"/>
      <c r="I74" s="868"/>
      <c r="J74" s="867"/>
      <c r="K74" s="110">
        <f>IF(H74=0,0,(I74-H74)+1)</f>
        <v>0</v>
      </c>
      <c r="L74" s="114" t="s">
        <v>164</v>
      </c>
      <c r="M74" s="1163">
        <v>0</v>
      </c>
      <c r="N74" s="1164"/>
      <c r="O74" s="137">
        <f t="shared" ref="O74:O87" si="40">ROUNDUP(((Q74/T74)),0)</f>
        <v>0</v>
      </c>
      <c r="P74" s="137">
        <f>O74*J74*K74</f>
        <v>0</v>
      </c>
      <c r="Q74" s="140">
        <f t="shared" ref="Q74:Q87" si="41">S74-(S74*M74)</f>
        <v>0</v>
      </c>
      <c r="R74" s="139">
        <f>Q74*J74*K74</f>
        <v>0</v>
      </c>
      <c r="S74" s="135"/>
      <c r="T74" s="866">
        <v>0.85</v>
      </c>
      <c r="U74" s="925">
        <f>U73</f>
        <v>0.1</v>
      </c>
      <c r="V74" s="862">
        <f t="shared" ref="V74:V82" si="42">(O74*U74)</f>
        <v>0</v>
      </c>
      <c r="W74" s="928">
        <f t="shared" ref="W74:W87" si="43">W73</f>
        <v>0.1</v>
      </c>
      <c r="X74" s="863">
        <f t="shared" ref="X74:X87" si="44">(O74*W74)</f>
        <v>0</v>
      </c>
      <c r="Y74" s="930">
        <f t="shared" ref="Y74:Y87" si="45">Y73</f>
        <v>0.1</v>
      </c>
      <c r="Z74" s="1149">
        <f t="shared" ref="Z74:Z87" si="46">(O74*Y74)</f>
        <v>0</v>
      </c>
      <c r="AA74" s="1149"/>
      <c r="AB74" s="188" t="s">
        <v>138</v>
      </c>
      <c r="AE74" s="479">
        <f t="shared" ref="AE74:AE130" si="47">AE73+1</f>
        <v>74</v>
      </c>
      <c r="AF74" s="577">
        <f t="shared" si="39"/>
        <v>0</v>
      </c>
    </row>
    <row r="75" spans="1:34" ht="15.6" customHeight="1">
      <c r="A75" s="1139"/>
      <c r="B75" s="1177"/>
      <c r="C75" s="1169"/>
      <c r="D75" s="867"/>
      <c r="E75" s="867"/>
      <c r="F75" s="867"/>
      <c r="G75" s="867"/>
      <c r="H75" s="868"/>
      <c r="I75" s="868"/>
      <c r="J75" s="867"/>
      <c r="K75" s="110">
        <f t="shared" ref="K75:K87" si="48">IF(H75=0,0,(I75-H75)+1)</f>
        <v>0</v>
      </c>
      <c r="L75" s="114" t="s">
        <v>164</v>
      </c>
      <c r="M75" s="1163">
        <v>0</v>
      </c>
      <c r="N75" s="1164"/>
      <c r="O75" s="137">
        <f t="shared" si="40"/>
        <v>0</v>
      </c>
      <c r="P75" s="137">
        <f t="shared" ref="P75:P87" si="49">O75*J75*K75</f>
        <v>0</v>
      </c>
      <c r="Q75" s="140">
        <f t="shared" si="41"/>
        <v>0</v>
      </c>
      <c r="R75" s="139">
        <f t="shared" ref="R75:R87" si="50">Q75*J75*K75</f>
        <v>0</v>
      </c>
      <c r="S75" s="135"/>
      <c r="T75" s="866">
        <v>0.85</v>
      </c>
      <c r="U75" s="925">
        <f t="shared" ref="U75:U87" si="51">U74</f>
        <v>0.1</v>
      </c>
      <c r="V75" s="862">
        <f t="shared" si="42"/>
        <v>0</v>
      </c>
      <c r="W75" s="928">
        <f t="shared" si="43"/>
        <v>0.1</v>
      </c>
      <c r="X75" s="863">
        <f t="shared" si="44"/>
        <v>0</v>
      </c>
      <c r="Y75" s="930">
        <f t="shared" si="45"/>
        <v>0.1</v>
      </c>
      <c r="Z75" s="1149">
        <f t="shared" si="46"/>
        <v>0</v>
      </c>
      <c r="AA75" s="1149"/>
      <c r="AB75" s="147"/>
      <c r="AE75" s="479">
        <f t="shared" si="47"/>
        <v>75</v>
      </c>
      <c r="AF75" s="577">
        <f t="shared" si="39"/>
        <v>0</v>
      </c>
    </row>
    <row r="76" spans="1:34" ht="15.6" customHeight="1">
      <c r="A76" s="1139"/>
      <c r="B76" s="1177"/>
      <c r="C76" s="1169"/>
      <c r="D76" s="867"/>
      <c r="E76" s="867"/>
      <c r="F76" s="867"/>
      <c r="G76" s="867"/>
      <c r="H76" s="868"/>
      <c r="I76" s="868"/>
      <c r="J76" s="867"/>
      <c r="K76" s="110">
        <f t="shared" si="48"/>
        <v>0</v>
      </c>
      <c r="L76" s="114" t="s">
        <v>164</v>
      </c>
      <c r="M76" s="1163">
        <v>0</v>
      </c>
      <c r="N76" s="1164"/>
      <c r="O76" s="137">
        <f t="shared" si="40"/>
        <v>0</v>
      </c>
      <c r="P76" s="137">
        <f t="shared" si="49"/>
        <v>0</v>
      </c>
      <c r="Q76" s="140">
        <f t="shared" si="41"/>
        <v>0</v>
      </c>
      <c r="R76" s="139">
        <f t="shared" si="50"/>
        <v>0</v>
      </c>
      <c r="S76" s="135"/>
      <c r="T76" s="866">
        <v>0.85</v>
      </c>
      <c r="U76" s="925">
        <f t="shared" si="51"/>
        <v>0.1</v>
      </c>
      <c r="V76" s="862">
        <f t="shared" si="42"/>
        <v>0</v>
      </c>
      <c r="W76" s="928">
        <f t="shared" si="43"/>
        <v>0.1</v>
      </c>
      <c r="X76" s="863">
        <f t="shared" si="44"/>
        <v>0</v>
      </c>
      <c r="Y76" s="930">
        <f t="shared" si="45"/>
        <v>0.1</v>
      </c>
      <c r="Z76" s="1149">
        <f t="shared" si="46"/>
        <v>0</v>
      </c>
      <c r="AA76" s="1149"/>
      <c r="AB76" s="182" t="s">
        <v>116</v>
      </c>
      <c r="AE76" s="479">
        <f t="shared" si="47"/>
        <v>76</v>
      </c>
      <c r="AF76" s="577">
        <f t="shared" si="39"/>
        <v>0</v>
      </c>
    </row>
    <row r="77" spans="1:34" ht="15.6" customHeight="1">
      <c r="A77" s="1139"/>
      <c r="B77" s="1177"/>
      <c r="C77" s="1169"/>
      <c r="D77" s="867"/>
      <c r="E77" s="867"/>
      <c r="F77" s="867"/>
      <c r="G77" s="867"/>
      <c r="H77" s="868"/>
      <c r="I77" s="868"/>
      <c r="J77" s="867"/>
      <c r="K77" s="110">
        <f t="shared" si="48"/>
        <v>0</v>
      </c>
      <c r="L77" s="114" t="s">
        <v>164</v>
      </c>
      <c r="M77" s="1163">
        <v>0</v>
      </c>
      <c r="N77" s="1164"/>
      <c r="O77" s="137">
        <f t="shared" si="40"/>
        <v>0</v>
      </c>
      <c r="P77" s="137">
        <f t="shared" si="49"/>
        <v>0</v>
      </c>
      <c r="Q77" s="140">
        <f t="shared" si="41"/>
        <v>0</v>
      </c>
      <c r="R77" s="139">
        <f t="shared" si="50"/>
        <v>0</v>
      </c>
      <c r="S77" s="135"/>
      <c r="T77" s="866">
        <v>0.85</v>
      </c>
      <c r="U77" s="925">
        <f t="shared" si="51"/>
        <v>0.1</v>
      </c>
      <c r="V77" s="862">
        <f t="shared" si="42"/>
        <v>0</v>
      </c>
      <c r="W77" s="928">
        <f t="shared" si="43"/>
        <v>0.1</v>
      </c>
      <c r="X77" s="863">
        <f t="shared" si="44"/>
        <v>0</v>
      </c>
      <c r="Y77" s="930">
        <f t="shared" si="45"/>
        <v>0.1</v>
      </c>
      <c r="Z77" s="1149">
        <f t="shared" si="46"/>
        <v>0</v>
      </c>
      <c r="AA77" s="1149"/>
      <c r="AB77" s="187" t="s">
        <v>140</v>
      </c>
      <c r="AE77" s="479">
        <f t="shared" si="47"/>
        <v>77</v>
      </c>
      <c r="AF77" s="577">
        <f t="shared" si="39"/>
        <v>0</v>
      </c>
    </row>
    <row r="78" spans="1:34" ht="15.6" customHeight="1">
      <c r="A78" s="1139"/>
      <c r="B78" s="1177"/>
      <c r="C78" s="1169"/>
      <c r="D78" s="867"/>
      <c r="E78" s="867"/>
      <c r="F78" s="867"/>
      <c r="G78" s="867"/>
      <c r="H78" s="868"/>
      <c r="I78" s="868"/>
      <c r="J78" s="867"/>
      <c r="K78" s="110">
        <f t="shared" si="48"/>
        <v>0</v>
      </c>
      <c r="L78" s="114" t="s">
        <v>164</v>
      </c>
      <c r="M78" s="1163">
        <v>0</v>
      </c>
      <c r="N78" s="1164"/>
      <c r="O78" s="137">
        <f t="shared" si="40"/>
        <v>0</v>
      </c>
      <c r="P78" s="137">
        <f t="shared" si="49"/>
        <v>0</v>
      </c>
      <c r="Q78" s="140">
        <f t="shared" si="41"/>
        <v>0</v>
      </c>
      <c r="R78" s="139">
        <f t="shared" si="50"/>
        <v>0</v>
      </c>
      <c r="S78" s="135"/>
      <c r="T78" s="866">
        <v>0.85</v>
      </c>
      <c r="U78" s="925">
        <f t="shared" si="51"/>
        <v>0.1</v>
      </c>
      <c r="V78" s="862">
        <f t="shared" si="42"/>
        <v>0</v>
      </c>
      <c r="W78" s="928">
        <f t="shared" si="43"/>
        <v>0.1</v>
      </c>
      <c r="X78" s="863">
        <f t="shared" si="44"/>
        <v>0</v>
      </c>
      <c r="Y78" s="930">
        <f t="shared" si="45"/>
        <v>0.1</v>
      </c>
      <c r="Z78" s="1149">
        <f t="shared" si="46"/>
        <v>0</v>
      </c>
      <c r="AA78" s="1149"/>
      <c r="AB78" s="63"/>
      <c r="AE78" s="479">
        <f t="shared" si="47"/>
        <v>78</v>
      </c>
      <c r="AF78" s="577">
        <f t="shared" si="39"/>
        <v>0</v>
      </c>
    </row>
    <row r="79" spans="1:34" ht="15.6" customHeight="1">
      <c r="A79" s="1139"/>
      <c r="B79" s="1177"/>
      <c r="C79" s="1169"/>
      <c r="D79" s="867"/>
      <c r="E79" s="867"/>
      <c r="F79" s="867"/>
      <c r="G79" s="867"/>
      <c r="H79" s="868"/>
      <c r="I79" s="868"/>
      <c r="J79" s="867"/>
      <c r="K79" s="110">
        <f t="shared" si="48"/>
        <v>0</v>
      </c>
      <c r="L79" s="114" t="s">
        <v>164</v>
      </c>
      <c r="M79" s="1163">
        <v>0</v>
      </c>
      <c r="N79" s="1164"/>
      <c r="O79" s="137">
        <f t="shared" si="40"/>
        <v>0</v>
      </c>
      <c r="P79" s="137">
        <f t="shared" si="49"/>
        <v>0</v>
      </c>
      <c r="Q79" s="140">
        <f t="shared" si="41"/>
        <v>0</v>
      </c>
      <c r="R79" s="139">
        <f t="shared" si="50"/>
        <v>0</v>
      </c>
      <c r="S79" s="135"/>
      <c r="T79" s="866">
        <v>0.85</v>
      </c>
      <c r="U79" s="925">
        <f t="shared" si="51"/>
        <v>0.1</v>
      </c>
      <c r="V79" s="862">
        <f t="shared" si="42"/>
        <v>0</v>
      </c>
      <c r="W79" s="928">
        <f t="shared" si="43"/>
        <v>0.1</v>
      </c>
      <c r="X79" s="863">
        <f t="shared" si="44"/>
        <v>0</v>
      </c>
      <c r="Y79" s="930">
        <f t="shared" si="45"/>
        <v>0.1</v>
      </c>
      <c r="Z79" s="1149">
        <f t="shared" si="46"/>
        <v>0</v>
      </c>
      <c r="AA79" s="1149"/>
      <c r="AB79" s="63"/>
      <c r="AE79" s="479">
        <f t="shared" si="47"/>
        <v>79</v>
      </c>
      <c r="AF79" s="577">
        <f t="shared" si="39"/>
        <v>0</v>
      </c>
    </row>
    <row r="80" spans="1:34" ht="15.6" customHeight="1">
      <c r="A80" s="1139"/>
      <c r="B80" s="1177"/>
      <c r="C80" s="1169"/>
      <c r="D80" s="867"/>
      <c r="E80" s="867"/>
      <c r="F80" s="867"/>
      <c r="G80" s="867"/>
      <c r="H80" s="868"/>
      <c r="I80" s="868"/>
      <c r="J80" s="867"/>
      <c r="K80" s="110">
        <f t="shared" si="48"/>
        <v>0</v>
      </c>
      <c r="L80" s="114" t="s">
        <v>164</v>
      </c>
      <c r="M80" s="1163">
        <v>0</v>
      </c>
      <c r="N80" s="1164"/>
      <c r="O80" s="137">
        <f t="shared" si="40"/>
        <v>0</v>
      </c>
      <c r="P80" s="137">
        <f t="shared" si="49"/>
        <v>0</v>
      </c>
      <c r="Q80" s="140">
        <f t="shared" si="41"/>
        <v>0</v>
      </c>
      <c r="R80" s="139">
        <f t="shared" si="50"/>
        <v>0</v>
      </c>
      <c r="S80" s="135"/>
      <c r="T80" s="866">
        <v>0.85</v>
      </c>
      <c r="U80" s="925">
        <f t="shared" si="51"/>
        <v>0.1</v>
      </c>
      <c r="V80" s="862">
        <f t="shared" si="42"/>
        <v>0</v>
      </c>
      <c r="W80" s="928">
        <f t="shared" si="43"/>
        <v>0.1</v>
      </c>
      <c r="X80" s="863">
        <f t="shared" si="44"/>
        <v>0</v>
      </c>
      <c r="Y80" s="930">
        <f t="shared" si="45"/>
        <v>0.1</v>
      </c>
      <c r="Z80" s="1149">
        <f t="shared" si="46"/>
        <v>0</v>
      </c>
      <c r="AA80" s="1149"/>
      <c r="AB80" s="63"/>
      <c r="AE80" s="479">
        <f t="shared" si="47"/>
        <v>80</v>
      </c>
      <c r="AF80" s="577">
        <f t="shared" si="39"/>
        <v>0</v>
      </c>
    </row>
    <row r="81" spans="1:34" ht="15.6" customHeight="1">
      <c r="A81" s="1139"/>
      <c r="B81" s="1177"/>
      <c r="C81" s="1169"/>
      <c r="D81" s="867"/>
      <c r="E81" s="867"/>
      <c r="F81" s="867"/>
      <c r="G81" s="867"/>
      <c r="H81" s="868"/>
      <c r="I81" s="868"/>
      <c r="J81" s="867"/>
      <c r="K81" s="110">
        <f t="shared" si="48"/>
        <v>0</v>
      </c>
      <c r="L81" s="114" t="s">
        <v>164</v>
      </c>
      <c r="M81" s="1163">
        <v>0</v>
      </c>
      <c r="N81" s="1164"/>
      <c r="O81" s="137">
        <f t="shared" si="40"/>
        <v>0</v>
      </c>
      <c r="P81" s="137">
        <f t="shared" si="49"/>
        <v>0</v>
      </c>
      <c r="Q81" s="140">
        <f t="shared" si="41"/>
        <v>0</v>
      </c>
      <c r="R81" s="139">
        <f t="shared" si="50"/>
        <v>0</v>
      </c>
      <c r="S81" s="135"/>
      <c r="T81" s="866">
        <v>0.85</v>
      </c>
      <c r="U81" s="925">
        <f t="shared" si="51"/>
        <v>0.1</v>
      </c>
      <c r="V81" s="862">
        <f t="shared" si="42"/>
        <v>0</v>
      </c>
      <c r="W81" s="928">
        <f t="shared" si="43"/>
        <v>0.1</v>
      </c>
      <c r="X81" s="863">
        <f t="shared" si="44"/>
        <v>0</v>
      </c>
      <c r="Y81" s="930">
        <f t="shared" si="45"/>
        <v>0.1</v>
      </c>
      <c r="Z81" s="1149">
        <f t="shared" si="46"/>
        <v>0</v>
      </c>
      <c r="AA81" s="1149"/>
      <c r="AB81" s="63"/>
      <c r="AE81" s="479">
        <f t="shared" si="47"/>
        <v>81</v>
      </c>
      <c r="AF81" s="577">
        <f t="shared" si="39"/>
        <v>0</v>
      </c>
    </row>
    <row r="82" spans="1:34" ht="15.6" customHeight="1">
      <c r="A82" s="1139"/>
      <c r="B82" s="1177"/>
      <c r="C82" s="1169"/>
      <c r="D82" s="867"/>
      <c r="E82" s="867"/>
      <c r="F82" s="867"/>
      <c r="G82" s="867"/>
      <c r="H82" s="868"/>
      <c r="I82" s="868"/>
      <c r="J82" s="867"/>
      <c r="K82" s="110">
        <f t="shared" si="48"/>
        <v>0</v>
      </c>
      <c r="L82" s="114" t="s">
        <v>164</v>
      </c>
      <c r="M82" s="1163">
        <v>0</v>
      </c>
      <c r="N82" s="1164"/>
      <c r="O82" s="137">
        <f t="shared" si="40"/>
        <v>0</v>
      </c>
      <c r="P82" s="137">
        <f t="shared" si="49"/>
        <v>0</v>
      </c>
      <c r="Q82" s="140">
        <f t="shared" si="41"/>
        <v>0</v>
      </c>
      <c r="R82" s="139">
        <f t="shared" si="50"/>
        <v>0</v>
      </c>
      <c r="S82" s="135"/>
      <c r="T82" s="866">
        <v>0.85</v>
      </c>
      <c r="U82" s="925">
        <f t="shared" si="51"/>
        <v>0.1</v>
      </c>
      <c r="V82" s="862">
        <f t="shared" si="42"/>
        <v>0</v>
      </c>
      <c r="W82" s="928">
        <f t="shared" si="43"/>
        <v>0.1</v>
      </c>
      <c r="X82" s="863">
        <f t="shared" si="44"/>
        <v>0</v>
      </c>
      <c r="Y82" s="930">
        <f t="shared" si="45"/>
        <v>0.1</v>
      </c>
      <c r="Z82" s="1149">
        <f t="shared" si="46"/>
        <v>0</v>
      </c>
      <c r="AA82" s="1149"/>
      <c r="AB82" s="63"/>
      <c r="AE82" s="479">
        <f t="shared" si="47"/>
        <v>82</v>
      </c>
      <c r="AF82" s="577">
        <f t="shared" si="39"/>
        <v>0</v>
      </c>
    </row>
    <row r="83" spans="1:34" ht="15.6" customHeight="1">
      <c r="A83" s="1139"/>
      <c r="B83" s="1177"/>
      <c r="C83" s="1169"/>
      <c r="D83" s="867"/>
      <c r="E83" s="867"/>
      <c r="F83" s="867"/>
      <c r="G83" s="867"/>
      <c r="H83" s="868"/>
      <c r="I83" s="868"/>
      <c r="J83" s="867"/>
      <c r="K83" s="110">
        <f t="shared" si="48"/>
        <v>0</v>
      </c>
      <c r="L83" s="114" t="s">
        <v>164</v>
      </c>
      <c r="M83" s="1163">
        <v>0</v>
      </c>
      <c r="N83" s="1164"/>
      <c r="O83" s="137">
        <f t="shared" si="40"/>
        <v>0</v>
      </c>
      <c r="P83" s="137">
        <f t="shared" si="49"/>
        <v>0</v>
      </c>
      <c r="Q83" s="140">
        <f t="shared" si="41"/>
        <v>0</v>
      </c>
      <c r="R83" s="139">
        <f t="shared" si="50"/>
        <v>0</v>
      </c>
      <c r="S83" s="135"/>
      <c r="T83" s="866">
        <v>0.85</v>
      </c>
      <c r="U83" s="925">
        <f t="shared" si="51"/>
        <v>0.1</v>
      </c>
      <c r="V83" s="862">
        <f>(O83*U83)</f>
        <v>0</v>
      </c>
      <c r="W83" s="928">
        <f t="shared" si="43"/>
        <v>0.1</v>
      </c>
      <c r="X83" s="863">
        <f t="shared" si="44"/>
        <v>0</v>
      </c>
      <c r="Y83" s="930">
        <f t="shared" si="45"/>
        <v>0.1</v>
      </c>
      <c r="Z83" s="1149">
        <f t="shared" si="46"/>
        <v>0</v>
      </c>
      <c r="AA83" s="1149"/>
      <c r="AB83" s="63"/>
      <c r="AE83" s="479">
        <f t="shared" si="47"/>
        <v>83</v>
      </c>
      <c r="AF83" s="577">
        <f t="shared" si="39"/>
        <v>0</v>
      </c>
    </row>
    <row r="84" spans="1:34" ht="15.6" customHeight="1">
      <c r="A84" s="1139"/>
      <c r="B84" s="1177"/>
      <c r="C84" s="1169"/>
      <c r="D84" s="867"/>
      <c r="E84" s="867"/>
      <c r="F84" s="867"/>
      <c r="G84" s="867"/>
      <c r="H84" s="868"/>
      <c r="I84" s="868"/>
      <c r="J84" s="867"/>
      <c r="K84" s="110">
        <f t="shared" si="48"/>
        <v>0</v>
      </c>
      <c r="L84" s="114" t="s">
        <v>164</v>
      </c>
      <c r="M84" s="1163">
        <v>0</v>
      </c>
      <c r="N84" s="1164"/>
      <c r="O84" s="137">
        <f t="shared" si="40"/>
        <v>0</v>
      </c>
      <c r="P84" s="137">
        <f t="shared" si="49"/>
        <v>0</v>
      </c>
      <c r="Q84" s="140">
        <f t="shared" si="41"/>
        <v>0</v>
      </c>
      <c r="R84" s="139">
        <f t="shared" si="50"/>
        <v>0</v>
      </c>
      <c r="S84" s="135"/>
      <c r="T84" s="866">
        <v>0.85</v>
      </c>
      <c r="U84" s="925">
        <f t="shared" si="51"/>
        <v>0.1</v>
      </c>
      <c r="V84" s="862">
        <f t="shared" ref="V84:V87" si="52">(O84*U84)</f>
        <v>0</v>
      </c>
      <c r="W84" s="928">
        <f t="shared" si="43"/>
        <v>0.1</v>
      </c>
      <c r="X84" s="863">
        <f t="shared" si="44"/>
        <v>0</v>
      </c>
      <c r="Y84" s="930">
        <f t="shared" si="45"/>
        <v>0.1</v>
      </c>
      <c r="Z84" s="1149">
        <f t="shared" si="46"/>
        <v>0</v>
      </c>
      <c r="AA84" s="1149"/>
      <c r="AB84" s="63"/>
      <c r="AE84" s="479">
        <f t="shared" si="47"/>
        <v>84</v>
      </c>
      <c r="AF84" s="577">
        <f t="shared" si="39"/>
        <v>0</v>
      </c>
    </row>
    <row r="85" spans="1:34" ht="15.6" customHeight="1">
      <c r="A85" s="1139"/>
      <c r="B85" s="1177"/>
      <c r="C85" s="1169"/>
      <c r="D85" s="867"/>
      <c r="E85" s="867"/>
      <c r="F85" s="867"/>
      <c r="G85" s="867"/>
      <c r="H85" s="868"/>
      <c r="I85" s="868"/>
      <c r="J85" s="867"/>
      <c r="K85" s="110">
        <f t="shared" si="48"/>
        <v>0</v>
      </c>
      <c r="L85" s="114" t="s">
        <v>164</v>
      </c>
      <c r="M85" s="1163">
        <v>0</v>
      </c>
      <c r="N85" s="1164"/>
      <c r="O85" s="137">
        <f t="shared" si="40"/>
        <v>0</v>
      </c>
      <c r="P85" s="137">
        <f t="shared" si="49"/>
        <v>0</v>
      </c>
      <c r="Q85" s="140">
        <f t="shared" si="41"/>
        <v>0</v>
      </c>
      <c r="R85" s="139">
        <f t="shared" si="50"/>
        <v>0</v>
      </c>
      <c r="S85" s="135"/>
      <c r="T85" s="866">
        <v>0.85</v>
      </c>
      <c r="U85" s="925">
        <f t="shared" si="51"/>
        <v>0.1</v>
      </c>
      <c r="V85" s="862">
        <f t="shared" si="52"/>
        <v>0</v>
      </c>
      <c r="W85" s="928">
        <f t="shared" si="43"/>
        <v>0.1</v>
      </c>
      <c r="X85" s="863">
        <f t="shared" si="44"/>
        <v>0</v>
      </c>
      <c r="Y85" s="930">
        <f t="shared" si="45"/>
        <v>0.1</v>
      </c>
      <c r="Z85" s="1149">
        <f t="shared" si="46"/>
        <v>0</v>
      </c>
      <c r="AA85" s="1149"/>
      <c r="AB85" s="63"/>
      <c r="AE85" s="479">
        <f t="shared" si="47"/>
        <v>85</v>
      </c>
      <c r="AF85" s="577">
        <f t="shared" si="39"/>
        <v>0</v>
      </c>
    </row>
    <row r="86" spans="1:34" ht="15.6" customHeight="1">
      <c r="A86" s="1139"/>
      <c r="B86" s="1177"/>
      <c r="C86" s="1169"/>
      <c r="D86" s="867"/>
      <c r="E86" s="867"/>
      <c r="F86" s="867"/>
      <c r="G86" s="867"/>
      <c r="H86" s="868"/>
      <c r="I86" s="868"/>
      <c r="J86" s="867"/>
      <c r="K86" s="110">
        <f t="shared" si="48"/>
        <v>0</v>
      </c>
      <c r="L86" s="114" t="s">
        <v>164</v>
      </c>
      <c r="M86" s="1163">
        <v>0</v>
      </c>
      <c r="N86" s="1164"/>
      <c r="O86" s="137">
        <f t="shared" si="40"/>
        <v>0</v>
      </c>
      <c r="P86" s="137">
        <f t="shared" si="49"/>
        <v>0</v>
      </c>
      <c r="Q86" s="140">
        <f t="shared" si="41"/>
        <v>0</v>
      </c>
      <c r="R86" s="139">
        <f t="shared" si="50"/>
        <v>0</v>
      </c>
      <c r="S86" s="135"/>
      <c r="T86" s="866">
        <v>0.85</v>
      </c>
      <c r="U86" s="925">
        <f t="shared" si="51"/>
        <v>0.1</v>
      </c>
      <c r="V86" s="862">
        <f t="shared" si="52"/>
        <v>0</v>
      </c>
      <c r="W86" s="928">
        <f t="shared" si="43"/>
        <v>0.1</v>
      </c>
      <c r="X86" s="863">
        <f t="shared" si="44"/>
        <v>0</v>
      </c>
      <c r="Y86" s="930">
        <f t="shared" si="45"/>
        <v>0.1</v>
      </c>
      <c r="Z86" s="1149">
        <f t="shared" si="46"/>
        <v>0</v>
      </c>
      <c r="AA86" s="1149"/>
      <c r="AB86" s="63"/>
      <c r="AE86" s="479">
        <f t="shared" si="47"/>
        <v>86</v>
      </c>
      <c r="AF86" s="577">
        <f t="shared" si="39"/>
        <v>0</v>
      </c>
    </row>
    <row r="87" spans="1:34" ht="15.6" customHeight="1">
      <c r="A87" s="1139"/>
      <c r="B87" s="1178"/>
      <c r="C87" s="1170"/>
      <c r="D87" s="867"/>
      <c r="E87" s="867"/>
      <c r="F87" s="867"/>
      <c r="G87" s="867"/>
      <c r="H87" s="868"/>
      <c r="I87" s="868"/>
      <c r="J87" s="867"/>
      <c r="K87" s="110">
        <f t="shared" si="48"/>
        <v>0</v>
      </c>
      <c r="L87" s="114" t="s">
        <v>164</v>
      </c>
      <c r="M87" s="1163">
        <v>0</v>
      </c>
      <c r="N87" s="1164"/>
      <c r="O87" s="351">
        <f t="shared" si="40"/>
        <v>0</v>
      </c>
      <c r="P87" s="351">
        <f t="shared" si="49"/>
        <v>0</v>
      </c>
      <c r="Q87" s="140">
        <f t="shared" si="41"/>
        <v>0</v>
      </c>
      <c r="R87" s="184">
        <f t="shared" si="50"/>
        <v>0</v>
      </c>
      <c r="S87" s="135"/>
      <c r="T87" s="866">
        <v>0.85</v>
      </c>
      <c r="U87" s="926">
        <f t="shared" si="51"/>
        <v>0.1</v>
      </c>
      <c r="V87" s="864">
        <f t="shared" si="52"/>
        <v>0</v>
      </c>
      <c r="W87" s="929">
        <f t="shared" si="43"/>
        <v>0.1</v>
      </c>
      <c r="X87" s="865">
        <f t="shared" si="44"/>
        <v>0</v>
      </c>
      <c r="Y87" s="931">
        <f t="shared" si="45"/>
        <v>0.1</v>
      </c>
      <c r="Z87" s="1150">
        <f t="shared" si="46"/>
        <v>0</v>
      </c>
      <c r="AA87" s="1150"/>
      <c r="AB87" s="63"/>
      <c r="AE87" s="479">
        <f t="shared" si="47"/>
        <v>87</v>
      </c>
      <c r="AF87" s="577">
        <f t="shared" si="39"/>
        <v>0</v>
      </c>
    </row>
    <row r="88" spans="1:34">
      <c r="A88" s="1139"/>
      <c r="B88" s="681"/>
      <c r="C88" s="682"/>
      <c r="D88" s="350" t="s">
        <v>165</v>
      </c>
      <c r="E88" s="314"/>
      <c r="F88" s="861">
        <f>(J73*K73)+(J74*K74)+(J75*K75)+(J76*K76)+(J77*K77)+(J78*K78)+(J79*K79)+(J80*K80)+(J81*K81)+(J82*K82)+(J83*K83)+(J84*K84)+(J85*K85)+(J86*K86)+(J87*K87)</f>
        <v>0</v>
      </c>
      <c r="G88" s="314" t="s">
        <v>166</v>
      </c>
      <c r="H88" s="860" t="e">
        <f>P88/F88</f>
        <v>#DIV/0!</v>
      </c>
      <c r="I88" s="2"/>
      <c r="J88" s="306">
        <f>SUM(J73:J87)</f>
        <v>0</v>
      </c>
      <c r="K88" s="306">
        <f>SUM(K73:K87)</f>
        <v>0</v>
      </c>
      <c r="L88" s="1165"/>
      <c r="M88" s="1166"/>
      <c r="N88" s="1167"/>
      <c r="O88" s="566" t="s">
        <v>120</v>
      </c>
      <c r="P88" s="567">
        <f>SUM(P73:P87)</f>
        <v>0</v>
      </c>
      <c r="Q88" s="568" t="s">
        <v>121</v>
      </c>
      <c r="R88" s="569">
        <f>SUM(R73:R87)</f>
        <v>0</v>
      </c>
      <c r="S88" s="306" t="s">
        <v>122</v>
      </c>
      <c r="T88" s="570">
        <f>IF(R88=0,0,(1-(R88/P88)))</f>
        <v>0</v>
      </c>
      <c r="U88" s="543" t="s">
        <v>123</v>
      </c>
      <c r="V88" s="543" t="s">
        <v>124</v>
      </c>
      <c r="W88" s="544" t="s">
        <v>125</v>
      </c>
      <c r="X88" s="544" t="s">
        <v>126</v>
      </c>
      <c r="Y88" s="545" t="s">
        <v>167</v>
      </c>
      <c r="Z88" s="1148" t="s">
        <v>128</v>
      </c>
      <c r="AA88" s="1148"/>
      <c r="AB88" s="63"/>
      <c r="AE88" s="1020" t="s">
        <v>129</v>
      </c>
      <c r="AF88" s="1020"/>
      <c r="AG88" s="1020" t="s">
        <v>130</v>
      </c>
      <c r="AH88" s="1020"/>
    </row>
    <row r="89" spans="1:34">
      <c r="A89" s="1139"/>
      <c r="B89" s="493" t="s">
        <v>131</v>
      </c>
      <c r="C89" s="1155"/>
      <c r="D89" s="1156"/>
      <c r="E89" s="1156"/>
      <c r="F89" s="1156"/>
      <c r="G89" s="1156"/>
      <c r="H89" s="1156"/>
      <c r="I89" s="1156"/>
      <c r="J89" s="1156"/>
      <c r="K89" s="1156"/>
      <c r="L89" s="1156"/>
      <c r="M89" s="1156"/>
      <c r="N89" s="1156"/>
      <c r="O89" s="1156"/>
      <c r="P89" s="1156"/>
      <c r="Q89" s="1156"/>
      <c r="R89" s="1156"/>
      <c r="S89" s="1156"/>
      <c r="T89" s="1157"/>
      <c r="U89" s="565">
        <f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548">
        <f>R88*U72</f>
        <v>0</v>
      </c>
      <c r="W89" s="547">
        <f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548">
        <f>R88*W72</f>
        <v>0</v>
      </c>
      <c r="Y89" s="547">
        <f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1147">
        <f>R88*Y72</f>
        <v>0</v>
      </c>
      <c r="AA89" s="1147"/>
      <c r="AB89" s="63"/>
      <c r="AE89" s="573">
        <v>89</v>
      </c>
      <c r="AF89" s="577">
        <f t="shared" si="39"/>
        <v>0</v>
      </c>
      <c r="AG89" s="1021">
        <f>U89+W89+Y89</f>
        <v>0</v>
      </c>
      <c r="AH89" s="1020"/>
    </row>
    <row r="90" spans="1:34">
      <c r="A90" s="1139"/>
      <c r="B90" s="493" t="s">
        <v>133</v>
      </c>
      <c r="C90" s="1155"/>
      <c r="D90" s="1156"/>
      <c r="E90" s="1156"/>
      <c r="F90" s="1156"/>
      <c r="G90" s="1156"/>
      <c r="H90" s="1156"/>
      <c r="I90" s="1156"/>
      <c r="J90" s="1156"/>
      <c r="K90" s="1156"/>
      <c r="L90" s="1156"/>
      <c r="M90" s="1156"/>
      <c r="N90" s="1156"/>
      <c r="O90" s="1156"/>
      <c r="P90" s="1156"/>
      <c r="Q90" s="1156"/>
      <c r="R90" s="1156"/>
      <c r="S90" s="1156"/>
      <c r="T90" s="1157"/>
      <c r="U90" s="1173" t="s">
        <v>135</v>
      </c>
      <c r="V90" s="1174"/>
      <c r="W90" s="1171">
        <f>P88+U89+W89+Y89</f>
        <v>0</v>
      </c>
      <c r="X90" s="1172"/>
      <c r="Y90" s="546" t="s">
        <v>136</v>
      </c>
      <c r="Z90" s="1175">
        <f>R88+(R88*U72)+(R88*W72)+(R88*Y72)</f>
        <v>0</v>
      </c>
      <c r="AA90" s="1175"/>
      <c r="AB90" s="63"/>
      <c r="AF90" s="464"/>
    </row>
    <row r="91" spans="1:34">
      <c r="A91" s="1139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F91" s="464"/>
    </row>
    <row r="92" spans="1:34">
      <c r="A92" s="1139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F92" s="464"/>
    </row>
    <row r="93" spans="1:34" ht="49.95" customHeight="1">
      <c r="A93" s="1140" t="s">
        <v>142</v>
      </c>
      <c r="B93" s="1158" t="s">
        <v>153</v>
      </c>
      <c r="C93" s="1158"/>
      <c r="D93" s="1158"/>
      <c r="E93" s="1158"/>
      <c r="F93" s="1158"/>
      <c r="G93" s="1158"/>
      <c r="H93" s="1158"/>
      <c r="I93" s="1158"/>
      <c r="J93" s="1158"/>
      <c r="K93" s="1158"/>
      <c r="L93" s="1158"/>
      <c r="M93" s="1158"/>
      <c r="N93" s="1158"/>
      <c r="O93" s="1158" t="str">
        <f>IF(B96=0,"",B96)</f>
        <v/>
      </c>
      <c r="P93" s="1158"/>
      <c r="Q93" s="1158"/>
      <c r="R93" s="1158"/>
      <c r="S93" s="1158"/>
      <c r="T93" s="1158"/>
      <c r="U93" s="1158"/>
      <c r="V93" s="1158"/>
      <c r="W93" s="1158"/>
      <c r="X93" s="1158"/>
      <c r="Y93" s="1158"/>
      <c r="Z93" s="1158"/>
      <c r="AA93" s="1158"/>
      <c r="AB93" s="1158"/>
      <c r="AF93" s="464"/>
    </row>
    <row r="94" spans="1:34" ht="15.6" customHeight="1">
      <c r="A94" s="1140"/>
      <c r="B94" s="1179" t="s">
        <v>154</v>
      </c>
      <c r="C94" s="1179" t="s">
        <v>75</v>
      </c>
      <c r="D94" s="1179" t="s">
        <v>84</v>
      </c>
      <c r="E94" s="1181" t="s">
        <v>45</v>
      </c>
      <c r="F94" s="1183" t="s">
        <v>155</v>
      </c>
      <c r="G94" s="1179" t="s">
        <v>156</v>
      </c>
      <c r="H94" s="1185" t="s">
        <v>157</v>
      </c>
      <c r="I94" s="1185" t="s">
        <v>158</v>
      </c>
      <c r="J94" s="1189" t="s">
        <v>159</v>
      </c>
      <c r="K94" s="157" t="s">
        <v>78</v>
      </c>
      <c r="L94" s="1191" t="s">
        <v>100</v>
      </c>
      <c r="M94" s="1192"/>
      <c r="N94" s="1193"/>
      <c r="O94" s="1097" t="s">
        <v>46</v>
      </c>
      <c r="P94" s="1043"/>
      <c r="Q94" s="1097" t="s">
        <v>79</v>
      </c>
      <c r="R94" s="1043"/>
      <c r="S94" s="1181" t="s">
        <v>102</v>
      </c>
      <c r="T94" s="1187" t="s">
        <v>160</v>
      </c>
      <c r="U94" s="1042" t="s">
        <v>80</v>
      </c>
      <c r="V94" s="1151"/>
      <c r="W94" s="1151"/>
      <c r="X94" s="1151"/>
      <c r="Y94" s="1151"/>
      <c r="Z94" s="1151"/>
      <c r="AA94" s="1152"/>
      <c r="AB94" s="1200" t="s">
        <v>104</v>
      </c>
      <c r="AF94" s="464"/>
    </row>
    <row r="95" spans="1:34">
      <c r="A95" s="1140"/>
      <c r="B95" s="1180"/>
      <c r="C95" s="1180"/>
      <c r="D95" s="1180"/>
      <c r="E95" s="1182"/>
      <c r="F95" s="1184"/>
      <c r="G95" s="1180"/>
      <c r="H95" s="1186"/>
      <c r="I95" s="1186"/>
      <c r="J95" s="1190"/>
      <c r="K95" s="157" t="s">
        <v>78</v>
      </c>
      <c r="L95" s="1194"/>
      <c r="M95" s="1195"/>
      <c r="N95" s="1196"/>
      <c r="O95" s="156" t="s">
        <v>105</v>
      </c>
      <c r="P95" s="155" t="s">
        <v>82</v>
      </c>
      <c r="Q95" s="155" t="s">
        <v>105</v>
      </c>
      <c r="R95" s="155" t="s">
        <v>82</v>
      </c>
      <c r="S95" s="1182"/>
      <c r="T95" s="1188"/>
      <c r="U95" s="253">
        <v>0.1</v>
      </c>
      <c r="V95" s="343" t="s">
        <v>57</v>
      </c>
      <c r="W95" s="252">
        <v>0.1</v>
      </c>
      <c r="X95" s="344" t="s">
        <v>108</v>
      </c>
      <c r="Y95" s="255">
        <v>0.1</v>
      </c>
      <c r="Z95" s="1153" t="s">
        <v>59</v>
      </c>
      <c r="AA95" s="1154"/>
      <c r="AB95" s="1201"/>
      <c r="AF95" s="464"/>
    </row>
    <row r="96" spans="1:34" ht="15.6" customHeight="1">
      <c r="A96" s="1140"/>
      <c r="B96" s="1176">
        <f>'Cadastro Inicial'!B18</f>
        <v>0</v>
      </c>
      <c r="C96" s="1168">
        <f>'Cadastro Inicial'!C18:D18</f>
        <v>0</v>
      </c>
      <c r="D96" s="867"/>
      <c r="E96" s="867"/>
      <c r="F96" s="867"/>
      <c r="G96" s="867"/>
      <c r="H96" s="868"/>
      <c r="I96" s="868"/>
      <c r="J96" s="867"/>
      <c r="K96" s="110">
        <f>IF(H96=0,0,(I96-H96)+1)</f>
        <v>0</v>
      </c>
      <c r="L96" s="132" t="s">
        <v>164</v>
      </c>
      <c r="M96" s="1163">
        <v>0</v>
      </c>
      <c r="N96" s="1164"/>
      <c r="O96" s="136">
        <f>ROUNDUP(((Q96/T96)),0)</f>
        <v>0</v>
      </c>
      <c r="P96" s="136">
        <f>O96*J96*K96</f>
        <v>0</v>
      </c>
      <c r="Q96" s="140">
        <f>S96-(S96*M96)</f>
        <v>0</v>
      </c>
      <c r="R96" s="138">
        <f>Q96*J96*K96</f>
        <v>0</v>
      </c>
      <c r="S96" s="135"/>
      <c r="T96" s="866">
        <v>0.85</v>
      </c>
      <c r="U96" s="925">
        <f>U95</f>
        <v>0.1</v>
      </c>
      <c r="V96" s="862">
        <f>(O96*U96)</f>
        <v>0</v>
      </c>
      <c r="W96" s="928">
        <f>W95</f>
        <v>0.1</v>
      </c>
      <c r="X96" s="863">
        <f>(O96*W96)</f>
        <v>0</v>
      </c>
      <c r="Y96" s="930">
        <f>Y95</f>
        <v>0.1</v>
      </c>
      <c r="Z96" s="1149">
        <f>(O96*Y96)</f>
        <v>0</v>
      </c>
      <c r="AA96" s="1149"/>
      <c r="AB96" s="180" t="s">
        <v>114</v>
      </c>
      <c r="AE96" s="479">
        <v>96</v>
      </c>
      <c r="AF96" s="577">
        <f>V96+X96+Z96</f>
        <v>0</v>
      </c>
    </row>
    <row r="97" spans="1:34" ht="15.6" customHeight="1">
      <c r="A97" s="1140"/>
      <c r="B97" s="1177"/>
      <c r="C97" s="1169"/>
      <c r="D97" s="867"/>
      <c r="E97" s="867"/>
      <c r="F97" s="867"/>
      <c r="G97" s="867"/>
      <c r="H97" s="868"/>
      <c r="I97" s="868"/>
      <c r="J97" s="867"/>
      <c r="K97" s="110">
        <f>IF(H97=0,0,(I97-H97)+1)</f>
        <v>0</v>
      </c>
      <c r="L97" s="114" t="s">
        <v>164</v>
      </c>
      <c r="M97" s="1163">
        <v>0</v>
      </c>
      <c r="N97" s="1164"/>
      <c r="O97" s="137">
        <f t="shared" ref="O97:O110" si="53">ROUNDUP(((Q97/T97)),0)</f>
        <v>0</v>
      </c>
      <c r="P97" s="137">
        <f>O97*J97*K97</f>
        <v>0</v>
      </c>
      <c r="Q97" s="140">
        <f t="shared" ref="Q97:Q110" si="54">S97-(S97*M97)</f>
        <v>0</v>
      </c>
      <c r="R97" s="139">
        <f>Q97*J97*K97</f>
        <v>0</v>
      </c>
      <c r="S97" s="135"/>
      <c r="T97" s="866">
        <v>0.85</v>
      </c>
      <c r="U97" s="925">
        <f>U96</f>
        <v>0.1</v>
      </c>
      <c r="V97" s="862">
        <f t="shared" ref="V97:V105" si="55">(O97*U97)</f>
        <v>0</v>
      </c>
      <c r="W97" s="928">
        <f t="shared" ref="W97:W110" si="56">W96</f>
        <v>0.1</v>
      </c>
      <c r="X97" s="863">
        <f t="shared" ref="X97:X110" si="57">(O97*W97)</f>
        <v>0</v>
      </c>
      <c r="Y97" s="930">
        <f t="shared" ref="Y97:Y110" si="58">Y96</f>
        <v>0.1</v>
      </c>
      <c r="Z97" s="1149">
        <f t="shared" ref="Z97:Z110" si="59">(O97*Y97)</f>
        <v>0</v>
      </c>
      <c r="AA97" s="1149"/>
      <c r="AB97" s="188" t="s">
        <v>138</v>
      </c>
      <c r="AE97" s="479">
        <f t="shared" si="47"/>
        <v>97</v>
      </c>
      <c r="AF97" s="577">
        <f t="shared" ref="AF97:AF112" si="60">V97+X97+Z97</f>
        <v>0</v>
      </c>
    </row>
    <row r="98" spans="1:34" ht="15.6" customHeight="1">
      <c r="A98" s="1140"/>
      <c r="B98" s="1177"/>
      <c r="C98" s="1169"/>
      <c r="D98" s="867"/>
      <c r="E98" s="867"/>
      <c r="F98" s="867"/>
      <c r="G98" s="867"/>
      <c r="H98" s="868"/>
      <c r="I98" s="868"/>
      <c r="J98" s="867"/>
      <c r="K98" s="110">
        <f t="shared" ref="K98:K110" si="61">IF(H98=0,0,(I98-H98)+1)</f>
        <v>0</v>
      </c>
      <c r="L98" s="114" t="s">
        <v>164</v>
      </c>
      <c r="M98" s="1163">
        <v>0</v>
      </c>
      <c r="N98" s="1164"/>
      <c r="O98" s="137">
        <f t="shared" si="53"/>
        <v>0</v>
      </c>
      <c r="P98" s="137">
        <f t="shared" ref="P98:P110" si="62">O98*J98*K98</f>
        <v>0</v>
      </c>
      <c r="Q98" s="140">
        <f t="shared" si="54"/>
        <v>0</v>
      </c>
      <c r="R98" s="139">
        <f t="shared" ref="R98:R110" si="63">Q98*J98*K98</f>
        <v>0</v>
      </c>
      <c r="S98" s="135"/>
      <c r="T98" s="866">
        <v>0.85</v>
      </c>
      <c r="U98" s="925">
        <f t="shared" ref="U98:U110" si="64">U97</f>
        <v>0.1</v>
      </c>
      <c r="V98" s="862">
        <f t="shared" si="55"/>
        <v>0</v>
      </c>
      <c r="W98" s="928">
        <f t="shared" si="56"/>
        <v>0.1</v>
      </c>
      <c r="X98" s="863">
        <f t="shared" si="57"/>
        <v>0</v>
      </c>
      <c r="Y98" s="930">
        <f t="shared" si="58"/>
        <v>0.1</v>
      </c>
      <c r="Z98" s="1149">
        <f t="shared" si="59"/>
        <v>0</v>
      </c>
      <c r="AA98" s="1149"/>
      <c r="AB98" s="189"/>
      <c r="AE98" s="479">
        <f t="shared" si="47"/>
        <v>98</v>
      </c>
      <c r="AF98" s="577">
        <f t="shared" si="60"/>
        <v>0</v>
      </c>
    </row>
    <row r="99" spans="1:34" ht="15.6" customHeight="1">
      <c r="A99" s="1140"/>
      <c r="B99" s="1177"/>
      <c r="C99" s="1169"/>
      <c r="D99" s="867"/>
      <c r="E99" s="867"/>
      <c r="F99" s="867"/>
      <c r="G99" s="867"/>
      <c r="H99" s="868"/>
      <c r="I99" s="868"/>
      <c r="J99" s="867"/>
      <c r="K99" s="110">
        <f t="shared" si="61"/>
        <v>0</v>
      </c>
      <c r="L99" s="114" t="s">
        <v>164</v>
      </c>
      <c r="M99" s="1163">
        <v>0</v>
      </c>
      <c r="N99" s="1164"/>
      <c r="O99" s="137">
        <f t="shared" si="53"/>
        <v>0</v>
      </c>
      <c r="P99" s="137">
        <f t="shared" si="62"/>
        <v>0</v>
      </c>
      <c r="Q99" s="140">
        <f t="shared" si="54"/>
        <v>0</v>
      </c>
      <c r="R99" s="139">
        <f t="shared" si="63"/>
        <v>0</v>
      </c>
      <c r="S99" s="135"/>
      <c r="T99" s="866">
        <v>0.85</v>
      </c>
      <c r="U99" s="925">
        <f t="shared" si="64"/>
        <v>0.1</v>
      </c>
      <c r="V99" s="862">
        <f t="shared" si="55"/>
        <v>0</v>
      </c>
      <c r="W99" s="928">
        <f t="shared" si="56"/>
        <v>0.1</v>
      </c>
      <c r="X99" s="863">
        <f t="shared" si="57"/>
        <v>0</v>
      </c>
      <c r="Y99" s="930">
        <f t="shared" si="58"/>
        <v>0.1</v>
      </c>
      <c r="Z99" s="1149">
        <f t="shared" si="59"/>
        <v>0</v>
      </c>
      <c r="AA99" s="1149"/>
      <c r="AB99" s="182" t="s">
        <v>116</v>
      </c>
      <c r="AE99" s="479">
        <f t="shared" si="47"/>
        <v>99</v>
      </c>
      <c r="AF99" s="577">
        <f t="shared" si="60"/>
        <v>0</v>
      </c>
    </row>
    <row r="100" spans="1:34" ht="15.6" customHeight="1">
      <c r="A100" s="1140"/>
      <c r="B100" s="1177"/>
      <c r="C100" s="1169"/>
      <c r="D100" s="867"/>
      <c r="E100" s="867"/>
      <c r="F100" s="867"/>
      <c r="G100" s="867"/>
      <c r="H100" s="868"/>
      <c r="I100" s="868"/>
      <c r="J100" s="867"/>
      <c r="K100" s="110">
        <f t="shared" si="61"/>
        <v>0</v>
      </c>
      <c r="L100" s="114" t="s">
        <v>164</v>
      </c>
      <c r="M100" s="1163">
        <v>0</v>
      </c>
      <c r="N100" s="1164"/>
      <c r="O100" s="137">
        <f t="shared" si="53"/>
        <v>0</v>
      </c>
      <c r="P100" s="137">
        <f t="shared" si="62"/>
        <v>0</v>
      </c>
      <c r="Q100" s="140">
        <f t="shared" si="54"/>
        <v>0</v>
      </c>
      <c r="R100" s="139">
        <f t="shared" si="63"/>
        <v>0</v>
      </c>
      <c r="S100" s="135"/>
      <c r="T100" s="866">
        <v>0.85</v>
      </c>
      <c r="U100" s="925">
        <f t="shared" si="64"/>
        <v>0.1</v>
      </c>
      <c r="V100" s="862">
        <f t="shared" si="55"/>
        <v>0</v>
      </c>
      <c r="W100" s="928">
        <f t="shared" si="56"/>
        <v>0.1</v>
      </c>
      <c r="X100" s="863">
        <f t="shared" si="57"/>
        <v>0</v>
      </c>
      <c r="Y100" s="930">
        <f t="shared" si="58"/>
        <v>0.1</v>
      </c>
      <c r="Z100" s="1149">
        <f t="shared" si="59"/>
        <v>0</v>
      </c>
      <c r="AA100" s="1149"/>
      <c r="AB100" s="187" t="s">
        <v>140</v>
      </c>
      <c r="AE100" s="479">
        <f t="shared" si="47"/>
        <v>100</v>
      </c>
      <c r="AF100" s="577">
        <f t="shared" si="60"/>
        <v>0</v>
      </c>
    </row>
    <row r="101" spans="1:34" ht="15.6" customHeight="1">
      <c r="A101" s="1140"/>
      <c r="B101" s="1177"/>
      <c r="C101" s="1169"/>
      <c r="D101" s="867"/>
      <c r="E101" s="867"/>
      <c r="F101" s="867"/>
      <c r="G101" s="867"/>
      <c r="H101" s="868"/>
      <c r="I101" s="868"/>
      <c r="J101" s="867"/>
      <c r="K101" s="110">
        <f t="shared" si="61"/>
        <v>0</v>
      </c>
      <c r="L101" s="114" t="s">
        <v>164</v>
      </c>
      <c r="M101" s="1163">
        <v>0</v>
      </c>
      <c r="N101" s="1164"/>
      <c r="O101" s="137">
        <f t="shared" si="53"/>
        <v>0</v>
      </c>
      <c r="P101" s="137">
        <f t="shared" si="62"/>
        <v>0</v>
      </c>
      <c r="Q101" s="140">
        <f t="shared" si="54"/>
        <v>0</v>
      </c>
      <c r="R101" s="139">
        <f t="shared" si="63"/>
        <v>0</v>
      </c>
      <c r="S101" s="135"/>
      <c r="T101" s="866">
        <v>0.85</v>
      </c>
      <c r="U101" s="925">
        <f t="shared" si="64"/>
        <v>0.1</v>
      </c>
      <c r="V101" s="862">
        <f t="shared" si="55"/>
        <v>0</v>
      </c>
      <c r="W101" s="928">
        <f t="shared" si="56"/>
        <v>0.1</v>
      </c>
      <c r="X101" s="863">
        <f t="shared" si="57"/>
        <v>0</v>
      </c>
      <c r="Y101" s="930">
        <f t="shared" si="58"/>
        <v>0.1</v>
      </c>
      <c r="Z101" s="1149">
        <f t="shared" si="59"/>
        <v>0</v>
      </c>
      <c r="AA101" s="1149"/>
      <c r="AB101" s="190"/>
      <c r="AE101" s="479">
        <f t="shared" si="47"/>
        <v>101</v>
      </c>
      <c r="AF101" s="577">
        <f t="shared" si="60"/>
        <v>0</v>
      </c>
    </row>
    <row r="102" spans="1:34" ht="15.6" customHeight="1">
      <c r="A102" s="1140"/>
      <c r="B102" s="1177"/>
      <c r="C102" s="1169"/>
      <c r="D102" s="867"/>
      <c r="E102" s="867"/>
      <c r="F102" s="867"/>
      <c r="G102" s="867"/>
      <c r="H102" s="868"/>
      <c r="I102" s="868"/>
      <c r="J102" s="867"/>
      <c r="K102" s="110">
        <f t="shared" si="61"/>
        <v>0</v>
      </c>
      <c r="L102" s="114" t="s">
        <v>164</v>
      </c>
      <c r="M102" s="1163">
        <v>0</v>
      </c>
      <c r="N102" s="1164"/>
      <c r="O102" s="137">
        <f t="shared" si="53"/>
        <v>0</v>
      </c>
      <c r="P102" s="137">
        <f t="shared" si="62"/>
        <v>0</v>
      </c>
      <c r="Q102" s="140">
        <f t="shared" si="54"/>
        <v>0</v>
      </c>
      <c r="R102" s="139">
        <f t="shared" si="63"/>
        <v>0</v>
      </c>
      <c r="S102" s="135"/>
      <c r="T102" s="866">
        <v>0.85</v>
      </c>
      <c r="U102" s="925">
        <f t="shared" si="64"/>
        <v>0.1</v>
      </c>
      <c r="V102" s="862">
        <f t="shared" si="55"/>
        <v>0</v>
      </c>
      <c r="W102" s="928">
        <f t="shared" si="56"/>
        <v>0.1</v>
      </c>
      <c r="X102" s="863">
        <f t="shared" si="57"/>
        <v>0</v>
      </c>
      <c r="Y102" s="930">
        <f t="shared" si="58"/>
        <v>0.1</v>
      </c>
      <c r="Z102" s="1149">
        <f t="shared" si="59"/>
        <v>0</v>
      </c>
      <c r="AA102" s="1149"/>
      <c r="AB102" s="190"/>
      <c r="AE102" s="479">
        <f t="shared" si="47"/>
        <v>102</v>
      </c>
      <c r="AF102" s="577">
        <f t="shared" si="60"/>
        <v>0</v>
      </c>
    </row>
    <row r="103" spans="1:34" ht="15.6" customHeight="1">
      <c r="A103" s="1140"/>
      <c r="B103" s="1177"/>
      <c r="C103" s="1169"/>
      <c r="D103" s="867"/>
      <c r="E103" s="867"/>
      <c r="F103" s="867"/>
      <c r="G103" s="867"/>
      <c r="H103" s="868"/>
      <c r="I103" s="868"/>
      <c r="J103" s="867"/>
      <c r="K103" s="110">
        <f t="shared" si="61"/>
        <v>0</v>
      </c>
      <c r="L103" s="114" t="s">
        <v>164</v>
      </c>
      <c r="M103" s="1163">
        <v>0</v>
      </c>
      <c r="N103" s="1164"/>
      <c r="O103" s="137">
        <f t="shared" si="53"/>
        <v>0</v>
      </c>
      <c r="P103" s="137">
        <f t="shared" si="62"/>
        <v>0</v>
      </c>
      <c r="Q103" s="140">
        <f t="shared" si="54"/>
        <v>0</v>
      </c>
      <c r="R103" s="139">
        <f t="shared" si="63"/>
        <v>0</v>
      </c>
      <c r="S103" s="135"/>
      <c r="T103" s="866">
        <v>0.85</v>
      </c>
      <c r="U103" s="925">
        <f t="shared" si="64"/>
        <v>0.1</v>
      </c>
      <c r="V103" s="862">
        <f t="shared" si="55"/>
        <v>0</v>
      </c>
      <c r="W103" s="928">
        <f t="shared" si="56"/>
        <v>0.1</v>
      </c>
      <c r="X103" s="863">
        <f t="shared" si="57"/>
        <v>0</v>
      </c>
      <c r="Y103" s="930">
        <f t="shared" si="58"/>
        <v>0.1</v>
      </c>
      <c r="Z103" s="1149">
        <f t="shared" si="59"/>
        <v>0</v>
      </c>
      <c r="AA103" s="1149"/>
      <c r="AB103" s="190"/>
      <c r="AE103" s="479">
        <f t="shared" si="47"/>
        <v>103</v>
      </c>
      <c r="AF103" s="577">
        <f t="shared" si="60"/>
        <v>0</v>
      </c>
    </row>
    <row r="104" spans="1:34" ht="15.6" customHeight="1">
      <c r="A104" s="1140"/>
      <c r="B104" s="1177"/>
      <c r="C104" s="1169"/>
      <c r="D104" s="867"/>
      <c r="E104" s="867"/>
      <c r="F104" s="867"/>
      <c r="G104" s="867"/>
      <c r="H104" s="868"/>
      <c r="I104" s="868"/>
      <c r="J104" s="867"/>
      <c r="K104" s="110">
        <f t="shared" si="61"/>
        <v>0</v>
      </c>
      <c r="L104" s="114" t="s">
        <v>164</v>
      </c>
      <c r="M104" s="1163">
        <v>0</v>
      </c>
      <c r="N104" s="1164"/>
      <c r="O104" s="137">
        <f t="shared" si="53"/>
        <v>0</v>
      </c>
      <c r="P104" s="137">
        <f t="shared" si="62"/>
        <v>0</v>
      </c>
      <c r="Q104" s="140">
        <f t="shared" si="54"/>
        <v>0</v>
      </c>
      <c r="R104" s="139">
        <f t="shared" si="63"/>
        <v>0</v>
      </c>
      <c r="S104" s="135"/>
      <c r="T104" s="866">
        <v>0.85</v>
      </c>
      <c r="U104" s="925">
        <f t="shared" si="64"/>
        <v>0.1</v>
      </c>
      <c r="V104" s="862">
        <f t="shared" si="55"/>
        <v>0</v>
      </c>
      <c r="W104" s="928">
        <f t="shared" si="56"/>
        <v>0.1</v>
      </c>
      <c r="X104" s="863">
        <f t="shared" si="57"/>
        <v>0</v>
      </c>
      <c r="Y104" s="930">
        <f t="shared" si="58"/>
        <v>0.1</v>
      </c>
      <c r="Z104" s="1149">
        <f t="shared" si="59"/>
        <v>0</v>
      </c>
      <c r="AA104" s="1149"/>
      <c r="AB104" s="190"/>
      <c r="AE104" s="479">
        <f t="shared" si="47"/>
        <v>104</v>
      </c>
      <c r="AF104" s="577">
        <f t="shared" si="60"/>
        <v>0</v>
      </c>
    </row>
    <row r="105" spans="1:34" ht="15.6" customHeight="1">
      <c r="A105" s="1140"/>
      <c r="B105" s="1177"/>
      <c r="C105" s="1169"/>
      <c r="D105" s="867"/>
      <c r="E105" s="867"/>
      <c r="F105" s="867"/>
      <c r="G105" s="867"/>
      <c r="H105" s="868"/>
      <c r="I105" s="868"/>
      <c r="J105" s="867"/>
      <c r="K105" s="110">
        <f t="shared" si="61"/>
        <v>0</v>
      </c>
      <c r="L105" s="114" t="s">
        <v>164</v>
      </c>
      <c r="M105" s="1163">
        <v>0</v>
      </c>
      <c r="N105" s="1164"/>
      <c r="O105" s="137">
        <f t="shared" si="53"/>
        <v>0</v>
      </c>
      <c r="P105" s="137">
        <f t="shared" si="62"/>
        <v>0</v>
      </c>
      <c r="Q105" s="140">
        <f t="shared" si="54"/>
        <v>0</v>
      </c>
      <c r="R105" s="139">
        <f t="shared" si="63"/>
        <v>0</v>
      </c>
      <c r="S105" s="135"/>
      <c r="T105" s="866">
        <v>0.85</v>
      </c>
      <c r="U105" s="925">
        <f t="shared" si="64"/>
        <v>0.1</v>
      </c>
      <c r="V105" s="862">
        <f t="shared" si="55"/>
        <v>0</v>
      </c>
      <c r="W105" s="928">
        <f t="shared" si="56"/>
        <v>0.1</v>
      </c>
      <c r="X105" s="863">
        <f t="shared" si="57"/>
        <v>0</v>
      </c>
      <c r="Y105" s="930">
        <f t="shared" si="58"/>
        <v>0.1</v>
      </c>
      <c r="Z105" s="1149">
        <f t="shared" si="59"/>
        <v>0</v>
      </c>
      <c r="AA105" s="1149"/>
      <c r="AB105" s="190"/>
      <c r="AE105" s="479">
        <f t="shared" si="47"/>
        <v>105</v>
      </c>
      <c r="AF105" s="577">
        <f t="shared" si="60"/>
        <v>0</v>
      </c>
    </row>
    <row r="106" spans="1:34" ht="15.6" customHeight="1">
      <c r="A106" s="1140"/>
      <c r="B106" s="1177"/>
      <c r="C106" s="1169"/>
      <c r="D106" s="867"/>
      <c r="E106" s="867"/>
      <c r="F106" s="867"/>
      <c r="G106" s="867"/>
      <c r="H106" s="868"/>
      <c r="I106" s="868"/>
      <c r="J106" s="867"/>
      <c r="K106" s="110">
        <f t="shared" si="61"/>
        <v>0</v>
      </c>
      <c r="L106" s="114" t="s">
        <v>164</v>
      </c>
      <c r="M106" s="1163">
        <v>0</v>
      </c>
      <c r="N106" s="1164"/>
      <c r="O106" s="137">
        <f t="shared" si="53"/>
        <v>0</v>
      </c>
      <c r="P106" s="137">
        <f t="shared" si="62"/>
        <v>0</v>
      </c>
      <c r="Q106" s="140">
        <f t="shared" si="54"/>
        <v>0</v>
      </c>
      <c r="R106" s="139">
        <f t="shared" si="63"/>
        <v>0</v>
      </c>
      <c r="S106" s="135"/>
      <c r="T106" s="866">
        <v>0.85</v>
      </c>
      <c r="U106" s="925">
        <f t="shared" si="64"/>
        <v>0.1</v>
      </c>
      <c r="V106" s="862">
        <f>(O106*U106)</f>
        <v>0</v>
      </c>
      <c r="W106" s="928">
        <f t="shared" si="56"/>
        <v>0.1</v>
      </c>
      <c r="X106" s="863">
        <f t="shared" si="57"/>
        <v>0</v>
      </c>
      <c r="Y106" s="930">
        <f t="shared" si="58"/>
        <v>0.1</v>
      </c>
      <c r="Z106" s="1149">
        <f t="shared" si="59"/>
        <v>0</v>
      </c>
      <c r="AA106" s="1149"/>
      <c r="AB106" s="190"/>
      <c r="AE106" s="479">
        <f t="shared" si="47"/>
        <v>106</v>
      </c>
      <c r="AF106" s="577">
        <f t="shared" si="60"/>
        <v>0</v>
      </c>
    </row>
    <row r="107" spans="1:34" ht="15.6" customHeight="1">
      <c r="A107" s="1140"/>
      <c r="B107" s="1177"/>
      <c r="C107" s="1169"/>
      <c r="D107" s="867"/>
      <c r="E107" s="867"/>
      <c r="F107" s="867"/>
      <c r="G107" s="867"/>
      <c r="H107" s="868"/>
      <c r="I107" s="868"/>
      <c r="J107" s="867"/>
      <c r="K107" s="110">
        <f t="shared" si="61"/>
        <v>0</v>
      </c>
      <c r="L107" s="114" t="s">
        <v>164</v>
      </c>
      <c r="M107" s="1163">
        <v>0</v>
      </c>
      <c r="N107" s="1164"/>
      <c r="O107" s="137">
        <f t="shared" si="53"/>
        <v>0</v>
      </c>
      <c r="P107" s="137">
        <f t="shared" si="62"/>
        <v>0</v>
      </c>
      <c r="Q107" s="140">
        <f t="shared" si="54"/>
        <v>0</v>
      </c>
      <c r="R107" s="139">
        <f t="shared" si="63"/>
        <v>0</v>
      </c>
      <c r="S107" s="135"/>
      <c r="T107" s="866">
        <v>0.85</v>
      </c>
      <c r="U107" s="925">
        <f t="shared" si="64"/>
        <v>0.1</v>
      </c>
      <c r="V107" s="862">
        <f t="shared" ref="V107:V110" si="65">(O107*U107)</f>
        <v>0</v>
      </c>
      <c r="W107" s="928">
        <f t="shared" si="56"/>
        <v>0.1</v>
      </c>
      <c r="X107" s="863">
        <f t="shared" si="57"/>
        <v>0</v>
      </c>
      <c r="Y107" s="930">
        <f t="shared" si="58"/>
        <v>0.1</v>
      </c>
      <c r="Z107" s="1149">
        <f t="shared" si="59"/>
        <v>0</v>
      </c>
      <c r="AA107" s="1149"/>
      <c r="AB107" s="190"/>
      <c r="AE107" s="479">
        <f t="shared" si="47"/>
        <v>107</v>
      </c>
      <c r="AF107" s="577">
        <f t="shared" si="60"/>
        <v>0</v>
      </c>
    </row>
    <row r="108" spans="1:34" ht="15.6" customHeight="1">
      <c r="A108" s="1140"/>
      <c r="B108" s="1177"/>
      <c r="C108" s="1169"/>
      <c r="D108" s="867"/>
      <c r="E108" s="867"/>
      <c r="F108" s="867"/>
      <c r="G108" s="867"/>
      <c r="H108" s="868"/>
      <c r="I108" s="868"/>
      <c r="J108" s="867"/>
      <c r="K108" s="110">
        <f t="shared" si="61"/>
        <v>0</v>
      </c>
      <c r="L108" s="114" t="s">
        <v>164</v>
      </c>
      <c r="M108" s="1163">
        <v>0</v>
      </c>
      <c r="N108" s="1164"/>
      <c r="O108" s="137">
        <f t="shared" si="53"/>
        <v>0</v>
      </c>
      <c r="P108" s="137">
        <f t="shared" si="62"/>
        <v>0</v>
      </c>
      <c r="Q108" s="140">
        <f t="shared" si="54"/>
        <v>0</v>
      </c>
      <c r="R108" s="139">
        <f t="shared" si="63"/>
        <v>0</v>
      </c>
      <c r="S108" s="135"/>
      <c r="T108" s="866">
        <v>0.85</v>
      </c>
      <c r="U108" s="925">
        <f t="shared" si="64"/>
        <v>0.1</v>
      </c>
      <c r="V108" s="862">
        <f t="shared" si="65"/>
        <v>0</v>
      </c>
      <c r="W108" s="928">
        <f t="shared" si="56"/>
        <v>0.1</v>
      </c>
      <c r="X108" s="863">
        <f t="shared" si="57"/>
        <v>0</v>
      </c>
      <c r="Y108" s="930">
        <f t="shared" si="58"/>
        <v>0.1</v>
      </c>
      <c r="Z108" s="1149">
        <f t="shared" si="59"/>
        <v>0</v>
      </c>
      <c r="AA108" s="1149"/>
      <c r="AB108" s="190"/>
      <c r="AE108" s="479">
        <f t="shared" si="47"/>
        <v>108</v>
      </c>
      <c r="AF108" s="577">
        <f t="shared" si="60"/>
        <v>0</v>
      </c>
    </row>
    <row r="109" spans="1:34" ht="15.6" customHeight="1">
      <c r="A109" s="1140"/>
      <c r="B109" s="1177"/>
      <c r="C109" s="1169"/>
      <c r="D109" s="867"/>
      <c r="E109" s="867"/>
      <c r="F109" s="867"/>
      <c r="G109" s="867"/>
      <c r="H109" s="868"/>
      <c r="I109" s="868"/>
      <c r="J109" s="867"/>
      <c r="K109" s="110">
        <f t="shared" si="61"/>
        <v>0</v>
      </c>
      <c r="L109" s="114" t="s">
        <v>164</v>
      </c>
      <c r="M109" s="1163">
        <v>0</v>
      </c>
      <c r="N109" s="1164"/>
      <c r="O109" s="137">
        <f t="shared" si="53"/>
        <v>0</v>
      </c>
      <c r="P109" s="137">
        <f t="shared" si="62"/>
        <v>0</v>
      </c>
      <c r="Q109" s="140">
        <f t="shared" si="54"/>
        <v>0</v>
      </c>
      <c r="R109" s="139">
        <f t="shared" si="63"/>
        <v>0</v>
      </c>
      <c r="S109" s="135"/>
      <c r="T109" s="866">
        <v>0.85</v>
      </c>
      <c r="U109" s="925">
        <f t="shared" si="64"/>
        <v>0.1</v>
      </c>
      <c r="V109" s="862">
        <f t="shared" si="65"/>
        <v>0</v>
      </c>
      <c r="W109" s="928">
        <f t="shared" si="56"/>
        <v>0.1</v>
      </c>
      <c r="X109" s="863">
        <f t="shared" si="57"/>
        <v>0</v>
      </c>
      <c r="Y109" s="930">
        <f t="shared" si="58"/>
        <v>0.1</v>
      </c>
      <c r="Z109" s="1149">
        <f t="shared" si="59"/>
        <v>0</v>
      </c>
      <c r="AA109" s="1149"/>
      <c r="AB109" s="190"/>
      <c r="AE109" s="479">
        <f t="shared" si="47"/>
        <v>109</v>
      </c>
      <c r="AF109" s="577">
        <f t="shared" si="60"/>
        <v>0</v>
      </c>
    </row>
    <row r="110" spans="1:34" ht="15.6" customHeight="1">
      <c r="A110" s="1140"/>
      <c r="B110" s="1178"/>
      <c r="C110" s="1170"/>
      <c r="D110" s="867"/>
      <c r="E110" s="867"/>
      <c r="F110" s="867"/>
      <c r="G110" s="867"/>
      <c r="H110" s="868"/>
      <c r="I110" s="868"/>
      <c r="J110" s="867"/>
      <c r="K110" s="110">
        <f t="shared" si="61"/>
        <v>0</v>
      </c>
      <c r="L110" s="114" t="s">
        <v>164</v>
      </c>
      <c r="M110" s="1163">
        <v>0</v>
      </c>
      <c r="N110" s="1164"/>
      <c r="O110" s="351">
        <f t="shared" si="53"/>
        <v>0</v>
      </c>
      <c r="P110" s="351">
        <f t="shared" si="62"/>
        <v>0</v>
      </c>
      <c r="Q110" s="140">
        <f t="shared" si="54"/>
        <v>0</v>
      </c>
      <c r="R110" s="184">
        <f t="shared" si="63"/>
        <v>0</v>
      </c>
      <c r="S110" s="135"/>
      <c r="T110" s="866">
        <v>0.85</v>
      </c>
      <c r="U110" s="926">
        <f t="shared" si="64"/>
        <v>0.1</v>
      </c>
      <c r="V110" s="864">
        <f t="shared" si="65"/>
        <v>0</v>
      </c>
      <c r="W110" s="929">
        <f t="shared" si="56"/>
        <v>0.1</v>
      </c>
      <c r="X110" s="865">
        <f t="shared" si="57"/>
        <v>0</v>
      </c>
      <c r="Y110" s="931">
        <f t="shared" si="58"/>
        <v>0.1</v>
      </c>
      <c r="Z110" s="1150">
        <f t="shared" si="59"/>
        <v>0</v>
      </c>
      <c r="AA110" s="1150"/>
      <c r="AB110" s="190"/>
      <c r="AE110" s="479">
        <f t="shared" si="47"/>
        <v>110</v>
      </c>
      <c r="AF110" s="577">
        <f t="shared" si="60"/>
        <v>0</v>
      </c>
    </row>
    <row r="111" spans="1:34">
      <c r="A111" s="1140"/>
      <c r="B111" s="681"/>
      <c r="C111" s="682"/>
      <c r="D111" s="350" t="s">
        <v>165</v>
      </c>
      <c r="E111" s="314"/>
      <c r="F111" s="861">
        <f>(J96*K96)+(J97*K97)+(J98*K98)+(J99*K99)+(J100*K100)+(J101*K101)+(J102*K102)+(J103*K103)+(J104*K104)+(J105*K105)+(J106*K106)+(J107*K107)+(J108*K108)+(J109*K109)+(J110*K110)</f>
        <v>0</v>
      </c>
      <c r="G111" s="314" t="s">
        <v>166</v>
      </c>
      <c r="H111" s="860" t="e">
        <f>P111/F111</f>
        <v>#DIV/0!</v>
      </c>
      <c r="I111" s="2"/>
      <c r="J111" s="306">
        <f>SUM(J96:J110)</f>
        <v>0</v>
      </c>
      <c r="K111" s="306">
        <f>SUM(K96:K110)</f>
        <v>0</v>
      </c>
      <c r="L111" s="1165"/>
      <c r="M111" s="1166"/>
      <c r="N111" s="1167"/>
      <c r="O111" s="566" t="s">
        <v>120</v>
      </c>
      <c r="P111" s="567">
        <f>SUM(P96:P110)</f>
        <v>0</v>
      </c>
      <c r="Q111" s="568" t="s">
        <v>121</v>
      </c>
      <c r="R111" s="569">
        <f>SUM(R96:R110)</f>
        <v>0</v>
      </c>
      <c r="S111" s="306" t="s">
        <v>122</v>
      </c>
      <c r="T111" s="570">
        <f>IF(R111=0,0,(1-(R111/P111)))</f>
        <v>0</v>
      </c>
      <c r="U111" s="543" t="s">
        <v>123</v>
      </c>
      <c r="V111" s="543" t="s">
        <v>124</v>
      </c>
      <c r="W111" s="544" t="s">
        <v>125</v>
      </c>
      <c r="X111" s="544" t="s">
        <v>126</v>
      </c>
      <c r="Y111" s="545" t="s">
        <v>167</v>
      </c>
      <c r="Z111" s="1148" t="s">
        <v>128</v>
      </c>
      <c r="AA111" s="1148"/>
      <c r="AB111" s="190"/>
      <c r="AE111" s="1020" t="s">
        <v>129</v>
      </c>
      <c r="AF111" s="1020"/>
      <c r="AG111" s="1020" t="s">
        <v>130</v>
      </c>
      <c r="AH111" s="1020"/>
    </row>
    <row r="112" spans="1:34">
      <c r="A112" s="1140"/>
      <c r="B112" s="493" t="s">
        <v>131</v>
      </c>
      <c r="C112" s="1155"/>
      <c r="D112" s="1156"/>
      <c r="E112" s="1156"/>
      <c r="F112" s="1156"/>
      <c r="G112" s="1156"/>
      <c r="H112" s="1156"/>
      <c r="I112" s="1156"/>
      <c r="J112" s="1156"/>
      <c r="K112" s="1156"/>
      <c r="L112" s="1156"/>
      <c r="M112" s="1156"/>
      <c r="N112" s="1156"/>
      <c r="O112" s="1156"/>
      <c r="P112" s="1156"/>
      <c r="Q112" s="1156"/>
      <c r="R112" s="1156"/>
      <c r="S112" s="1156"/>
      <c r="T112" s="1157"/>
      <c r="U112" s="565">
        <f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548">
        <f>R111*U95</f>
        <v>0</v>
      </c>
      <c r="W112" s="547">
        <f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548">
        <f>R111*W95</f>
        <v>0</v>
      </c>
      <c r="Y112" s="547">
        <f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1147">
        <f>R111*Y95</f>
        <v>0</v>
      </c>
      <c r="AA112" s="1147"/>
      <c r="AB112" s="190"/>
      <c r="AE112" s="573">
        <v>112</v>
      </c>
      <c r="AF112" s="577">
        <f t="shared" si="60"/>
        <v>0</v>
      </c>
      <c r="AG112" s="1021">
        <f>U112+W112+Y112</f>
        <v>0</v>
      </c>
      <c r="AH112" s="1020"/>
    </row>
    <row r="113" spans="1:32">
      <c r="A113" s="1140"/>
      <c r="B113" s="493" t="s">
        <v>133</v>
      </c>
      <c r="C113" s="1155"/>
      <c r="D113" s="1156"/>
      <c r="E113" s="1156"/>
      <c r="F113" s="1156"/>
      <c r="G113" s="1156"/>
      <c r="H113" s="1156"/>
      <c r="I113" s="1156"/>
      <c r="J113" s="1156"/>
      <c r="K113" s="1156"/>
      <c r="L113" s="1156"/>
      <c r="M113" s="1156"/>
      <c r="N113" s="1156"/>
      <c r="O113" s="1156"/>
      <c r="P113" s="1156"/>
      <c r="Q113" s="1156"/>
      <c r="R113" s="1156"/>
      <c r="S113" s="1156"/>
      <c r="T113" s="1157"/>
      <c r="U113" s="1173" t="s">
        <v>135</v>
      </c>
      <c r="V113" s="1174"/>
      <c r="W113" s="1171">
        <f>P111+U112+W112+Y112</f>
        <v>0</v>
      </c>
      <c r="X113" s="1172"/>
      <c r="Y113" s="546" t="s">
        <v>136</v>
      </c>
      <c r="Z113" s="1175">
        <f>R111+(R111*U95)+(R111*W95)+(R111*Y95)</f>
        <v>0</v>
      </c>
      <c r="AA113" s="1175"/>
      <c r="AB113" s="64"/>
      <c r="AF113" s="464"/>
    </row>
    <row r="114" spans="1:32">
      <c r="A114" s="1140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F114" s="464"/>
    </row>
    <row r="115" spans="1:32">
      <c r="A115" s="1140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F115" s="464"/>
    </row>
    <row r="116" spans="1:32" ht="49.95" customHeight="1">
      <c r="A116" s="1141" t="s">
        <v>168</v>
      </c>
      <c r="B116" s="1159" t="s">
        <v>153</v>
      </c>
      <c r="C116" s="1159"/>
      <c r="D116" s="1159"/>
      <c r="E116" s="1159"/>
      <c r="F116" s="1159"/>
      <c r="G116" s="1159"/>
      <c r="H116" s="1159"/>
      <c r="I116" s="1159"/>
      <c r="J116" s="1159"/>
      <c r="K116" s="1159"/>
      <c r="L116" s="1159"/>
      <c r="M116" s="1159"/>
      <c r="N116" s="1159"/>
      <c r="O116" s="1159" t="str">
        <f>IF(B119=0,"","b119")</f>
        <v/>
      </c>
      <c r="P116" s="1159"/>
      <c r="Q116" s="1159"/>
      <c r="R116" s="1159"/>
      <c r="S116" s="1159"/>
      <c r="T116" s="1159"/>
      <c r="U116" s="1159"/>
      <c r="V116" s="1159"/>
      <c r="W116" s="1159"/>
      <c r="X116" s="1159"/>
      <c r="Y116" s="1159"/>
      <c r="Z116" s="1159"/>
      <c r="AA116" s="1159"/>
      <c r="AB116" s="1159"/>
      <c r="AF116" s="464"/>
    </row>
    <row r="117" spans="1:32" ht="33" customHeight="1">
      <c r="A117" s="1141"/>
      <c r="B117" s="1179" t="s">
        <v>154</v>
      </c>
      <c r="C117" s="1179" t="s">
        <v>75</v>
      </c>
      <c r="D117" s="1179" t="s">
        <v>84</v>
      </c>
      <c r="E117" s="1181" t="s">
        <v>45</v>
      </c>
      <c r="F117" s="1183" t="s">
        <v>155</v>
      </c>
      <c r="G117" s="1179" t="s">
        <v>156</v>
      </c>
      <c r="H117" s="1185" t="s">
        <v>157</v>
      </c>
      <c r="I117" s="1185" t="s">
        <v>158</v>
      </c>
      <c r="J117" s="1189" t="s">
        <v>159</v>
      </c>
      <c r="K117" s="157" t="s">
        <v>78</v>
      </c>
      <c r="L117" s="1191" t="s">
        <v>100</v>
      </c>
      <c r="M117" s="1192"/>
      <c r="N117" s="1193"/>
      <c r="O117" s="1097" t="s">
        <v>46</v>
      </c>
      <c r="P117" s="1043"/>
      <c r="Q117" s="1097" t="s">
        <v>79</v>
      </c>
      <c r="R117" s="1043"/>
      <c r="S117" s="1181" t="s">
        <v>102</v>
      </c>
      <c r="T117" s="1187" t="s">
        <v>160</v>
      </c>
      <c r="U117" s="1042" t="s">
        <v>80</v>
      </c>
      <c r="V117" s="1151"/>
      <c r="W117" s="1151"/>
      <c r="X117" s="1151"/>
      <c r="Y117" s="1151"/>
      <c r="Z117" s="1151"/>
      <c r="AA117" s="1152"/>
      <c r="AB117" s="1200" t="s">
        <v>104</v>
      </c>
      <c r="AF117" s="464"/>
    </row>
    <row r="118" spans="1:32" ht="15.6" customHeight="1">
      <c r="A118" s="1141"/>
      <c r="B118" s="1180"/>
      <c r="C118" s="1180"/>
      <c r="D118" s="1180"/>
      <c r="E118" s="1182"/>
      <c r="F118" s="1184"/>
      <c r="G118" s="1180"/>
      <c r="H118" s="1186"/>
      <c r="I118" s="1186"/>
      <c r="J118" s="1190"/>
      <c r="K118" s="157" t="s">
        <v>78</v>
      </c>
      <c r="L118" s="1194"/>
      <c r="M118" s="1195"/>
      <c r="N118" s="1196"/>
      <c r="O118" s="156" t="s">
        <v>105</v>
      </c>
      <c r="P118" s="155" t="s">
        <v>82</v>
      </c>
      <c r="Q118" s="155" t="s">
        <v>105</v>
      </c>
      <c r="R118" s="155" t="s">
        <v>82</v>
      </c>
      <c r="S118" s="1182"/>
      <c r="T118" s="1188"/>
      <c r="U118" s="253">
        <v>0.1</v>
      </c>
      <c r="V118" s="343" t="s">
        <v>57</v>
      </c>
      <c r="W118" s="252">
        <v>0.1</v>
      </c>
      <c r="X118" s="344" t="s">
        <v>108</v>
      </c>
      <c r="Y118" s="255">
        <v>0.1</v>
      </c>
      <c r="Z118" s="1153" t="s">
        <v>59</v>
      </c>
      <c r="AA118" s="1154"/>
      <c r="AB118" s="1201"/>
      <c r="AF118" s="464"/>
    </row>
    <row r="119" spans="1:32" ht="15.6" customHeight="1">
      <c r="A119" s="1141"/>
      <c r="B119" s="1176">
        <f>'Cadastro Inicial'!B21</f>
        <v>0</v>
      </c>
      <c r="C119" s="1168">
        <f>'Cadastro Inicial'!C21</f>
        <v>0</v>
      </c>
      <c r="D119" s="867"/>
      <c r="E119" s="867"/>
      <c r="F119" s="867"/>
      <c r="G119" s="867"/>
      <c r="H119" s="868"/>
      <c r="I119" s="868"/>
      <c r="J119" s="867"/>
      <c r="K119" s="110">
        <f>IF(H119=0,0,(I119-H119)+1)</f>
        <v>0</v>
      </c>
      <c r="L119" s="132" t="s">
        <v>164</v>
      </c>
      <c r="M119" s="1163">
        <v>0</v>
      </c>
      <c r="N119" s="1164"/>
      <c r="O119" s="869">
        <f>ROUNDUP(((Q119/T119)),0)</f>
        <v>0</v>
      </c>
      <c r="P119" s="869">
        <f>O119*J119*K119</f>
        <v>0</v>
      </c>
      <c r="Q119" s="870">
        <f>S119-(S119*M119)</f>
        <v>0</v>
      </c>
      <c r="R119" s="149">
        <f>Q119*J119*K119</f>
        <v>0</v>
      </c>
      <c r="S119" s="135"/>
      <c r="T119" s="179">
        <v>0.85</v>
      </c>
      <c r="U119" s="925">
        <f>U118</f>
        <v>0.1</v>
      </c>
      <c r="V119" s="862">
        <f>(O119*U119)</f>
        <v>0</v>
      </c>
      <c r="W119" s="928">
        <f>W118</f>
        <v>0.1</v>
      </c>
      <c r="X119" s="863">
        <f>(O119*W119)</f>
        <v>0</v>
      </c>
      <c r="Y119" s="930">
        <f>Y118</f>
        <v>0.1</v>
      </c>
      <c r="Z119" s="1149">
        <f>(O119*Y119)</f>
        <v>0</v>
      </c>
      <c r="AA119" s="1149"/>
      <c r="AB119" s="180" t="s">
        <v>114</v>
      </c>
      <c r="AE119" s="479">
        <v>119</v>
      </c>
      <c r="AF119" s="577">
        <f>V119+X119+Z119</f>
        <v>0</v>
      </c>
    </row>
    <row r="120" spans="1:32" ht="15.6" customHeight="1">
      <c r="A120" s="1141"/>
      <c r="B120" s="1177"/>
      <c r="C120" s="1169"/>
      <c r="D120" s="867"/>
      <c r="E120" s="867"/>
      <c r="F120" s="867"/>
      <c r="G120" s="867"/>
      <c r="H120" s="868"/>
      <c r="I120" s="868"/>
      <c r="J120" s="867"/>
      <c r="K120" s="110">
        <f t="shared" ref="K120:K133" si="66">IF(H120=0,0,(I120-H120)+1)</f>
        <v>0</v>
      </c>
      <c r="L120" s="114" t="s">
        <v>164</v>
      </c>
      <c r="M120" s="1163">
        <v>0</v>
      </c>
      <c r="N120" s="1164"/>
      <c r="O120" s="871">
        <f t="shared" ref="O120:O133" si="67">ROUNDUP(((Q120/T120)),0)</f>
        <v>0</v>
      </c>
      <c r="P120" s="871">
        <f>O120*J120*K120</f>
        <v>0</v>
      </c>
      <c r="Q120" s="870">
        <f t="shared" ref="Q120:Q133" si="68">S120-(S120*M120)</f>
        <v>0</v>
      </c>
      <c r="R120" s="151">
        <f>Q120*J120*K120</f>
        <v>0</v>
      </c>
      <c r="S120" s="135"/>
      <c r="T120" s="179">
        <v>0.85</v>
      </c>
      <c r="U120" s="925">
        <f>U119</f>
        <v>0.1</v>
      </c>
      <c r="V120" s="862">
        <f t="shared" ref="V120:V128" si="69">(O120*U120)</f>
        <v>0</v>
      </c>
      <c r="W120" s="928">
        <f t="shared" ref="W120:W133" si="70">W119</f>
        <v>0.1</v>
      </c>
      <c r="X120" s="863">
        <f t="shared" ref="X120:X133" si="71">(O120*W120)</f>
        <v>0</v>
      </c>
      <c r="Y120" s="930">
        <f t="shared" ref="Y120:Y133" si="72">Y119</f>
        <v>0.1</v>
      </c>
      <c r="Z120" s="1149">
        <f t="shared" ref="Z120:Z133" si="73">(O120*Y120)</f>
        <v>0</v>
      </c>
      <c r="AA120" s="1149"/>
      <c r="AB120" s="188" t="s">
        <v>170</v>
      </c>
      <c r="AE120" s="479">
        <f t="shared" si="47"/>
        <v>120</v>
      </c>
      <c r="AF120" s="577">
        <f t="shared" ref="AF120:AF135" si="74">V120+X120+Z120</f>
        <v>0</v>
      </c>
    </row>
    <row r="121" spans="1:32" ht="15.6" customHeight="1">
      <c r="A121" s="1141"/>
      <c r="B121" s="1177"/>
      <c r="C121" s="1169"/>
      <c r="D121" s="867"/>
      <c r="E121" s="867"/>
      <c r="F121" s="867"/>
      <c r="G121" s="867"/>
      <c r="H121" s="868"/>
      <c r="I121" s="868"/>
      <c r="J121" s="867"/>
      <c r="K121" s="110">
        <f t="shared" si="66"/>
        <v>0</v>
      </c>
      <c r="L121" s="114" t="s">
        <v>164</v>
      </c>
      <c r="M121" s="1163">
        <v>0</v>
      </c>
      <c r="N121" s="1164"/>
      <c r="O121" s="871">
        <f t="shared" si="67"/>
        <v>0</v>
      </c>
      <c r="P121" s="871">
        <f t="shared" ref="P121:P133" si="75">O121*J121*K121</f>
        <v>0</v>
      </c>
      <c r="Q121" s="870">
        <f t="shared" si="68"/>
        <v>0</v>
      </c>
      <c r="R121" s="151">
        <f t="shared" ref="R121:R133" si="76">Q121*J121*K121</f>
        <v>0</v>
      </c>
      <c r="S121" s="135"/>
      <c r="T121" s="179">
        <v>0.85</v>
      </c>
      <c r="U121" s="925">
        <f t="shared" ref="U121:U133" si="77">U120</f>
        <v>0.1</v>
      </c>
      <c r="V121" s="862">
        <f t="shared" si="69"/>
        <v>0</v>
      </c>
      <c r="W121" s="928">
        <f t="shared" si="70"/>
        <v>0.1</v>
      </c>
      <c r="X121" s="863">
        <f t="shared" si="71"/>
        <v>0</v>
      </c>
      <c r="Y121" s="930">
        <f t="shared" si="72"/>
        <v>0.1</v>
      </c>
      <c r="Z121" s="1149">
        <f t="shared" si="73"/>
        <v>0</v>
      </c>
      <c r="AA121" s="1149"/>
      <c r="AB121" s="143"/>
      <c r="AE121" s="479">
        <f t="shared" si="47"/>
        <v>121</v>
      </c>
      <c r="AF121" s="577">
        <f t="shared" si="74"/>
        <v>0</v>
      </c>
    </row>
    <row r="122" spans="1:32" ht="15.6" customHeight="1">
      <c r="A122" s="1141"/>
      <c r="B122" s="1177"/>
      <c r="C122" s="1169"/>
      <c r="D122" s="867"/>
      <c r="E122" s="867"/>
      <c r="F122" s="867"/>
      <c r="G122" s="867"/>
      <c r="H122" s="868"/>
      <c r="I122" s="868"/>
      <c r="J122" s="867"/>
      <c r="K122" s="110">
        <f t="shared" si="66"/>
        <v>0</v>
      </c>
      <c r="L122" s="114" t="s">
        <v>164</v>
      </c>
      <c r="M122" s="1163">
        <v>0</v>
      </c>
      <c r="N122" s="1164"/>
      <c r="O122" s="871">
        <f t="shared" si="67"/>
        <v>0</v>
      </c>
      <c r="P122" s="871">
        <f t="shared" si="75"/>
        <v>0</v>
      </c>
      <c r="Q122" s="870">
        <f t="shared" si="68"/>
        <v>0</v>
      </c>
      <c r="R122" s="151">
        <f t="shared" si="76"/>
        <v>0</v>
      </c>
      <c r="S122" s="135"/>
      <c r="T122" s="179">
        <v>0.85</v>
      </c>
      <c r="U122" s="925">
        <f t="shared" si="77"/>
        <v>0.1</v>
      </c>
      <c r="V122" s="862">
        <f t="shared" si="69"/>
        <v>0</v>
      </c>
      <c r="W122" s="928">
        <f t="shared" si="70"/>
        <v>0.1</v>
      </c>
      <c r="X122" s="863">
        <f t="shared" si="71"/>
        <v>0</v>
      </c>
      <c r="Y122" s="930">
        <f t="shared" si="72"/>
        <v>0.1</v>
      </c>
      <c r="Z122" s="1149">
        <f t="shared" si="73"/>
        <v>0</v>
      </c>
      <c r="AA122" s="1149"/>
      <c r="AB122" s="182" t="s">
        <v>116</v>
      </c>
      <c r="AE122" s="479">
        <f t="shared" si="47"/>
        <v>122</v>
      </c>
      <c r="AF122" s="577">
        <f t="shared" si="74"/>
        <v>0</v>
      </c>
    </row>
    <row r="123" spans="1:32" ht="15.6" customHeight="1">
      <c r="A123" s="1141"/>
      <c r="B123" s="1177"/>
      <c r="C123" s="1169"/>
      <c r="D123" s="867"/>
      <c r="E123" s="867"/>
      <c r="F123" s="867"/>
      <c r="G123" s="867"/>
      <c r="H123" s="868"/>
      <c r="I123" s="868"/>
      <c r="J123" s="867"/>
      <c r="K123" s="110">
        <f t="shared" si="66"/>
        <v>0</v>
      </c>
      <c r="L123" s="114" t="s">
        <v>164</v>
      </c>
      <c r="M123" s="1163">
        <v>0</v>
      </c>
      <c r="N123" s="1164"/>
      <c r="O123" s="871">
        <f t="shared" si="67"/>
        <v>0</v>
      </c>
      <c r="P123" s="871">
        <f t="shared" si="75"/>
        <v>0</v>
      </c>
      <c r="Q123" s="870">
        <f t="shared" si="68"/>
        <v>0</v>
      </c>
      <c r="R123" s="151">
        <f t="shared" si="76"/>
        <v>0</v>
      </c>
      <c r="S123" s="135"/>
      <c r="T123" s="179">
        <v>0.85</v>
      </c>
      <c r="U123" s="925">
        <f t="shared" si="77"/>
        <v>0.1</v>
      </c>
      <c r="V123" s="862">
        <f t="shared" si="69"/>
        <v>0</v>
      </c>
      <c r="W123" s="928">
        <f t="shared" si="70"/>
        <v>0.1</v>
      </c>
      <c r="X123" s="863">
        <f t="shared" si="71"/>
        <v>0</v>
      </c>
      <c r="Y123" s="930">
        <f t="shared" si="72"/>
        <v>0.1</v>
      </c>
      <c r="Z123" s="1149">
        <f t="shared" si="73"/>
        <v>0</v>
      </c>
      <c r="AA123" s="1149"/>
      <c r="AB123" s="187" t="s">
        <v>140</v>
      </c>
      <c r="AE123" s="479">
        <f t="shared" si="47"/>
        <v>123</v>
      </c>
      <c r="AF123" s="577">
        <f t="shared" si="74"/>
        <v>0</v>
      </c>
    </row>
    <row r="124" spans="1:32" ht="15.6" customHeight="1">
      <c r="A124" s="1141"/>
      <c r="B124" s="1177"/>
      <c r="C124" s="1169"/>
      <c r="D124" s="867"/>
      <c r="E124" s="867"/>
      <c r="F124" s="867"/>
      <c r="G124" s="867"/>
      <c r="H124" s="868"/>
      <c r="I124" s="868"/>
      <c r="J124" s="867"/>
      <c r="K124" s="110">
        <f t="shared" si="66"/>
        <v>0</v>
      </c>
      <c r="L124" s="114" t="s">
        <v>164</v>
      </c>
      <c r="M124" s="1163">
        <v>0</v>
      </c>
      <c r="N124" s="1164"/>
      <c r="O124" s="871">
        <f t="shared" si="67"/>
        <v>0</v>
      </c>
      <c r="P124" s="871">
        <f t="shared" si="75"/>
        <v>0</v>
      </c>
      <c r="Q124" s="870">
        <f t="shared" si="68"/>
        <v>0</v>
      </c>
      <c r="R124" s="151">
        <f t="shared" si="76"/>
        <v>0</v>
      </c>
      <c r="S124" s="135"/>
      <c r="T124" s="179">
        <v>0.85</v>
      </c>
      <c r="U124" s="925">
        <f t="shared" si="77"/>
        <v>0.1</v>
      </c>
      <c r="V124" s="862">
        <f t="shared" si="69"/>
        <v>0</v>
      </c>
      <c r="W124" s="928">
        <f t="shared" si="70"/>
        <v>0.1</v>
      </c>
      <c r="X124" s="863">
        <f t="shared" si="71"/>
        <v>0</v>
      </c>
      <c r="Y124" s="930">
        <f t="shared" si="72"/>
        <v>0.1</v>
      </c>
      <c r="Z124" s="1149">
        <f t="shared" si="73"/>
        <v>0</v>
      </c>
      <c r="AA124" s="1149"/>
      <c r="AB124" s="2"/>
      <c r="AE124" s="479">
        <f t="shared" si="47"/>
        <v>124</v>
      </c>
      <c r="AF124" s="577">
        <f t="shared" si="74"/>
        <v>0</v>
      </c>
    </row>
    <row r="125" spans="1:32" ht="15.6" customHeight="1">
      <c r="A125" s="1141"/>
      <c r="B125" s="1177"/>
      <c r="C125" s="1169"/>
      <c r="D125" s="867"/>
      <c r="E125" s="867"/>
      <c r="F125" s="867"/>
      <c r="G125" s="867"/>
      <c r="H125" s="868"/>
      <c r="I125" s="868"/>
      <c r="J125" s="867"/>
      <c r="K125" s="110">
        <f t="shared" si="66"/>
        <v>0</v>
      </c>
      <c r="L125" s="114" t="s">
        <v>164</v>
      </c>
      <c r="M125" s="1163">
        <v>0</v>
      </c>
      <c r="N125" s="1164"/>
      <c r="O125" s="871">
        <f t="shared" si="67"/>
        <v>0</v>
      </c>
      <c r="P125" s="871">
        <f t="shared" si="75"/>
        <v>0</v>
      </c>
      <c r="Q125" s="870">
        <f t="shared" si="68"/>
        <v>0</v>
      </c>
      <c r="R125" s="151">
        <f t="shared" si="76"/>
        <v>0</v>
      </c>
      <c r="S125" s="135"/>
      <c r="T125" s="179">
        <v>0.85</v>
      </c>
      <c r="U125" s="925">
        <f t="shared" si="77"/>
        <v>0.1</v>
      </c>
      <c r="V125" s="862">
        <f t="shared" si="69"/>
        <v>0</v>
      </c>
      <c r="W125" s="928">
        <f t="shared" si="70"/>
        <v>0.1</v>
      </c>
      <c r="X125" s="863">
        <f t="shared" si="71"/>
        <v>0</v>
      </c>
      <c r="Y125" s="930">
        <f t="shared" si="72"/>
        <v>0.1</v>
      </c>
      <c r="Z125" s="1149">
        <f t="shared" si="73"/>
        <v>0</v>
      </c>
      <c r="AA125" s="1149"/>
      <c r="AB125" s="2"/>
      <c r="AE125" s="479">
        <f t="shared" si="47"/>
        <v>125</v>
      </c>
      <c r="AF125" s="577">
        <f t="shared" si="74"/>
        <v>0</v>
      </c>
    </row>
    <row r="126" spans="1:32" ht="15.6" customHeight="1">
      <c r="A126" s="1141"/>
      <c r="B126" s="1177"/>
      <c r="C126" s="1169"/>
      <c r="D126" s="867"/>
      <c r="E126" s="867"/>
      <c r="F126" s="867"/>
      <c r="G126" s="867"/>
      <c r="H126" s="868"/>
      <c r="I126" s="868"/>
      <c r="J126" s="867"/>
      <c r="K126" s="110">
        <f t="shared" si="66"/>
        <v>0</v>
      </c>
      <c r="L126" s="114" t="s">
        <v>164</v>
      </c>
      <c r="M126" s="1163">
        <v>0</v>
      </c>
      <c r="N126" s="1164"/>
      <c r="O126" s="871">
        <f t="shared" si="67"/>
        <v>0</v>
      </c>
      <c r="P126" s="871">
        <f t="shared" si="75"/>
        <v>0</v>
      </c>
      <c r="Q126" s="870">
        <f t="shared" si="68"/>
        <v>0</v>
      </c>
      <c r="R126" s="151">
        <f t="shared" si="76"/>
        <v>0</v>
      </c>
      <c r="S126" s="135"/>
      <c r="T126" s="179">
        <v>0.85</v>
      </c>
      <c r="U126" s="925">
        <f t="shared" si="77"/>
        <v>0.1</v>
      </c>
      <c r="V126" s="862">
        <f t="shared" si="69"/>
        <v>0</v>
      </c>
      <c r="W126" s="928">
        <f t="shared" si="70"/>
        <v>0.1</v>
      </c>
      <c r="X126" s="863">
        <f t="shared" si="71"/>
        <v>0</v>
      </c>
      <c r="Y126" s="930">
        <f t="shared" si="72"/>
        <v>0.1</v>
      </c>
      <c r="Z126" s="1149">
        <f t="shared" si="73"/>
        <v>0</v>
      </c>
      <c r="AA126" s="1149"/>
      <c r="AB126" s="2"/>
      <c r="AE126" s="479">
        <f t="shared" si="47"/>
        <v>126</v>
      </c>
      <c r="AF126" s="577">
        <f t="shared" si="74"/>
        <v>0</v>
      </c>
    </row>
    <row r="127" spans="1:32" ht="15.6" customHeight="1">
      <c r="A127" s="1141"/>
      <c r="B127" s="1177"/>
      <c r="C127" s="1169"/>
      <c r="D127" s="867"/>
      <c r="E127" s="867"/>
      <c r="F127" s="867"/>
      <c r="G127" s="867"/>
      <c r="H127" s="868"/>
      <c r="I127" s="868"/>
      <c r="J127" s="867"/>
      <c r="K127" s="110">
        <f t="shared" si="66"/>
        <v>0</v>
      </c>
      <c r="L127" s="114" t="s">
        <v>164</v>
      </c>
      <c r="M127" s="1163">
        <v>0</v>
      </c>
      <c r="N127" s="1164"/>
      <c r="O127" s="871">
        <f t="shared" si="67"/>
        <v>0</v>
      </c>
      <c r="P127" s="871">
        <f t="shared" si="75"/>
        <v>0</v>
      </c>
      <c r="Q127" s="870">
        <f t="shared" si="68"/>
        <v>0</v>
      </c>
      <c r="R127" s="151">
        <f t="shared" si="76"/>
        <v>0</v>
      </c>
      <c r="S127" s="135"/>
      <c r="T127" s="179">
        <v>0.85</v>
      </c>
      <c r="U127" s="925">
        <f t="shared" si="77"/>
        <v>0.1</v>
      </c>
      <c r="V127" s="862">
        <f t="shared" si="69"/>
        <v>0</v>
      </c>
      <c r="W127" s="928">
        <f t="shared" si="70"/>
        <v>0.1</v>
      </c>
      <c r="X127" s="863">
        <f t="shared" si="71"/>
        <v>0</v>
      </c>
      <c r="Y127" s="930">
        <f t="shared" si="72"/>
        <v>0.1</v>
      </c>
      <c r="Z127" s="1149">
        <f t="shared" si="73"/>
        <v>0</v>
      </c>
      <c r="AA127" s="1149"/>
      <c r="AB127" s="2"/>
      <c r="AE127" s="479">
        <f t="shared" si="47"/>
        <v>127</v>
      </c>
      <c r="AF127" s="577">
        <f t="shared" si="74"/>
        <v>0</v>
      </c>
    </row>
    <row r="128" spans="1:32" ht="15.6" customHeight="1">
      <c r="A128" s="1141"/>
      <c r="B128" s="1177"/>
      <c r="C128" s="1169"/>
      <c r="D128" s="867"/>
      <c r="E128" s="867"/>
      <c r="F128" s="867"/>
      <c r="G128" s="867"/>
      <c r="H128" s="868"/>
      <c r="I128" s="868"/>
      <c r="J128" s="867"/>
      <c r="K128" s="110">
        <f>IF(H128=0,0,(I128-H128)+1)</f>
        <v>0</v>
      </c>
      <c r="L128" s="114" t="s">
        <v>164</v>
      </c>
      <c r="M128" s="1163">
        <v>0</v>
      </c>
      <c r="N128" s="1164"/>
      <c r="O128" s="871">
        <f t="shared" si="67"/>
        <v>0</v>
      </c>
      <c r="P128" s="871">
        <f t="shared" si="75"/>
        <v>0</v>
      </c>
      <c r="Q128" s="870">
        <f t="shared" si="68"/>
        <v>0</v>
      </c>
      <c r="R128" s="151">
        <f t="shared" si="76"/>
        <v>0</v>
      </c>
      <c r="S128" s="135"/>
      <c r="T128" s="179">
        <v>0.85</v>
      </c>
      <c r="U128" s="925">
        <f t="shared" si="77"/>
        <v>0.1</v>
      </c>
      <c r="V128" s="862">
        <f t="shared" si="69"/>
        <v>0</v>
      </c>
      <c r="W128" s="928">
        <f t="shared" si="70"/>
        <v>0.1</v>
      </c>
      <c r="X128" s="863">
        <f t="shared" si="71"/>
        <v>0</v>
      </c>
      <c r="Y128" s="930">
        <f t="shared" si="72"/>
        <v>0.1</v>
      </c>
      <c r="Z128" s="1149">
        <f t="shared" si="73"/>
        <v>0</v>
      </c>
      <c r="AA128" s="1149"/>
      <c r="AB128" s="2"/>
      <c r="AE128" s="479">
        <f t="shared" si="47"/>
        <v>128</v>
      </c>
      <c r="AF128" s="577">
        <f t="shared" si="74"/>
        <v>0</v>
      </c>
    </row>
    <row r="129" spans="1:34" ht="15.6" customHeight="1">
      <c r="A129" s="1141"/>
      <c r="B129" s="1177"/>
      <c r="C129" s="1169"/>
      <c r="D129" s="867"/>
      <c r="E129" s="867"/>
      <c r="F129" s="867"/>
      <c r="G129" s="867"/>
      <c r="H129" s="868"/>
      <c r="I129" s="868"/>
      <c r="J129" s="867"/>
      <c r="K129" s="110">
        <f t="shared" si="66"/>
        <v>0</v>
      </c>
      <c r="L129" s="114" t="s">
        <v>164</v>
      </c>
      <c r="M129" s="1163">
        <v>0</v>
      </c>
      <c r="N129" s="1164"/>
      <c r="O129" s="871">
        <f t="shared" si="67"/>
        <v>0</v>
      </c>
      <c r="P129" s="871">
        <f t="shared" si="75"/>
        <v>0</v>
      </c>
      <c r="Q129" s="870">
        <f t="shared" si="68"/>
        <v>0</v>
      </c>
      <c r="R129" s="151">
        <f t="shared" si="76"/>
        <v>0</v>
      </c>
      <c r="S129" s="135"/>
      <c r="T129" s="179">
        <v>0.85</v>
      </c>
      <c r="U129" s="925">
        <f t="shared" si="77"/>
        <v>0.1</v>
      </c>
      <c r="V129" s="862">
        <f>(O129*U129)</f>
        <v>0</v>
      </c>
      <c r="W129" s="928">
        <f t="shared" si="70"/>
        <v>0.1</v>
      </c>
      <c r="X129" s="863">
        <f t="shared" si="71"/>
        <v>0</v>
      </c>
      <c r="Y129" s="930">
        <f t="shared" si="72"/>
        <v>0.1</v>
      </c>
      <c r="Z129" s="1149">
        <f t="shared" si="73"/>
        <v>0</v>
      </c>
      <c r="AA129" s="1149"/>
      <c r="AB129" s="2"/>
      <c r="AE129" s="479">
        <f t="shared" si="47"/>
        <v>129</v>
      </c>
      <c r="AF129" s="577">
        <f t="shared" si="74"/>
        <v>0</v>
      </c>
    </row>
    <row r="130" spans="1:34" ht="15.6" customHeight="1">
      <c r="A130" s="1141"/>
      <c r="B130" s="1177"/>
      <c r="C130" s="1169"/>
      <c r="D130" s="867"/>
      <c r="E130" s="867"/>
      <c r="F130" s="867"/>
      <c r="G130" s="867"/>
      <c r="H130" s="868"/>
      <c r="I130" s="868"/>
      <c r="J130" s="867"/>
      <c r="K130" s="110">
        <f t="shared" si="66"/>
        <v>0</v>
      </c>
      <c r="L130" s="114" t="s">
        <v>164</v>
      </c>
      <c r="M130" s="1163">
        <v>0</v>
      </c>
      <c r="N130" s="1164"/>
      <c r="O130" s="871">
        <f t="shared" si="67"/>
        <v>0</v>
      </c>
      <c r="P130" s="871">
        <f t="shared" si="75"/>
        <v>0</v>
      </c>
      <c r="Q130" s="870">
        <f t="shared" si="68"/>
        <v>0</v>
      </c>
      <c r="R130" s="151">
        <f t="shared" si="76"/>
        <v>0</v>
      </c>
      <c r="S130" s="135"/>
      <c r="T130" s="179">
        <v>0.85</v>
      </c>
      <c r="U130" s="925">
        <f t="shared" si="77"/>
        <v>0.1</v>
      </c>
      <c r="V130" s="862">
        <f t="shared" ref="V130:V133" si="78">(O130*U130)</f>
        <v>0</v>
      </c>
      <c r="W130" s="928">
        <f t="shared" si="70"/>
        <v>0.1</v>
      </c>
      <c r="X130" s="863">
        <f t="shared" si="71"/>
        <v>0</v>
      </c>
      <c r="Y130" s="930">
        <f t="shared" si="72"/>
        <v>0.1</v>
      </c>
      <c r="Z130" s="1149">
        <f t="shared" si="73"/>
        <v>0</v>
      </c>
      <c r="AA130" s="1149"/>
      <c r="AB130" s="2"/>
      <c r="AE130" s="479">
        <f t="shared" si="47"/>
        <v>130</v>
      </c>
      <c r="AF130" s="577">
        <f t="shared" si="74"/>
        <v>0</v>
      </c>
    </row>
    <row r="131" spans="1:34" ht="15.6" customHeight="1">
      <c r="A131" s="1141"/>
      <c r="B131" s="1177"/>
      <c r="C131" s="1169"/>
      <c r="D131" s="867"/>
      <c r="E131" s="867"/>
      <c r="F131" s="867"/>
      <c r="G131" s="867"/>
      <c r="H131" s="868"/>
      <c r="I131" s="868"/>
      <c r="J131" s="867"/>
      <c r="K131" s="110">
        <f t="shared" si="66"/>
        <v>0</v>
      </c>
      <c r="L131" s="114" t="s">
        <v>164</v>
      </c>
      <c r="M131" s="1163">
        <v>0</v>
      </c>
      <c r="N131" s="1164"/>
      <c r="O131" s="871">
        <f t="shared" si="67"/>
        <v>0</v>
      </c>
      <c r="P131" s="871">
        <f t="shared" si="75"/>
        <v>0</v>
      </c>
      <c r="Q131" s="870">
        <f t="shared" si="68"/>
        <v>0</v>
      </c>
      <c r="R131" s="151">
        <f t="shared" si="76"/>
        <v>0</v>
      </c>
      <c r="S131" s="135"/>
      <c r="T131" s="179">
        <v>0.85</v>
      </c>
      <c r="U131" s="925">
        <f t="shared" si="77"/>
        <v>0.1</v>
      </c>
      <c r="V131" s="862">
        <f t="shared" si="78"/>
        <v>0</v>
      </c>
      <c r="W131" s="928">
        <f t="shared" si="70"/>
        <v>0.1</v>
      </c>
      <c r="X131" s="863">
        <f t="shared" si="71"/>
        <v>0</v>
      </c>
      <c r="Y131" s="930">
        <f t="shared" si="72"/>
        <v>0.1</v>
      </c>
      <c r="Z131" s="1149">
        <f t="shared" si="73"/>
        <v>0</v>
      </c>
      <c r="AA131" s="1149"/>
      <c r="AB131" s="2"/>
      <c r="AE131" s="479">
        <f t="shared" ref="AE131:AE194" si="79">AE130+1</f>
        <v>131</v>
      </c>
      <c r="AF131" s="577">
        <f t="shared" si="74"/>
        <v>0</v>
      </c>
    </row>
    <row r="132" spans="1:34" ht="15.6" customHeight="1">
      <c r="A132" s="1141"/>
      <c r="B132" s="1177"/>
      <c r="C132" s="1169"/>
      <c r="D132" s="867"/>
      <c r="E132" s="867"/>
      <c r="F132" s="867"/>
      <c r="G132" s="867"/>
      <c r="H132" s="868"/>
      <c r="I132" s="868"/>
      <c r="J132" s="867"/>
      <c r="K132" s="110">
        <f t="shared" si="66"/>
        <v>0</v>
      </c>
      <c r="L132" s="114" t="s">
        <v>164</v>
      </c>
      <c r="M132" s="1163">
        <v>0</v>
      </c>
      <c r="N132" s="1164"/>
      <c r="O132" s="871">
        <f t="shared" si="67"/>
        <v>0</v>
      </c>
      <c r="P132" s="871">
        <f t="shared" si="75"/>
        <v>0</v>
      </c>
      <c r="Q132" s="870">
        <f t="shared" si="68"/>
        <v>0</v>
      </c>
      <c r="R132" s="151">
        <f t="shared" si="76"/>
        <v>0</v>
      </c>
      <c r="S132" s="135"/>
      <c r="T132" s="179">
        <v>0.85</v>
      </c>
      <c r="U132" s="925">
        <f t="shared" si="77"/>
        <v>0.1</v>
      </c>
      <c r="V132" s="862">
        <f t="shared" si="78"/>
        <v>0</v>
      </c>
      <c r="W132" s="928">
        <f t="shared" si="70"/>
        <v>0.1</v>
      </c>
      <c r="X132" s="863">
        <f t="shared" si="71"/>
        <v>0</v>
      </c>
      <c r="Y132" s="930">
        <f t="shared" si="72"/>
        <v>0.1</v>
      </c>
      <c r="Z132" s="1149">
        <f t="shared" si="73"/>
        <v>0</v>
      </c>
      <c r="AA132" s="1149"/>
      <c r="AB132" s="2"/>
      <c r="AE132" s="479">
        <f t="shared" si="79"/>
        <v>132</v>
      </c>
      <c r="AF132" s="577">
        <f t="shared" si="74"/>
        <v>0</v>
      </c>
    </row>
    <row r="133" spans="1:34" ht="15.6" customHeight="1">
      <c r="A133" s="1141"/>
      <c r="B133" s="1178"/>
      <c r="C133" s="1170"/>
      <c r="D133" s="867"/>
      <c r="E133" s="867"/>
      <c r="F133" s="867"/>
      <c r="G133" s="867"/>
      <c r="H133" s="868"/>
      <c r="I133" s="868"/>
      <c r="J133" s="867"/>
      <c r="K133" s="110">
        <f t="shared" si="66"/>
        <v>0</v>
      </c>
      <c r="L133" s="114" t="s">
        <v>164</v>
      </c>
      <c r="M133" s="1163">
        <v>0</v>
      </c>
      <c r="N133" s="1164"/>
      <c r="O133" s="872">
        <f t="shared" si="67"/>
        <v>0</v>
      </c>
      <c r="P133" s="872">
        <f t="shared" si="75"/>
        <v>0</v>
      </c>
      <c r="Q133" s="870">
        <f t="shared" si="68"/>
        <v>0</v>
      </c>
      <c r="R133" s="352">
        <f t="shared" si="76"/>
        <v>0</v>
      </c>
      <c r="S133" s="135"/>
      <c r="T133" s="179">
        <v>0.85</v>
      </c>
      <c r="U133" s="926">
        <f t="shared" si="77"/>
        <v>0.1</v>
      </c>
      <c r="V133" s="864">
        <f t="shared" si="78"/>
        <v>0</v>
      </c>
      <c r="W133" s="929">
        <f t="shared" si="70"/>
        <v>0.1</v>
      </c>
      <c r="X133" s="865">
        <f t="shared" si="71"/>
        <v>0</v>
      </c>
      <c r="Y133" s="931">
        <f t="shared" si="72"/>
        <v>0.1</v>
      </c>
      <c r="Z133" s="1150">
        <f t="shared" si="73"/>
        <v>0</v>
      </c>
      <c r="AA133" s="1150"/>
      <c r="AB133" s="2"/>
      <c r="AE133" s="479">
        <f t="shared" si="79"/>
        <v>133</v>
      </c>
      <c r="AF133" s="577">
        <f t="shared" si="74"/>
        <v>0</v>
      </c>
    </row>
    <row r="134" spans="1:34">
      <c r="A134" s="1141"/>
      <c r="B134" s="681"/>
      <c r="C134" s="682"/>
      <c r="D134" s="350" t="s">
        <v>165</v>
      </c>
      <c r="E134" s="314"/>
      <c r="F134" s="861">
        <f>(J119*K119)+(J120*K120)+(J121*K121)+(J122*K122)+(J123*K123)+(J124*K124)+(J125*K125)+(J126*K126)+(J127*K127)+(J128*K128)+(J129*K129)+(J130*K130)+(J131*K131)+(J132*K132)+(J133*K133)</f>
        <v>0</v>
      </c>
      <c r="G134" s="314" t="s">
        <v>166</v>
      </c>
      <c r="H134" s="860" t="e">
        <f>P134/F134</f>
        <v>#DIV/0!</v>
      </c>
      <c r="I134" s="2"/>
      <c r="J134" s="306">
        <f>SUM(J119:J133)</f>
        <v>0</v>
      </c>
      <c r="K134" s="306">
        <f>SUM(K119:K133)</f>
        <v>0</v>
      </c>
      <c r="L134" s="1165"/>
      <c r="M134" s="1166"/>
      <c r="N134" s="1167"/>
      <c r="O134" s="566" t="s">
        <v>120</v>
      </c>
      <c r="P134" s="567">
        <f>SUM(P119:P133)</f>
        <v>0</v>
      </c>
      <c r="Q134" s="568" t="s">
        <v>121</v>
      </c>
      <c r="R134" s="569">
        <f>SUM(R119:R133)</f>
        <v>0</v>
      </c>
      <c r="S134" s="306" t="s">
        <v>122</v>
      </c>
      <c r="T134" s="570">
        <f>IF(R134=0,0,(1-(R134/P134)))</f>
        <v>0</v>
      </c>
      <c r="U134" s="543" t="s">
        <v>123</v>
      </c>
      <c r="V134" s="543" t="s">
        <v>124</v>
      </c>
      <c r="W134" s="544" t="s">
        <v>125</v>
      </c>
      <c r="X134" s="544" t="s">
        <v>126</v>
      </c>
      <c r="Y134" s="805" t="s">
        <v>167</v>
      </c>
      <c r="Z134" s="1148" t="s">
        <v>128</v>
      </c>
      <c r="AA134" s="1148"/>
      <c r="AB134" s="2"/>
      <c r="AE134" s="1020" t="s">
        <v>129</v>
      </c>
      <c r="AF134" s="1020"/>
      <c r="AG134" s="1020" t="s">
        <v>130</v>
      </c>
      <c r="AH134" s="1020"/>
    </row>
    <row r="135" spans="1:34">
      <c r="A135" s="1141"/>
      <c r="B135" s="493" t="s">
        <v>131</v>
      </c>
      <c r="C135" s="1155"/>
      <c r="D135" s="1156"/>
      <c r="E135" s="1156"/>
      <c r="F135" s="1156"/>
      <c r="G135" s="1156"/>
      <c r="H135" s="1156"/>
      <c r="I135" s="1156"/>
      <c r="J135" s="1156"/>
      <c r="K135" s="1156"/>
      <c r="L135" s="1156"/>
      <c r="M135" s="1156"/>
      <c r="N135" s="1156"/>
      <c r="O135" s="1156"/>
      <c r="P135" s="1156"/>
      <c r="Q135" s="1156"/>
      <c r="R135" s="1156"/>
      <c r="S135" s="1156"/>
      <c r="T135" s="1157"/>
      <c r="U135" s="565">
        <f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548">
        <f>R134*U118</f>
        <v>0</v>
      </c>
      <c r="W135" s="547">
        <f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548">
        <f>R134*W118</f>
        <v>0</v>
      </c>
      <c r="Y135" s="547">
        <f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1147">
        <f>R134*Y118</f>
        <v>0</v>
      </c>
      <c r="AA135" s="1147"/>
      <c r="AB135" s="2"/>
      <c r="AE135" s="573">
        <v>135</v>
      </c>
      <c r="AF135" s="577">
        <f t="shared" si="74"/>
        <v>0</v>
      </c>
      <c r="AG135" s="1021">
        <f>U135+W135+Y135</f>
        <v>0</v>
      </c>
      <c r="AH135" s="1020"/>
    </row>
    <row r="136" spans="1:34">
      <c r="A136" s="1141"/>
      <c r="B136" s="493" t="s">
        <v>133</v>
      </c>
      <c r="C136" s="1155"/>
      <c r="D136" s="1156"/>
      <c r="E136" s="1156"/>
      <c r="F136" s="1156"/>
      <c r="G136" s="1156"/>
      <c r="H136" s="1156"/>
      <c r="I136" s="1156"/>
      <c r="J136" s="1156"/>
      <c r="K136" s="1156"/>
      <c r="L136" s="1156"/>
      <c r="M136" s="1156"/>
      <c r="N136" s="1156"/>
      <c r="O136" s="1156"/>
      <c r="P136" s="1156"/>
      <c r="Q136" s="1156"/>
      <c r="R136" s="1156"/>
      <c r="S136" s="1156"/>
      <c r="T136" s="1157"/>
      <c r="U136" s="1173" t="s">
        <v>135</v>
      </c>
      <c r="V136" s="1174"/>
      <c r="W136" s="1171">
        <f>P134+U135+W135+Y135</f>
        <v>0</v>
      </c>
      <c r="X136" s="1172"/>
      <c r="Y136" s="546" t="s">
        <v>136</v>
      </c>
      <c r="Z136" s="1175">
        <f>R134+(R134*U118)+(R134*W118)+(R134*Y118)</f>
        <v>0</v>
      </c>
      <c r="AA136" s="1175"/>
      <c r="AB136" s="2"/>
      <c r="AF136" s="464"/>
    </row>
    <row r="137" spans="1:34">
      <c r="A137" s="114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F137" s="464"/>
    </row>
    <row r="138" spans="1:34">
      <c r="A138" s="114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F138" s="464"/>
    </row>
    <row r="139" spans="1:34" ht="49.95" customHeight="1">
      <c r="A139" s="1138" t="s">
        <v>147</v>
      </c>
      <c r="B139" s="1160" t="s">
        <v>153</v>
      </c>
      <c r="C139" s="1160"/>
      <c r="D139" s="1160"/>
      <c r="E139" s="1160"/>
      <c r="F139" s="1160"/>
      <c r="G139" s="1160"/>
      <c r="H139" s="1160"/>
      <c r="I139" s="1160"/>
      <c r="J139" s="1160"/>
      <c r="K139" s="1160"/>
      <c r="L139" s="1160"/>
      <c r="M139" s="1160"/>
      <c r="N139" s="1160"/>
      <c r="O139" s="1160" t="str">
        <f>IF(B142=0,"",B142)</f>
        <v/>
      </c>
      <c r="P139" s="1160"/>
      <c r="Q139" s="1160"/>
      <c r="R139" s="1160"/>
      <c r="S139" s="1160"/>
      <c r="T139" s="1160"/>
      <c r="U139" s="1160"/>
      <c r="V139" s="1160"/>
      <c r="W139" s="1160"/>
      <c r="X139" s="1160"/>
      <c r="Y139" s="1160"/>
      <c r="Z139" s="1160"/>
      <c r="AA139" s="1160"/>
      <c r="AB139" s="1160"/>
      <c r="AF139" s="464"/>
    </row>
    <row r="140" spans="1:34" ht="26.25" customHeight="1">
      <c r="A140" s="1138"/>
      <c r="B140" s="1179" t="s">
        <v>154</v>
      </c>
      <c r="C140" s="1179" t="s">
        <v>75</v>
      </c>
      <c r="D140" s="1179" t="s">
        <v>84</v>
      </c>
      <c r="E140" s="1181" t="s">
        <v>45</v>
      </c>
      <c r="F140" s="1183" t="s">
        <v>155</v>
      </c>
      <c r="G140" s="1179" t="s">
        <v>156</v>
      </c>
      <c r="H140" s="1185" t="s">
        <v>157</v>
      </c>
      <c r="I140" s="1185" t="s">
        <v>158</v>
      </c>
      <c r="J140" s="1189" t="s">
        <v>159</v>
      </c>
      <c r="K140" s="157" t="s">
        <v>78</v>
      </c>
      <c r="L140" s="1191" t="s">
        <v>100</v>
      </c>
      <c r="M140" s="1192"/>
      <c r="N140" s="1193"/>
      <c r="O140" s="1097" t="s">
        <v>46</v>
      </c>
      <c r="P140" s="1043"/>
      <c r="Q140" s="1097" t="s">
        <v>79</v>
      </c>
      <c r="R140" s="1043"/>
      <c r="S140" s="1181" t="s">
        <v>102</v>
      </c>
      <c r="T140" s="1187" t="s">
        <v>160</v>
      </c>
      <c r="U140" s="1042" t="s">
        <v>80</v>
      </c>
      <c r="V140" s="1151"/>
      <c r="W140" s="1151"/>
      <c r="X140" s="1151"/>
      <c r="Y140" s="1151"/>
      <c r="Z140" s="1151"/>
      <c r="AA140" s="1152"/>
      <c r="AB140" s="1200" t="s">
        <v>104</v>
      </c>
      <c r="AF140" s="464"/>
    </row>
    <row r="141" spans="1:34">
      <c r="A141" s="1138"/>
      <c r="B141" s="1202"/>
      <c r="C141" s="1202"/>
      <c r="D141" s="1180"/>
      <c r="E141" s="1182"/>
      <c r="F141" s="1184"/>
      <c r="G141" s="1180"/>
      <c r="H141" s="1186"/>
      <c r="I141" s="1186"/>
      <c r="J141" s="1190"/>
      <c r="K141" s="157" t="s">
        <v>78</v>
      </c>
      <c r="L141" s="1194"/>
      <c r="M141" s="1195"/>
      <c r="N141" s="1196"/>
      <c r="O141" s="156" t="s">
        <v>105</v>
      </c>
      <c r="P141" s="155" t="s">
        <v>82</v>
      </c>
      <c r="Q141" s="155" t="s">
        <v>105</v>
      </c>
      <c r="R141" s="155" t="s">
        <v>82</v>
      </c>
      <c r="S141" s="1182"/>
      <c r="T141" s="1188"/>
      <c r="U141" s="253">
        <v>0.1</v>
      </c>
      <c r="V141" s="343" t="s">
        <v>57</v>
      </c>
      <c r="W141" s="252">
        <v>0.1</v>
      </c>
      <c r="X141" s="344" t="s">
        <v>108</v>
      </c>
      <c r="Y141" s="255">
        <v>0.1</v>
      </c>
      <c r="Z141" s="1153" t="s">
        <v>59</v>
      </c>
      <c r="AA141" s="1154"/>
      <c r="AB141" s="1201"/>
      <c r="AF141" s="464"/>
    </row>
    <row r="142" spans="1:34" ht="15.6" customHeight="1">
      <c r="A142" s="1138"/>
      <c r="B142" s="1176">
        <f>'Cadastro Inicial'!B22</f>
        <v>0</v>
      </c>
      <c r="C142" s="1168">
        <f>'Cadastro Inicial'!C22</f>
        <v>0</v>
      </c>
      <c r="D142" s="867"/>
      <c r="E142" s="867"/>
      <c r="F142" s="867"/>
      <c r="G142" s="867"/>
      <c r="H142" s="868"/>
      <c r="I142" s="868"/>
      <c r="J142" s="867"/>
      <c r="K142" s="110">
        <f>IF(H142=0,0,(I142-H142)+1)</f>
        <v>0</v>
      </c>
      <c r="L142" s="132" t="s">
        <v>164</v>
      </c>
      <c r="M142" s="1163">
        <v>0</v>
      </c>
      <c r="N142" s="1164"/>
      <c r="O142" s="869">
        <f>ROUNDUP(((Q142/T142)),0)</f>
        <v>0</v>
      </c>
      <c r="P142" s="869">
        <f>O142*J142*K142</f>
        <v>0</v>
      </c>
      <c r="Q142" s="870">
        <f>S142-(S142*M142)</f>
        <v>0</v>
      </c>
      <c r="R142" s="149">
        <f>Q142*J142*K142</f>
        <v>0</v>
      </c>
      <c r="S142" s="135"/>
      <c r="T142" s="179">
        <v>0.85</v>
      </c>
      <c r="U142" s="925">
        <f>U141</f>
        <v>0.1</v>
      </c>
      <c r="V142" s="862">
        <f>(O142*U142)</f>
        <v>0</v>
      </c>
      <c r="W142" s="928">
        <f>W141</f>
        <v>0.1</v>
      </c>
      <c r="X142" s="863">
        <f>(O142*W142)</f>
        <v>0</v>
      </c>
      <c r="Y142" s="930">
        <f>Y141</f>
        <v>0.1</v>
      </c>
      <c r="Z142" s="1149">
        <f>(O142*Y142)</f>
        <v>0</v>
      </c>
      <c r="AA142" s="1149"/>
      <c r="AB142" s="180" t="s">
        <v>114</v>
      </c>
      <c r="AE142" s="479">
        <v>142</v>
      </c>
      <c r="AF142" s="577">
        <f t="shared" ref="AF142:AF158" si="80">V142+X142+Z142</f>
        <v>0</v>
      </c>
    </row>
    <row r="143" spans="1:34" ht="15.6" customHeight="1">
      <c r="A143" s="1138"/>
      <c r="B143" s="1177"/>
      <c r="C143" s="1169"/>
      <c r="D143" s="867"/>
      <c r="E143" s="867"/>
      <c r="F143" s="867"/>
      <c r="G143" s="867"/>
      <c r="H143" s="868"/>
      <c r="I143" s="868"/>
      <c r="J143" s="867"/>
      <c r="K143" s="110">
        <f t="shared" ref="K143:K150" si="81">IF(H143=0,0,(I143-H143)+1)</f>
        <v>0</v>
      </c>
      <c r="L143" s="114" t="s">
        <v>164</v>
      </c>
      <c r="M143" s="1163">
        <v>0</v>
      </c>
      <c r="N143" s="1164"/>
      <c r="O143" s="871">
        <f t="shared" ref="O143:O156" si="82">ROUNDUP(((Q143/T143)),0)</f>
        <v>0</v>
      </c>
      <c r="P143" s="871">
        <f>O143*J143*K143</f>
        <v>0</v>
      </c>
      <c r="Q143" s="870">
        <f t="shared" ref="Q143:Q156" si="83">S143-(S143*M143)</f>
        <v>0</v>
      </c>
      <c r="R143" s="151">
        <f>Q143*J143*K143</f>
        <v>0</v>
      </c>
      <c r="S143" s="135"/>
      <c r="T143" s="179">
        <v>0.85</v>
      </c>
      <c r="U143" s="925">
        <f>U142</f>
        <v>0.1</v>
      </c>
      <c r="V143" s="862">
        <f t="shared" ref="V143:V151" si="84">(O143*U143)</f>
        <v>0</v>
      </c>
      <c r="W143" s="928">
        <f t="shared" ref="W143:W156" si="85">W142</f>
        <v>0.1</v>
      </c>
      <c r="X143" s="863">
        <f t="shared" ref="X143:X156" si="86">(O143*W143)</f>
        <v>0</v>
      </c>
      <c r="Y143" s="930">
        <f t="shared" ref="Y143:Y156" si="87">Y142</f>
        <v>0.1</v>
      </c>
      <c r="Z143" s="1149">
        <f t="shared" ref="Z143:Z156" si="88">(O143*Y143)</f>
        <v>0</v>
      </c>
      <c r="AA143" s="1149"/>
      <c r="AB143" s="188" t="s">
        <v>170</v>
      </c>
      <c r="AE143" s="479">
        <f t="shared" si="79"/>
        <v>143</v>
      </c>
      <c r="AF143" s="577">
        <f t="shared" si="80"/>
        <v>0</v>
      </c>
    </row>
    <row r="144" spans="1:34" ht="15.6" customHeight="1">
      <c r="A144" s="1138"/>
      <c r="B144" s="1177"/>
      <c r="C144" s="1169"/>
      <c r="D144" s="867"/>
      <c r="E144" s="867"/>
      <c r="F144" s="867"/>
      <c r="G144" s="867"/>
      <c r="H144" s="868"/>
      <c r="I144" s="868"/>
      <c r="J144" s="867"/>
      <c r="K144" s="110">
        <f t="shared" si="81"/>
        <v>0</v>
      </c>
      <c r="L144" s="114" t="s">
        <v>164</v>
      </c>
      <c r="M144" s="1163">
        <v>0</v>
      </c>
      <c r="N144" s="1164"/>
      <c r="O144" s="871">
        <f t="shared" si="82"/>
        <v>0</v>
      </c>
      <c r="P144" s="871">
        <f t="shared" ref="P144:P156" si="89">O144*J144*K144</f>
        <v>0</v>
      </c>
      <c r="Q144" s="870">
        <f t="shared" si="83"/>
        <v>0</v>
      </c>
      <c r="R144" s="151">
        <f t="shared" ref="R144:R156" si="90">Q144*J144*K144</f>
        <v>0</v>
      </c>
      <c r="S144" s="135"/>
      <c r="T144" s="179">
        <v>0.85</v>
      </c>
      <c r="U144" s="925">
        <f t="shared" ref="U144:U156" si="91">U143</f>
        <v>0.1</v>
      </c>
      <c r="V144" s="862">
        <f t="shared" si="84"/>
        <v>0</v>
      </c>
      <c r="W144" s="928">
        <f t="shared" si="85"/>
        <v>0.1</v>
      </c>
      <c r="X144" s="863">
        <f t="shared" si="86"/>
        <v>0</v>
      </c>
      <c r="Y144" s="930">
        <f t="shared" si="87"/>
        <v>0.1</v>
      </c>
      <c r="Z144" s="1149">
        <f t="shared" si="88"/>
        <v>0</v>
      </c>
      <c r="AA144" s="1149"/>
      <c r="AB144" s="145"/>
      <c r="AE144" s="479">
        <f t="shared" si="79"/>
        <v>144</v>
      </c>
      <c r="AF144" s="577">
        <f t="shared" si="80"/>
        <v>0</v>
      </c>
    </row>
    <row r="145" spans="1:34" ht="15.6" customHeight="1">
      <c r="A145" s="1138"/>
      <c r="B145" s="1177"/>
      <c r="C145" s="1169"/>
      <c r="D145" s="867"/>
      <c r="E145" s="867"/>
      <c r="F145" s="867"/>
      <c r="G145" s="867"/>
      <c r="H145" s="868"/>
      <c r="I145" s="868"/>
      <c r="J145" s="867"/>
      <c r="K145" s="110">
        <f t="shared" si="81"/>
        <v>0</v>
      </c>
      <c r="L145" s="114" t="s">
        <v>164</v>
      </c>
      <c r="M145" s="1163">
        <v>0</v>
      </c>
      <c r="N145" s="1164"/>
      <c r="O145" s="871">
        <f t="shared" si="82"/>
        <v>0</v>
      </c>
      <c r="P145" s="871">
        <f t="shared" si="89"/>
        <v>0</v>
      </c>
      <c r="Q145" s="870">
        <f t="shared" si="83"/>
        <v>0</v>
      </c>
      <c r="R145" s="151">
        <f t="shared" si="90"/>
        <v>0</v>
      </c>
      <c r="S145" s="135"/>
      <c r="T145" s="179">
        <v>0.85</v>
      </c>
      <c r="U145" s="925">
        <f t="shared" si="91"/>
        <v>0.1</v>
      </c>
      <c r="V145" s="862">
        <f t="shared" si="84"/>
        <v>0</v>
      </c>
      <c r="W145" s="928">
        <f t="shared" si="85"/>
        <v>0.1</v>
      </c>
      <c r="X145" s="863">
        <f t="shared" si="86"/>
        <v>0</v>
      </c>
      <c r="Y145" s="930">
        <f t="shared" si="87"/>
        <v>0.1</v>
      </c>
      <c r="Z145" s="1149">
        <f t="shared" si="88"/>
        <v>0</v>
      </c>
      <c r="AA145" s="1149"/>
      <c r="AB145" s="182" t="s">
        <v>116</v>
      </c>
      <c r="AE145" s="479">
        <f t="shared" si="79"/>
        <v>145</v>
      </c>
      <c r="AF145" s="577">
        <f t="shared" si="80"/>
        <v>0</v>
      </c>
    </row>
    <row r="146" spans="1:34" ht="15.6" customHeight="1">
      <c r="A146" s="1138"/>
      <c r="B146" s="1177"/>
      <c r="C146" s="1169"/>
      <c r="D146" s="867"/>
      <c r="E146" s="867"/>
      <c r="F146" s="867"/>
      <c r="G146" s="867"/>
      <c r="H146" s="868"/>
      <c r="I146" s="868"/>
      <c r="J146" s="867"/>
      <c r="K146" s="110">
        <f t="shared" si="81"/>
        <v>0</v>
      </c>
      <c r="L146" s="114" t="s">
        <v>164</v>
      </c>
      <c r="M146" s="1163">
        <v>0</v>
      </c>
      <c r="N146" s="1164"/>
      <c r="O146" s="871">
        <f t="shared" si="82"/>
        <v>0</v>
      </c>
      <c r="P146" s="871">
        <f t="shared" si="89"/>
        <v>0</v>
      </c>
      <c r="Q146" s="870">
        <f t="shared" si="83"/>
        <v>0</v>
      </c>
      <c r="R146" s="151">
        <f t="shared" si="90"/>
        <v>0</v>
      </c>
      <c r="S146" s="135"/>
      <c r="T146" s="179">
        <v>0.85</v>
      </c>
      <c r="U146" s="925">
        <f t="shared" si="91"/>
        <v>0.1</v>
      </c>
      <c r="V146" s="862">
        <f t="shared" si="84"/>
        <v>0</v>
      </c>
      <c r="W146" s="928">
        <f t="shared" si="85"/>
        <v>0.1</v>
      </c>
      <c r="X146" s="863">
        <f t="shared" si="86"/>
        <v>0</v>
      </c>
      <c r="Y146" s="930">
        <f t="shared" si="87"/>
        <v>0.1</v>
      </c>
      <c r="Z146" s="1149">
        <f t="shared" si="88"/>
        <v>0</v>
      </c>
      <c r="AA146" s="1149"/>
      <c r="AB146" s="187" t="s">
        <v>140</v>
      </c>
      <c r="AE146" s="479">
        <f t="shared" si="79"/>
        <v>146</v>
      </c>
      <c r="AF146" s="577">
        <f t="shared" si="80"/>
        <v>0</v>
      </c>
    </row>
    <row r="147" spans="1:34" ht="15.6" customHeight="1">
      <c r="A147" s="1138"/>
      <c r="B147" s="1177"/>
      <c r="C147" s="1169"/>
      <c r="D147" s="867"/>
      <c r="E147" s="867"/>
      <c r="F147" s="867"/>
      <c r="G147" s="867"/>
      <c r="H147" s="868"/>
      <c r="I147" s="868"/>
      <c r="J147" s="867"/>
      <c r="K147" s="110">
        <f t="shared" si="81"/>
        <v>0</v>
      </c>
      <c r="L147" s="114" t="s">
        <v>164</v>
      </c>
      <c r="M147" s="1163">
        <v>0</v>
      </c>
      <c r="N147" s="1164"/>
      <c r="O147" s="871">
        <f t="shared" si="82"/>
        <v>0</v>
      </c>
      <c r="P147" s="871">
        <f t="shared" si="89"/>
        <v>0</v>
      </c>
      <c r="Q147" s="870">
        <f t="shared" si="83"/>
        <v>0</v>
      </c>
      <c r="R147" s="151">
        <f t="shared" si="90"/>
        <v>0</v>
      </c>
      <c r="S147" s="135"/>
      <c r="T147" s="179">
        <v>0.85</v>
      </c>
      <c r="U147" s="925">
        <f t="shared" si="91"/>
        <v>0.1</v>
      </c>
      <c r="V147" s="862">
        <f t="shared" si="84"/>
        <v>0</v>
      </c>
      <c r="W147" s="928">
        <f t="shared" si="85"/>
        <v>0.1</v>
      </c>
      <c r="X147" s="863">
        <f t="shared" si="86"/>
        <v>0</v>
      </c>
      <c r="Y147" s="930">
        <f t="shared" si="87"/>
        <v>0.1</v>
      </c>
      <c r="Z147" s="1149">
        <f t="shared" si="88"/>
        <v>0</v>
      </c>
      <c r="AA147" s="1149"/>
      <c r="AE147" s="479">
        <f t="shared" si="79"/>
        <v>147</v>
      </c>
      <c r="AF147" s="577">
        <f t="shared" si="80"/>
        <v>0</v>
      </c>
    </row>
    <row r="148" spans="1:34" ht="15.6" customHeight="1">
      <c r="A148" s="1138"/>
      <c r="B148" s="1177"/>
      <c r="C148" s="1169"/>
      <c r="D148" s="867"/>
      <c r="E148" s="867"/>
      <c r="F148" s="867"/>
      <c r="G148" s="867"/>
      <c r="H148" s="868"/>
      <c r="I148" s="868"/>
      <c r="J148" s="867"/>
      <c r="K148" s="110">
        <f t="shared" si="81"/>
        <v>0</v>
      </c>
      <c r="L148" s="114" t="s">
        <v>164</v>
      </c>
      <c r="M148" s="1163">
        <v>0</v>
      </c>
      <c r="N148" s="1164"/>
      <c r="O148" s="871">
        <f t="shared" si="82"/>
        <v>0</v>
      </c>
      <c r="P148" s="871">
        <f t="shared" si="89"/>
        <v>0</v>
      </c>
      <c r="Q148" s="870">
        <f t="shared" si="83"/>
        <v>0</v>
      </c>
      <c r="R148" s="151">
        <f t="shared" si="90"/>
        <v>0</v>
      </c>
      <c r="S148" s="135"/>
      <c r="T148" s="179">
        <v>0.85</v>
      </c>
      <c r="U148" s="925">
        <f t="shared" si="91"/>
        <v>0.1</v>
      </c>
      <c r="V148" s="862">
        <f t="shared" si="84"/>
        <v>0</v>
      </c>
      <c r="W148" s="928">
        <f t="shared" si="85"/>
        <v>0.1</v>
      </c>
      <c r="X148" s="863">
        <f t="shared" si="86"/>
        <v>0</v>
      </c>
      <c r="Y148" s="930">
        <f t="shared" si="87"/>
        <v>0.1</v>
      </c>
      <c r="Z148" s="1149">
        <f t="shared" si="88"/>
        <v>0</v>
      </c>
      <c r="AA148" s="1149"/>
      <c r="AB148" s="61"/>
      <c r="AE148" s="479">
        <f t="shared" si="79"/>
        <v>148</v>
      </c>
      <c r="AF148" s="577">
        <f t="shared" si="80"/>
        <v>0</v>
      </c>
    </row>
    <row r="149" spans="1:34" ht="15.6" customHeight="1">
      <c r="A149" s="1138"/>
      <c r="B149" s="1177"/>
      <c r="C149" s="1169"/>
      <c r="D149" s="867"/>
      <c r="E149" s="867"/>
      <c r="F149" s="867"/>
      <c r="G149" s="867"/>
      <c r="H149" s="868"/>
      <c r="I149" s="868"/>
      <c r="J149" s="867"/>
      <c r="K149" s="110">
        <f t="shared" si="81"/>
        <v>0</v>
      </c>
      <c r="L149" s="114" t="s">
        <v>164</v>
      </c>
      <c r="M149" s="1163">
        <v>0</v>
      </c>
      <c r="N149" s="1164"/>
      <c r="O149" s="871">
        <f t="shared" si="82"/>
        <v>0</v>
      </c>
      <c r="P149" s="871">
        <f t="shared" si="89"/>
        <v>0</v>
      </c>
      <c r="Q149" s="870">
        <f t="shared" si="83"/>
        <v>0</v>
      </c>
      <c r="R149" s="151">
        <f t="shared" si="90"/>
        <v>0</v>
      </c>
      <c r="S149" s="135"/>
      <c r="T149" s="179">
        <v>0.85</v>
      </c>
      <c r="U149" s="925">
        <f t="shared" si="91"/>
        <v>0.1</v>
      </c>
      <c r="V149" s="862">
        <f t="shared" si="84"/>
        <v>0</v>
      </c>
      <c r="W149" s="928">
        <f t="shared" si="85"/>
        <v>0.1</v>
      </c>
      <c r="X149" s="863">
        <f t="shared" si="86"/>
        <v>0</v>
      </c>
      <c r="Y149" s="930">
        <f t="shared" si="87"/>
        <v>0.1</v>
      </c>
      <c r="Z149" s="1149">
        <f t="shared" si="88"/>
        <v>0</v>
      </c>
      <c r="AA149" s="1149"/>
      <c r="AB149" s="61"/>
      <c r="AE149" s="479">
        <f t="shared" si="79"/>
        <v>149</v>
      </c>
      <c r="AF149" s="577">
        <f t="shared" si="80"/>
        <v>0</v>
      </c>
    </row>
    <row r="150" spans="1:34" ht="15.6" customHeight="1">
      <c r="A150" s="1138"/>
      <c r="B150" s="1177"/>
      <c r="C150" s="1169"/>
      <c r="D150" s="867"/>
      <c r="E150" s="867"/>
      <c r="F150" s="867"/>
      <c r="G150" s="867"/>
      <c r="H150" s="868"/>
      <c r="I150" s="868"/>
      <c r="J150" s="867"/>
      <c r="K150" s="110">
        <f t="shared" si="81"/>
        <v>0</v>
      </c>
      <c r="L150" s="114" t="s">
        <v>164</v>
      </c>
      <c r="M150" s="1163">
        <v>0</v>
      </c>
      <c r="N150" s="1164"/>
      <c r="O150" s="871">
        <f t="shared" si="82"/>
        <v>0</v>
      </c>
      <c r="P150" s="871">
        <f t="shared" si="89"/>
        <v>0</v>
      </c>
      <c r="Q150" s="870">
        <f t="shared" si="83"/>
        <v>0</v>
      </c>
      <c r="R150" s="151">
        <f t="shared" si="90"/>
        <v>0</v>
      </c>
      <c r="S150" s="135"/>
      <c r="T150" s="179">
        <v>0.85</v>
      </c>
      <c r="U150" s="925">
        <f t="shared" si="91"/>
        <v>0.1</v>
      </c>
      <c r="V150" s="862">
        <f t="shared" si="84"/>
        <v>0</v>
      </c>
      <c r="W150" s="928">
        <f t="shared" si="85"/>
        <v>0.1</v>
      </c>
      <c r="X150" s="863">
        <f t="shared" si="86"/>
        <v>0</v>
      </c>
      <c r="Y150" s="930">
        <f t="shared" si="87"/>
        <v>0.1</v>
      </c>
      <c r="Z150" s="1149">
        <f t="shared" si="88"/>
        <v>0</v>
      </c>
      <c r="AA150" s="1149"/>
      <c r="AB150" s="61"/>
      <c r="AE150" s="479">
        <f t="shared" si="79"/>
        <v>150</v>
      </c>
      <c r="AF150" s="577">
        <f t="shared" si="80"/>
        <v>0</v>
      </c>
    </row>
    <row r="151" spans="1:34" ht="15.6" customHeight="1">
      <c r="A151" s="1138"/>
      <c r="B151" s="1177"/>
      <c r="C151" s="1169"/>
      <c r="D151" s="867"/>
      <c r="E151" s="867"/>
      <c r="F151" s="867"/>
      <c r="G151" s="867"/>
      <c r="H151" s="868"/>
      <c r="I151" s="868"/>
      <c r="J151" s="867"/>
      <c r="K151" s="110">
        <f>IF(H151=0,0,(I151-H151)+1)</f>
        <v>0</v>
      </c>
      <c r="L151" s="114" t="s">
        <v>164</v>
      </c>
      <c r="M151" s="1163">
        <v>0</v>
      </c>
      <c r="N151" s="1164"/>
      <c r="O151" s="871">
        <f t="shared" si="82"/>
        <v>0</v>
      </c>
      <c r="P151" s="871">
        <f t="shared" si="89"/>
        <v>0</v>
      </c>
      <c r="Q151" s="870">
        <f t="shared" si="83"/>
        <v>0</v>
      </c>
      <c r="R151" s="151">
        <f t="shared" si="90"/>
        <v>0</v>
      </c>
      <c r="S151" s="135"/>
      <c r="T151" s="179">
        <v>0.85</v>
      </c>
      <c r="U151" s="925">
        <f t="shared" si="91"/>
        <v>0.1</v>
      </c>
      <c r="V151" s="862">
        <f t="shared" si="84"/>
        <v>0</v>
      </c>
      <c r="W151" s="928">
        <f t="shared" si="85"/>
        <v>0.1</v>
      </c>
      <c r="X151" s="863">
        <f t="shared" si="86"/>
        <v>0</v>
      </c>
      <c r="Y151" s="930">
        <f t="shared" si="87"/>
        <v>0.1</v>
      </c>
      <c r="Z151" s="1149">
        <f t="shared" si="88"/>
        <v>0</v>
      </c>
      <c r="AA151" s="1149"/>
      <c r="AB151" s="61"/>
      <c r="AE151" s="479">
        <f t="shared" si="79"/>
        <v>151</v>
      </c>
      <c r="AF151" s="577">
        <f t="shared" si="80"/>
        <v>0</v>
      </c>
    </row>
    <row r="152" spans="1:34" ht="15.6" customHeight="1">
      <c r="A152" s="1138"/>
      <c r="B152" s="1177"/>
      <c r="C152" s="1169"/>
      <c r="D152" s="867"/>
      <c r="E152" s="867"/>
      <c r="F152" s="867"/>
      <c r="G152" s="867"/>
      <c r="H152" s="868"/>
      <c r="I152" s="868"/>
      <c r="J152" s="867"/>
      <c r="K152" s="110">
        <f t="shared" ref="K152:K156" si="92">IF(H152=0,0,(I152-H152)+1)</f>
        <v>0</v>
      </c>
      <c r="L152" s="114" t="s">
        <v>164</v>
      </c>
      <c r="M152" s="1163">
        <v>0</v>
      </c>
      <c r="N152" s="1164"/>
      <c r="O152" s="871">
        <f t="shared" si="82"/>
        <v>0</v>
      </c>
      <c r="P152" s="871">
        <f t="shared" si="89"/>
        <v>0</v>
      </c>
      <c r="Q152" s="870">
        <f t="shared" si="83"/>
        <v>0</v>
      </c>
      <c r="R152" s="151">
        <f t="shared" si="90"/>
        <v>0</v>
      </c>
      <c r="S152" s="135"/>
      <c r="T152" s="179">
        <v>0.85</v>
      </c>
      <c r="U152" s="925">
        <f t="shared" si="91"/>
        <v>0.1</v>
      </c>
      <c r="V152" s="862">
        <f>(O152*U152)</f>
        <v>0</v>
      </c>
      <c r="W152" s="928">
        <f t="shared" si="85"/>
        <v>0.1</v>
      </c>
      <c r="X152" s="863">
        <f t="shared" si="86"/>
        <v>0</v>
      </c>
      <c r="Y152" s="930">
        <f t="shared" si="87"/>
        <v>0.1</v>
      </c>
      <c r="Z152" s="1149">
        <f t="shared" si="88"/>
        <v>0</v>
      </c>
      <c r="AA152" s="1149"/>
      <c r="AB152" s="61"/>
      <c r="AE152" s="479">
        <f t="shared" si="79"/>
        <v>152</v>
      </c>
      <c r="AF152" s="577">
        <f t="shared" si="80"/>
        <v>0</v>
      </c>
    </row>
    <row r="153" spans="1:34" ht="15.6" customHeight="1">
      <c r="A153" s="1138"/>
      <c r="B153" s="1177"/>
      <c r="C153" s="1169"/>
      <c r="D153" s="867"/>
      <c r="E153" s="867"/>
      <c r="F153" s="867"/>
      <c r="G153" s="867"/>
      <c r="H153" s="868"/>
      <c r="I153" s="868"/>
      <c r="J153" s="867"/>
      <c r="K153" s="110">
        <f t="shared" si="92"/>
        <v>0</v>
      </c>
      <c r="L153" s="114" t="s">
        <v>164</v>
      </c>
      <c r="M153" s="1163">
        <v>0</v>
      </c>
      <c r="N153" s="1164"/>
      <c r="O153" s="871">
        <f t="shared" si="82"/>
        <v>0</v>
      </c>
      <c r="P153" s="871">
        <f t="shared" si="89"/>
        <v>0</v>
      </c>
      <c r="Q153" s="870">
        <f t="shared" si="83"/>
        <v>0</v>
      </c>
      <c r="R153" s="151">
        <f t="shared" si="90"/>
        <v>0</v>
      </c>
      <c r="S153" s="135"/>
      <c r="T153" s="179">
        <v>0.85</v>
      </c>
      <c r="U153" s="925">
        <f t="shared" si="91"/>
        <v>0.1</v>
      </c>
      <c r="V153" s="862">
        <f t="shared" ref="V153:V156" si="93">(O153*U153)</f>
        <v>0</v>
      </c>
      <c r="W153" s="928">
        <f t="shared" si="85"/>
        <v>0.1</v>
      </c>
      <c r="X153" s="863">
        <f t="shared" si="86"/>
        <v>0</v>
      </c>
      <c r="Y153" s="930">
        <f t="shared" si="87"/>
        <v>0.1</v>
      </c>
      <c r="Z153" s="1149">
        <f t="shared" si="88"/>
        <v>0</v>
      </c>
      <c r="AA153" s="1149"/>
      <c r="AB153" s="61"/>
      <c r="AE153" s="479">
        <f t="shared" si="79"/>
        <v>153</v>
      </c>
      <c r="AF153" s="577">
        <f t="shared" si="80"/>
        <v>0</v>
      </c>
    </row>
    <row r="154" spans="1:34" ht="15.6" customHeight="1">
      <c r="A154" s="1138"/>
      <c r="B154" s="1177"/>
      <c r="C154" s="1169"/>
      <c r="D154" s="867"/>
      <c r="E154" s="867"/>
      <c r="F154" s="867"/>
      <c r="G154" s="867"/>
      <c r="H154" s="868"/>
      <c r="I154" s="868"/>
      <c r="J154" s="867"/>
      <c r="K154" s="110">
        <f t="shared" si="92"/>
        <v>0</v>
      </c>
      <c r="L154" s="114" t="s">
        <v>164</v>
      </c>
      <c r="M154" s="1163">
        <v>0</v>
      </c>
      <c r="N154" s="1164"/>
      <c r="O154" s="871">
        <f t="shared" si="82"/>
        <v>0</v>
      </c>
      <c r="P154" s="871">
        <f t="shared" si="89"/>
        <v>0</v>
      </c>
      <c r="Q154" s="870">
        <f t="shared" si="83"/>
        <v>0</v>
      </c>
      <c r="R154" s="151">
        <f t="shared" si="90"/>
        <v>0</v>
      </c>
      <c r="S154" s="135"/>
      <c r="T154" s="179">
        <v>0.85</v>
      </c>
      <c r="U154" s="925">
        <f t="shared" si="91"/>
        <v>0.1</v>
      </c>
      <c r="V154" s="862">
        <f t="shared" si="93"/>
        <v>0</v>
      </c>
      <c r="W154" s="928">
        <f t="shared" si="85"/>
        <v>0.1</v>
      </c>
      <c r="X154" s="863">
        <f t="shared" si="86"/>
        <v>0</v>
      </c>
      <c r="Y154" s="930">
        <f t="shared" si="87"/>
        <v>0.1</v>
      </c>
      <c r="Z154" s="1149">
        <f t="shared" si="88"/>
        <v>0</v>
      </c>
      <c r="AA154" s="1149"/>
      <c r="AB154" s="61"/>
      <c r="AE154" s="479">
        <f t="shared" si="79"/>
        <v>154</v>
      </c>
      <c r="AF154" s="577">
        <f t="shared" si="80"/>
        <v>0</v>
      </c>
    </row>
    <row r="155" spans="1:34" ht="15.6" customHeight="1">
      <c r="A155" s="1138"/>
      <c r="B155" s="1177"/>
      <c r="C155" s="1169"/>
      <c r="D155" s="867"/>
      <c r="E155" s="867"/>
      <c r="F155" s="867"/>
      <c r="G155" s="867"/>
      <c r="H155" s="868"/>
      <c r="I155" s="868"/>
      <c r="J155" s="867"/>
      <c r="K155" s="110">
        <f t="shared" si="92"/>
        <v>0</v>
      </c>
      <c r="L155" s="114" t="s">
        <v>164</v>
      </c>
      <c r="M155" s="1163">
        <v>0</v>
      </c>
      <c r="N155" s="1164"/>
      <c r="O155" s="871">
        <f t="shared" si="82"/>
        <v>0</v>
      </c>
      <c r="P155" s="871">
        <f t="shared" si="89"/>
        <v>0</v>
      </c>
      <c r="Q155" s="870">
        <f t="shared" si="83"/>
        <v>0</v>
      </c>
      <c r="R155" s="151">
        <f t="shared" si="90"/>
        <v>0</v>
      </c>
      <c r="S155" s="135"/>
      <c r="T155" s="179">
        <v>0.85</v>
      </c>
      <c r="U155" s="925">
        <f t="shared" si="91"/>
        <v>0.1</v>
      </c>
      <c r="V155" s="862">
        <f t="shared" si="93"/>
        <v>0</v>
      </c>
      <c r="W155" s="928">
        <f t="shared" si="85"/>
        <v>0.1</v>
      </c>
      <c r="X155" s="863">
        <f t="shared" si="86"/>
        <v>0</v>
      </c>
      <c r="Y155" s="930">
        <f t="shared" si="87"/>
        <v>0.1</v>
      </c>
      <c r="Z155" s="1149">
        <f t="shared" si="88"/>
        <v>0</v>
      </c>
      <c r="AA155" s="1149"/>
      <c r="AB155" s="61"/>
      <c r="AE155" s="479">
        <f t="shared" si="79"/>
        <v>155</v>
      </c>
      <c r="AF155" s="577">
        <f t="shared" si="80"/>
        <v>0</v>
      </c>
    </row>
    <row r="156" spans="1:34" ht="15.6" customHeight="1">
      <c r="A156" s="1138"/>
      <c r="B156" s="1178"/>
      <c r="C156" s="1170"/>
      <c r="D156" s="867"/>
      <c r="E156" s="867"/>
      <c r="F156" s="867"/>
      <c r="G156" s="867"/>
      <c r="H156" s="868"/>
      <c r="I156" s="868"/>
      <c r="J156" s="867"/>
      <c r="K156" s="110">
        <f t="shared" si="92"/>
        <v>0</v>
      </c>
      <c r="L156" s="114" t="s">
        <v>164</v>
      </c>
      <c r="M156" s="1163">
        <v>0</v>
      </c>
      <c r="N156" s="1164"/>
      <c r="O156" s="872">
        <f t="shared" si="82"/>
        <v>0</v>
      </c>
      <c r="P156" s="872">
        <f t="shared" si="89"/>
        <v>0</v>
      </c>
      <c r="Q156" s="870">
        <f t="shared" si="83"/>
        <v>0</v>
      </c>
      <c r="R156" s="352">
        <f t="shared" si="90"/>
        <v>0</v>
      </c>
      <c r="S156" s="135"/>
      <c r="T156" s="179">
        <v>0.85</v>
      </c>
      <c r="U156" s="926">
        <f t="shared" si="91"/>
        <v>0.1</v>
      </c>
      <c r="V156" s="864">
        <f t="shared" si="93"/>
        <v>0</v>
      </c>
      <c r="W156" s="929">
        <f t="shared" si="85"/>
        <v>0.1</v>
      </c>
      <c r="X156" s="865">
        <f t="shared" si="86"/>
        <v>0</v>
      </c>
      <c r="Y156" s="931">
        <f t="shared" si="87"/>
        <v>0.1</v>
      </c>
      <c r="Z156" s="1150">
        <f t="shared" si="88"/>
        <v>0</v>
      </c>
      <c r="AA156" s="1150"/>
      <c r="AB156" s="61"/>
      <c r="AE156" s="479">
        <f t="shared" si="79"/>
        <v>156</v>
      </c>
      <c r="AF156" s="577">
        <f t="shared" si="80"/>
        <v>0</v>
      </c>
    </row>
    <row r="157" spans="1:34">
      <c r="A157" s="1138"/>
      <c r="B157" s="681"/>
      <c r="C157" s="682"/>
      <c r="D157" s="350" t="s">
        <v>165</v>
      </c>
      <c r="E157" s="314"/>
      <c r="F157" s="861">
        <f>(J142*K142)+(J143*K143)+(J144*K144)+(J145*K145)+(J146*K146)+(J147*K147)+(J148*K148)+(J149*K149)+(J150*K150)+(J151*K151)+(J152*K152)+(J153*K153)+(J154*K154)+(J155*K155)+(J156*K156)</f>
        <v>0</v>
      </c>
      <c r="G157" s="314" t="s">
        <v>166</v>
      </c>
      <c r="H157" s="860" t="e">
        <f>P157/F157</f>
        <v>#DIV/0!</v>
      </c>
      <c r="I157" s="2"/>
      <c r="J157" s="306">
        <f>SUM(J142:J156)</f>
        <v>0</v>
      </c>
      <c r="K157" s="306">
        <f>SUM(K142:K156)</f>
        <v>0</v>
      </c>
      <c r="L157" s="1165"/>
      <c r="M157" s="1166"/>
      <c r="N157" s="1167"/>
      <c r="O157" s="566" t="s">
        <v>120</v>
      </c>
      <c r="P157" s="567">
        <f>SUM(P142:P156)</f>
        <v>0</v>
      </c>
      <c r="Q157" s="568" t="s">
        <v>121</v>
      </c>
      <c r="R157" s="569">
        <f>SUM(R142:R156)</f>
        <v>0</v>
      </c>
      <c r="S157" s="306" t="s">
        <v>122</v>
      </c>
      <c r="T157" s="570">
        <f>IF(R157=0,0,(1-(R157/P157)))</f>
        <v>0</v>
      </c>
      <c r="U157" s="543" t="s">
        <v>123</v>
      </c>
      <c r="V157" s="543" t="s">
        <v>124</v>
      </c>
      <c r="W157" s="544" t="s">
        <v>125</v>
      </c>
      <c r="X157" s="544" t="s">
        <v>126</v>
      </c>
      <c r="Y157" s="545" t="s">
        <v>167</v>
      </c>
      <c r="Z157" s="1148" t="s">
        <v>128</v>
      </c>
      <c r="AA157" s="1148"/>
      <c r="AB157" s="61"/>
      <c r="AE157" s="1020" t="s">
        <v>129</v>
      </c>
      <c r="AF157" s="1020"/>
      <c r="AG157" s="1020" t="s">
        <v>130</v>
      </c>
      <c r="AH157" s="1020"/>
    </row>
    <row r="158" spans="1:34">
      <c r="A158" s="1138"/>
      <c r="B158" s="493" t="s">
        <v>131</v>
      </c>
      <c r="C158" s="1155"/>
      <c r="D158" s="1156"/>
      <c r="E158" s="1156"/>
      <c r="F158" s="1156"/>
      <c r="G158" s="1156"/>
      <c r="H158" s="1156"/>
      <c r="I158" s="1156"/>
      <c r="J158" s="1156"/>
      <c r="K158" s="1156"/>
      <c r="L158" s="1156"/>
      <c r="M158" s="1156"/>
      <c r="N158" s="1156"/>
      <c r="O158" s="1156"/>
      <c r="P158" s="1156"/>
      <c r="Q158" s="1156"/>
      <c r="R158" s="1156"/>
      <c r="S158" s="1156"/>
      <c r="T158" s="1157"/>
      <c r="U158" s="565">
        <f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548">
        <f>R157*U141</f>
        <v>0</v>
      </c>
      <c r="W158" s="547">
        <f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548">
        <f>R157*W141</f>
        <v>0</v>
      </c>
      <c r="Y158" s="547">
        <f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1147">
        <f>R157*Y141</f>
        <v>0</v>
      </c>
      <c r="AA158" s="1147"/>
      <c r="AB158" s="61"/>
      <c r="AE158" s="573">
        <v>158</v>
      </c>
      <c r="AF158" s="577">
        <f t="shared" si="80"/>
        <v>0</v>
      </c>
      <c r="AG158" s="1021">
        <f>U158+W158+Y158</f>
        <v>0</v>
      </c>
      <c r="AH158" s="1020"/>
    </row>
    <row r="159" spans="1:34">
      <c r="A159" s="1138"/>
      <c r="B159" s="493" t="s">
        <v>133</v>
      </c>
      <c r="C159" s="1155"/>
      <c r="D159" s="1156"/>
      <c r="E159" s="1156"/>
      <c r="F159" s="1156"/>
      <c r="G159" s="1156"/>
      <c r="H159" s="1156"/>
      <c r="I159" s="1156"/>
      <c r="J159" s="1156"/>
      <c r="K159" s="1156"/>
      <c r="L159" s="1156"/>
      <c r="M159" s="1156"/>
      <c r="N159" s="1156"/>
      <c r="O159" s="1156"/>
      <c r="P159" s="1156"/>
      <c r="Q159" s="1156"/>
      <c r="R159" s="1156"/>
      <c r="S159" s="1156"/>
      <c r="T159" s="1157"/>
      <c r="U159" s="1173" t="s">
        <v>135</v>
      </c>
      <c r="V159" s="1174"/>
      <c r="W159" s="1171">
        <f>P157+U158+W158+Y158</f>
        <v>0</v>
      </c>
      <c r="X159" s="1172"/>
      <c r="Y159" s="546" t="s">
        <v>136</v>
      </c>
      <c r="Z159" s="1175">
        <f>R157+(R157*U141)+(R157*W141)+(R157*Y141)</f>
        <v>0</v>
      </c>
      <c r="AA159" s="1175"/>
      <c r="AB159" s="61"/>
      <c r="AF159" s="464"/>
    </row>
    <row r="160" spans="1:34">
      <c r="A160" s="1138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F160" s="464"/>
    </row>
    <row r="161" spans="1:32">
      <c r="A161" s="1138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F161" s="464"/>
    </row>
    <row r="162" spans="1:32" ht="49.95" customHeight="1">
      <c r="A162" s="1137" t="s">
        <v>148</v>
      </c>
      <c r="B162" s="1161" t="s">
        <v>153</v>
      </c>
      <c r="C162" s="1161"/>
      <c r="D162" s="1161"/>
      <c r="E162" s="1161"/>
      <c r="F162" s="1161"/>
      <c r="G162" s="1161"/>
      <c r="H162" s="1161"/>
      <c r="I162" s="1161"/>
      <c r="J162" s="1161"/>
      <c r="K162" s="1161"/>
      <c r="L162" s="1161"/>
      <c r="M162" s="1161"/>
      <c r="N162" s="1161"/>
      <c r="O162" s="1161" t="str">
        <f>IF(B165=0,"",B165)</f>
        <v/>
      </c>
      <c r="P162" s="1161"/>
      <c r="Q162" s="1161"/>
      <c r="R162" s="1161"/>
      <c r="S162" s="1161"/>
      <c r="T162" s="1161"/>
      <c r="U162" s="1161"/>
      <c r="V162" s="1161"/>
      <c r="W162" s="1161"/>
      <c r="X162" s="1161"/>
      <c r="Y162" s="1161"/>
      <c r="Z162" s="1161"/>
      <c r="AA162" s="1161"/>
      <c r="AB162" s="1161"/>
      <c r="AF162" s="464"/>
    </row>
    <row r="163" spans="1:32" ht="15.6" customHeight="1">
      <c r="A163" s="1137"/>
      <c r="B163" s="1179" t="s">
        <v>154</v>
      </c>
      <c r="C163" s="1179" t="s">
        <v>75</v>
      </c>
      <c r="D163" s="1179" t="s">
        <v>84</v>
      </c>
      <c r="E163" s="1181" t="s">
        <v>45</v>
      </c>
      <c r="F163" s="1183" t="s">
        <v>155</v>
      </c>
      <c r="G163" s="1179" t="s">
        <v>156</v>
      </c>
      <c r="H163" s="1185" t="s">
        <v>157</v>
      </c>
      <c r="I163" s="1185" t="s">
        <v>158</v>
      </c>
      <c r="J163" s="1189" t="s">
        <v>159</v>
      </c>
      <c r="K163" s="157" t="s">
        <v>78</v>
      </c>
      <c r="L163" s="1191" t="s">
        <v>100</v>
      </c>
      <c r="M163" s="1192"/>
      <c r="N163" s="1193"/>
      <c r="O163" s="1097" t="s">
        <v>46</v>
      </c>
      <c r="P163" s="1043"/>
      <c r="Q163" s="1097" t="s">
        <v>79</v>
      </c>
      <c r="R163" s="1043"/>
      <c r="S163" s="1181" t="s">
        <v>102</v>
      </c>
      <c r="T163" s="1187" t="s">
        <v>160</v>
      </c>
      <c r="U163" s="1042" t="s">
        <v>80</v>
      </c>
      <c r="V163" s="1151"/>
      <c r="W163" s="1151"/>
      <c r="X163" s="1151"/>
      <c r="Y163" s="1151"/>
      <c r="Z163" s="1151"/>
      <c r="AA163" s="1152"/>
      <c r="AB163" s="1200" t="s">
        <v>104</v>
      </c>
      <c r="AF163" s="464"/>
    </row>
    <row r="164" spans="1:32">
      <c r="A164" s="1137"/>
      <c r="B164" s="1180"/>
      <c r="C164" s="1180"/>
      <c r="D164" s="1180"/>
      <c r="E164" s="1182"/>
      <c r="F164" s="1184"/>
      <c r="G164" s="1180"/>
      <c r="H164" s="1186"/>
      <c r="I164" s="1186"/>
      <c r="J164" s="1190"/>
      <c r="K164" s="157" t="s">
        <v>78</v>
      </c>
      <c r="L164" s="1194"/>
      <c r="M164" s="1195"/>
      <c r="N164" s="1196"/>
      <c r="O164" s="156" t="s">
        <v>105</v>
      </c>
      <c r="P164" s="155" t="s">
        <v>82</v>
      </c>
      <c r="Q164" s="155" t="s">
        <v>105</v>
      </c>
      <c r="R164" s="155" t="s">
        <v>82</v>
      </c>
      <c r="S164" s="1182"/>
      <c r="T164" s="1188"/>
      <c r="U164" s="253">
        <v>0.1</v>
      </c>
      <c r="V164" s="343" t="s">
        <v>57</v>
      </c>
      <c r="W164" s="252">
        <v>0.1</v>
      </c>
      <c r="X164" s="344" t="s">
        <v>108</v>
      </c>
      <c r="Y164" s="255">
        <v>0.1</v>
      </c>
      <c r="Z164" s="1153" t="s">
        <v>59</v>
      </c>
      <c r="AA164" s="1154"/>
      <c r="AB164" s="1201"/>
      <c r="AF164" s="464"/>
    </row>
    <row r="165" spans="1:32" ht="15.6" customHeight="1">
      <c r="A165" s="1137"/>
      <c r="B165" s="1176">
        <f>'Cadastro Inicial'!B23</f>
        <v>0</v>
      </c>
      <c r="C165" s="1168">
        <f>'Cadastro Inicial'!C23</f>
        <v>0</v>
      </c>
      <c r="D165" s="867"/>
      <c r="E165" s="867"/>
      <c r="F165" s="867"/>
      <c r="G165" s="867"/>
      <c r="H165" s="868"/>
      <c r="I165" s="868"/>
      <c r="J165" s="867"/>
      <c r="K165" s="110">
        <f>IF(H165=0,0,(I165-H165)+1)</f>
        <v>0</v>
      </c>
      <c r="L165" s="132" t="s">
        <v>164</v>
      </c>
      <c r="M165" s="1163">
        <v>0</v>
      </c>
      <c r="N165" s="1164"/>
      <c r="O165" s="869">
        <f>ROUNDUP(((Q165/T165)),0)</f>
        <v>0</v>
      </c>
      <c r="P165" s="869">
        <f>O165*J165*K165</f>
        <v>0</v>
      </c>
      <c r="Q165" s="870">
        <f>S165-(S165*M165)</f>
        <v>0</v>
      </c>
      <c r="R165" s="149">
        <f>Q165*J165*K165</f>
        <v>0</v>
      </c>
      <c r="S165" s="135"/>
      <c r="T165" s="179">
        <v>0.85</v>
      </c>
      <c r="U165" s="925">
        <f>U164</f>
        <v>0.1</v>
      </c>
      <c r="V165" s="862">
        <f>(O165*U165)</f>
        <v>0</v>
      </c>
      <c r="W165" s="928">
        <f>W164</f>
        <v>0.1</v>
      </c>
      <c r="X165" s="863">
        <f>(O165*W165)</f>
        <v>0</v>
      </c>
      <c r="Y165" s="930">
        <f>Y164</f>
        <v>0.1</v>
      </c>
      <c r="Z165" s="1149">
        <f>(O165*Y165)</f>
        <v>0</v>
      </c>
      <c r="AA165" s="1149"/>
      <c r="AB165" s="180" t="s">
        <v>114</v>
      </c>
      <c r="AE165" s="479">
        <v>165</v>
      </c>
      <c r="AF165" s="577">
        <f t="shared" ref="AF165:AF181" si="94">V165+X165+Z165</f>
        <v>0</v>
      </c>
    </row>
    <row r="166" spans="1:32" ht="15.6" customHeight="1">
      <c r="A166" s="1137"/>
      <c r="B166" s="1177"/>
      <c r="C166" s="1169"/>
      <c r="D166" s="867"/>
      <c r="E166" s="867"/>
      <c r="F166" s="867"/>
      <c r="G166" s="867"/>
      <c r="H166" s="868"/>
      <c r="I166" s="868"/>
      <c r="J166" s="867"/>
      <c r="K166" s="110">
        <f t="shared" ref="K166:K173" si="95">IF(H166=0,0,(I166-H166)+1)</f>
        <v>0</v>
      </c>
      <c r="L166" s="114" t="s">
        <v>164</v>
      </c>
      <c r="M166" s="1163">
        <v>0</v>
      </c>
      <c r="N166" s="1164"/>
      <c r="O166" s="871">
        <f t="shared" ref="O166:O179" si="96">ROUNDUP(((Q166/T166)),0)</f>
        <v>0</v>
      </c>
      <c r="P166" s="871">
        <f>O166*J166*K166</f>
        <v>0</v>
      </c>
      <c r="Q166" s="870">
        <f t="shared" ref="Q166:Q179" si="97">S166-(S166*M166)</f>
        <v>0</v>
      </c>
      <c r="R166" s="151">
        <f>Q166*J166*K166</f>
        <v>0</v>
      </c>
      <c r="S166" s="135"/>
      <c r="T166" s="179">
        <v>0.85</v>
      </c>
      <c r="U166" s="925">
        <f>U165</f>
        <v>0.1</v>
      </c>
      <c r="V166" s="862">
        <f t="shared" ref="V166:V174" si="98">(O166*U166)</f>
        <v>0</v>
      </c>
      <c r="W166" s="928">
        <f t="shared" ref="W166:W179" si="99">W165</f>
        <v>0.1</v>
      </c>
      <c r="X166" s="863">
        <f t="shared" ref="X166:X179" si="100">(O166*W166)</f>
        <v>0</v>
      </c>
      <c r="Y166" s="930">
        <f t="shared" ref="Y166:Y179" si="101">Y165</f>
        <v>0.1</v>
      </c>
      <c r="Z166" s="1149">
        <f t="shared" ref="Z166:Z179" si="102">(O166*Y166)</f>
        <v>0</v>
      </c>
      <c r="AA166" s="1149"/>
      <c r="AB166" s="188" t="s">
        <v>170</v>
      </c>
      <c r="AE166" s="479">
        <f t="shared" si="79"/>
        <v>166</v>
      </c>
      <c r="AF166" s="577">
        <f t="shared" si="94"/>
        <v>0</v>
      </c>
    </row>
    <row r="167" spans="1:32" ht="15.6" customHeight="1">
      <c r="A167" s="1137"/>
      <c r="B167" s="1177"/>
      <c r="C167" s="1169"/>
      <c r="D167" s="867"/>
      <c r="E167" s="867"/>
      <c r="F167" s="867"/>
      <c r="G167" s="867"/>
      <c r="H167" s="868"/>
      <c r="I167" s="868"/>
      <c r="J167" s="867"/>
      <c r="K167" s="110">
        <f t="shared" si="95"/>
        <v>0</v>
      </c>
      <c r="L167" s="114" t="s">
        <v>164</v>
      </c>
      <c r="M167" s="1163">
        <v>0</v>
      </c>
      <c r="N167" s="1164"/>
      <c r="O167" s="871">
        <f t="shared" si="96"/>
        <v>0</v>
      </c>
      <c r="P167" s="871">
        <f t="shared" ref="P167:P179" si="103">O167*J167*K167</f>
        <v>0</v>
      </c>
      <c r="Q167" s="870">
        <f t="shared" si="97"/>
        <v>0</v>
      </c>
      <c r="R167" s="151">
        <f t="shared" ref="R167:R179" si="104">Q167*J167*K167</f>
        <v>0</v>
      </c>
      <c r="S167" s="135"/>
      <c r="T167" s="179">
        <v>0.85</v>
      </c>
      <c r="U167" s="925">
        <f t="shared" ref="U167:U179" si="105">U166</f>
        <v>0.1</v>
      </c>
      <c r="V167" s="862">
        <f t="shared" si="98"/>
        <v>0</v>
      </c>
      <c r="W167" s="928">
        <f t="shared" si="99"/>
        <v>0.1</v>
      </c>
      <c r="X167" s="863">
        <f t="shared" si="100"/>
        <v>0</v>
      </c>
      <c r="Y167" s="930">
        <f t="shared" si="101"/>
        <v>0.1</v>
      </c>
      <c r="Z167" s="1149">
        <f t="shared" si="102"/>
        <v>0</v>
      </c>
      <c r="AA167" s="1149"/>
      <c r="AB167" s="146"/>
      <c r="AE167" s="479">
        <f t="shared" si="79"/>
        <v>167</v>
      </c>
      <c r="AF167" s="577">
        <f t="shared" si="94"/>
        <v>0</v>
      </c>
    </row>
    <row r="168" spans="1:32" ht="15.6" customHeight="1">
      <c r="A168" s="1137"/>
      <c r="B168" s="1177"/>
      <c r="C168" s="1169"/>
      <c r="D168" s="867"/>
      <c r="E168" s="867"/>
      <c r="F168" s="867"/>
      <c r="G168" s="867"/>
      <c r="H168" s="868"/>
      <c r="I168" s="868"/>
      <c r="J168" s="867"/>
      <c r="K168" s="110">
        <f t="shared" si="95"/>
        <v>0</v>
      </c>
      <c r="L168" s="114" t="s">
        <v>164</v>
      </c>
      <c r="M168" s="1163">
        <v>0</v>
      </c>
      <c r="N168" s="1164"/>
      <c r="O168" s="871">
        <f t="shared" si="96"/>
        <v>0</v>
      </c>
      <c r="P168" s="871">
        <f t="shared" si="103"/>
        <v>0</v>
      </c>
      <c r="Q168" s="870">
        <f t="shared" si="97"/>
        <v>0</v>
      </c>
      <c r="R168" s="151">
        <f t="shared" si="104"/>
        <v>0</v>
      </c>
      <c r="S168" s="135"/>
      <c r="T168" s="179">
        <v>0.85</v>
      </c>
      <c r="U168" s="925">
        <f t="shared" si="105"/>
        <v>0.1</v>
      </c>
      <c r="V168" s="862">
        <f t="shared" si="98"/>
        <v>0</v>
      </c>
      <c r="W168" s="928">
        <f t="shared" si="99"/>
        <v>0.1</v>
      </c>
      <c r="X168" s="863">
        <f t="shared" si="100"/>
        <v>0</v>
      </c>
      <c r="Y168" s="930">
        <f t="shared" si="101"/>
        <v>0.1</v>
      </c>
      <c r="Z168" s="1149">
        <f t="shared" si="102"/>
        <v>0</v>
      </c>
      <c r="AA168" s="1149"/>
      <c r="AB168" s="182" t="s">
        <v>116</v>
      </c>
      <c r="AE168" s="479">
        <f t="shared" si="79"/>
        <v>168</v>
      </c>
      <c r="AF168" s="577">
        <f t="shared" si="94"/>
        <v>0</v>
      </c>
    </row>
    <row r="169" spans="1:32" ht="15.6" customHeight="1">
      <c r="A169" s="1137"/>
      <c r="B169" s="1177"/>
      <c r="C169" s="1169"/>
      <c r="D169" s="867"/>
      <c r="E169" s="867"/>
      <c r="F169" s="867"/>
      <c r="G169" s="867"/>
      <c r="H169" s="868"/>
      <c r="I169" s="868"/>
      <c r="J169" s="867"/>
      <c r="K169" s="110">
        <f t="shared" si="95"/>
        <v>0</v>
      </c>
      <c r="L169" s="114" t="s">
        <v>164</v>
      </c>
      <c r="M169" s="1163">
        <v>0</v>
      </c>
      <c r="N169" s="1164"/>
      <c r="O169" s="871">
        <f t="shared" si="96"/>
        <v>0</v>
      </c>
      <c r="P169" s="871">
        <f t="shared" si="103"/>
        <v>0</v>
      </c>
      <c r="Q169" s="870">
        <f t="shared" si="97"/>
        <v>0</v>
      </c>
      <c r="R169" s="151">
        <f t="shared" si="104"/>
        <v>0</v>
      </c>
      <c r="S169" s="135"/>
      <c r="T169" s="179">
        <v>0.85</v>
      </c>
      <c r="U169" s="925">
        <f t="shared" si="105"/>
        <v>0.1</v>
      </c>
      <c r="V169" s="862">
        <f t="shared" si="98"/>
        <v>0</v>
      </c>
      <c r="W169" s="928">
        <f t="shared" si="99"/>
        <v>0.1</v>
      </c>
      <c r="X169" s="863">
        <f t="shared" si="100"/>
        <v>0</v>
      </c>
      <c r="Y169" s="930">
        <f t="shared" si="101"/>
        <v>0.1</v>
      </c>
      <c r="Z169" s="1149">
        <f t="shared" si="102"/>
        <v>0</v>
      </c>
      <c r="AA169" s="1149"/>
      <c r="AB169" s="187" t="s">
        <v>140</v>
      </c>
      <c r="AE169" s="479">
        <f t="shared" si="79"/>
        <v>169</v>
      </c>
      <c r="AF169" s="577">
        <f t="shared" si="94"/>
        <v>0</v>
      </c>
    </row>
    <row r="170" spans="1:32" ht="15.6" customHeight="1">
      <c r="A170" s="1137"/>
      <c r="B170" s="1177"/>
      <c r="C170" s="1169"/>
      <c r="D170" s="867"/>
      <c r="E170" s="867"/>
      <c r="F170" s="867"/>
      <c r="G170" s="867"/>
      <c r="H170" s="868"/>
      <c r="I170" s="868"/>
      <c r="J170" s="867"/>
      <c r="K170" s="110">
        <f t="shared" si="95"/>
        <v>0</v>
      </c>
      <c r="L170" s="114" t="s">
        <v>164</v>
      </c>
      <c r="M170" s="1163">
        <v>0</v>
      </c>
      <c r="N170" s="1164"/>
      <c r="O170" s="871">
        <f t="shared" si="96"/>
        <v>0</v>
      </c>
      <c r="P170" s="871">
        <f t="shared" si="103"/>
        <v>0</v>
      </c>
      <c r="Q170" s="870">
        <f t="shared" si="97"/>
        <v>0</v>
      </c>
      <c r="R170" s="151">
        <f t="shared" si="104"/>
        <v>0</v>
      </c>
      <c r="S170" s="135"/>
      <c r="T170" s="179">
        <v>0.85</v>
      </c>
      <c r="U170" s="925">
        <f t="shared" si="105"/>
        <v>0.1</v>
      </c>
      <c r="V170" s="862">
        <f t="shared" si="98"/>
        <v>0</v>
      </c>
      <c r="W170" s="928">
        <f t="shared" si="99"/>
        <v>0.1</v>
      </c>
      <c r="X170" s="863">
        <f t="shared" si="100"/>
        <v>0</v>
      </c>
      <c r="Y170" s="930">
        <f t="shared" si="101"/>
        <v>0.1</v>
      </c>
      <c r="Z170" s="1149">
        <f t="shared" si="102"/>
        <v>0</v>
      </c>
      <c r="AA170" s="1149"/>
      <c r="AB170" s="62"/>
      <c r="AE170" s="479">
        <f t="shared" si="79"/>
        <v>170</v>
      </c>
      <c r="AF170" s="577">
        <f t="shared" si="94"/>
        <v>0</v>
      </c>
    </row>
    <row r="171" spans="1:32" ht="15.6" customHeight="1">
      <c r="A171" s="1137"/>
      <c r="B171" s="1177"/>
      <c r="C171" s="1169"/>
      <c r="D171" s="867"/>
      <c r="E171" s="867"/>
      <c r="F171" s="867"/>
      <c r="G171" s="867"/>
      <c r="H171" s="868"/>
      <c r="I171" s="868"/>
      <c r="J171" s="867"/>
      <c r="K171" s="110">
        <f t="shared" si="95"/>
        <v>0</v>
      </c>
      <c r="L171" s="114" t="s">
        <v>164</v>
      </c>
      <c r="M171" s="1163">
        <v>0</v>
      </c>
      <c r="N171" s="1164"/>
      <c r="O171" s="871">
        <f t="shared" si="96"/>
        <v>0</v>
      </c>
      <c r="P171" s="871">
        <f t="shared" si="103"/>
        <v>0</v>
      </c>
      <c r="Q171" s="870">
        <f t="shared" si="97"/>
        <v>0</v>
      </c>
      <c r="R171" s="151">
        <f t="shared" si="104"/>
        <v>0</v>
      </c>
      <c r="S171" s="135"/>
      <c r="T171" s="179">
        <v>0.85</v>
      </c>
      <c r="U171" s="925">
        <f t="shared" si="105"/>
        <v>0.1</v>
      </c>
      <c r="V171" s="862">
        <f t="shared" si="98"/>
        <v>0</v>
      </c>
      <c r="W171" s="928">
        <f t="shared" si="99"/>
        <v>0.1</v>
      </c>
      <c r="X171" s="863">
        <f t="shared" si="100"/>
        <v>0</v>
      </c>
      <c r="Y171" s="930">
        <f t="shared" si="101"/>
        <v>0.1</v>
      </c>
      <c r="Z171" s="1149">
        <f t="shared" si="102"/>
        <v>0</v>
      </c>
      <c r="AA171" s="1149"/>
      <c r="AB171" s="62"/>
      <c r="AE171" s="479">
        <f t="shared" si="79"/>
        <v>171</v>
      </c>
      <c r="AF171" s="577">
        <f t="shared" si="94"/>
        <v>0</v>
      </c>
    </row>
    <row r="172" spans="1:32" ht="15.6" customHeight="1">
      <c r="A172" s="1137"/>
      <c r="B172" s="1177"/>
      <c r="C172" s="1169"/>
      <c r="D172" s="867"/>
      <c r="E172" s="867"/>
      <c r="F172" s="867"/>
      <c r="G172" s="867"/>
      <c r="H172" s="868"/>
      <c r="I172" s="868"/>
      <c r="J172" s="867"/>
      <c r="K172" s="110">
        <f t="shared" si="95"/>
        <v>0</v>
      </c>
      <c r="L172" s="114" t="s">
        <v>164</v>
      </c>
      <c r="M172" s="1163">
        <v>0</v>
      </c>
      <c r="N172" s="1164"/>
      <c r="O172" s="871">
        <f t="shared" si="96"/>
        <v>0</v>
      </c>
      <c r="P172" s="871">
        <f t="shared" si="103"/>
        <v>0</v>
      </c>
      <c r="Q172" s="870">
        <f t="shared" si="97"/>
        <v>0</v>
      </c>
      <c r="R172" s="151">
        <f t="shared" si="104"/>
        <v>0</v>
      </c>
      <c r="S172" s="135"/>
      <c r="T172" s="179">
        <v>0.85</v>
      </c>
      <c r="U172" s="925">
        <f t="shared" si="105"/>
        <v>0.1</v>
      </c>
      <c r="V172" s="862">
        <f t="shared" si="98"/>
        <v>0</v>
      </c>
      <c r="W172" s="928">
        <f t="shared" si="99"/>
        <v>0.1</v>
      </c>
      <c r="X172" s="863">
        <f t="shared" si="100"/>
        <v>0</v>
      </c>
      <c r="Y172" s="930">
        <f t="shared" si="101"/>
        <v>0.1</v>
      </c>
      <c r="Z172" s="1149">
        <f t="shared" si="102"/>
        <v>0</v>
      </c>
      <c r="AA172" s="1149"/>
      <c r="AB172" s="62"/>
      <c r="AE172" s="479">
        <f t="shared" si="79"/>
        <v>172</v>
      </c>
      <c r="AF172" s="577">
        <f t="shared" si="94"/>
        <v>0</v>
      </c>
    </row>
    <row r="173" spans="1:32" ht="15.6" customHeight="1">
      <c r="A173" s="1137"/>
      <c r="B173" s="1177"/>
      <c r="C173" s="1169"/>
      <c r="D173" s="867"/>
      <c r="E173" s="867"/>
      <c r="F173" s="867"/>
      <c r="G173" s="867"/>
      <c r="H173" s="868"/>
      <c r="I173" s="868"/>
      <c r="J173" s="867"/>
      <c r="K173" s="110">
        <f t="shared" si="95"/>
        <v>0</v>
      </c>
      <c r="L173" s="114" t="s">
        <v>164</v>
      </c>
      <c r="M173" s="1163">
        <v>0</v>
      </c>
      <c r="N173" s="1164"/>
      <c r="O173" s="871">
        <f t="shared" si="96"/>
        <v>0</v>
      </c>
      <c r="P173" s="871">
        <f t="shared" si="103"/>
        <v>0</v>
      </c>
      <c r="Q173" s="870">
        <f t="shared" si="97"/>
        <v>0</v>
      </c>
      <c r="R173" s="151">
        <f t="shared" si="104"/>
        <v>0</v>
      </c>
      <c r="S173" s="135"/>
      <c r="T173" s="179">
        <v>0.85</v>
      </c>
      <c r="U173" s="925">
        <f t="shared" si="105"/>
        <v>0.1</v>
      </c>
      <c r="V173" s="862">
        <f t="shared" si="98"/>
        <v>0</v>
      </c>
      <c r="W173" s="928">
        <f t="shared" si="99"/>
        <v>0.1</v>
      </c>
      <c r="X173" s="863">
        <f t="shared" si="100"/>
        <v>0</v>
      </c>
      <c r="Y173" s="930">
        <f t="shared" si="101"/>
        <v>0.1</v>
      </c>
      <c r="Z173" s="1149">
        <f t="shared" si="102"/>
        <v>0</v>
      </c>
      <c r="AA173" s="1149"/>
      <c r="AB173" s="62"/>
      <c r="AE173" s="479">
        <f t="shared" si="79"/>
        <v>173</v>
      </c>
      <c r="AF173" s="577">
        <f t="shared" si="94"/>
        <v>0</v>
      </c>
    </row>
    <row r="174" spans="1:32" ht="15.6" customHeight="1">
      <c r="A174" s="1137"/>
      <c r="B174" s="1177"/>
      <c r="C174" s="1169"/>
      <c r="D174" s="867"/>
      <c r="E174" s="867"/>
      <c r="F174" s="867"/>
      <c r="G174" s="867"/>
      <c r="H174" s="868"/>
      <c r="I174" s="868"/>
      <c r="J174" s="867"/>
      <c r="K174" s="110">
        <f>IF(H174=0,0,(I174-H174)+1)</f>
        <v>0</v>
      </c>
      <c r="L174" s="114" t="s">
        <v>164</v>
      </c>
      <c r="M174" s="1163">
        <v>0</v>
      </c>
      <c r="N174" s="1164"/>
      <c r="O174" s="871">
        <f t="shared" si="96"/>
        <v>0</v>
      </c>
      <c r="P174" s="871">
        <f t="shared" si="103"/>
        <v>0</v>
      </c>
      <c r="Q174" s="870">
        <f t="shared" si="97"/>
        <v>0</v>
      </c>
      <c r="R174" s="151">
        <f t="shared" si="104"/>
        <v>0</v>
      </c>
      <c r="S174" s="135"/>
      <c r="T174" s="179">
        <v>0.85</v>
      </c>
      <c r="U174" s="925">
        <f t="shared" si="105"/>
        <v>0.1</v>
      </c>
      <c r="V174" s="862">
        <f t="shared" si="98"/>
        <v>0</v>
      </c>
      <c r="W174" s="928">
        <f t="shared" si="99"/>
        <v>0.1</v>
      </c>
      <c r="X174" s="863">
        <f t="shared" si="100"/>
        <v>0</v>
      </c>
      <c r="Y174" s="930">
        <f t="shared" si="101"/>
        <v>0.1</v>
      </c>
      <c r="Z174" s="1149">
        <f t="shared" si="102"/>
        <v>0</v>
      </c>
      <c r="AA174" s="1149"/>
      <c r="AB174" s="62"/>
      <c r="AE174" s="479">
        <f t="shared" si="79"/>
        <v>174</v>
      </c>
      <c r="AF174" s="577">
        <f t="shared" si="94"/>
        <v>0</v>
      </c>
    </row>
    <row r="175" spans="1:32" ht="15.6" customHeight="1">
      <c r="A175" s="1137"/>
      <c r="B175" s="1177"/>
      <c r="C175" s="1169"/>
      <c r="D175" s="867"/>
      <c r="E175" s="867"/>
      <c r="F175" s="867"/>
      <c r="G175" s="867"/>
      <c r="H175" s="868"/>
      <c r="I175" s="868"/>
      <c r="J175" s="867"/>
      <c r="K175" s="110">
        <f t="shared" ref="K175:K179" si="106">IF(H175=0,0,(I175-H175)+1)</f>
        <v>0</v>
      </c>
      <c r="L175" s="114" t="s">
        <v>164</v>
      </c>
      <c r="M175" s="1163">
        <v>0</v>
      </c>
      <c r="N175" s="1164"/>
      <c r="O175" s="871">
        <f t="shared" si="96"/>
        <v>0</v>
      </c>
      <c r="P175" s="871">
        <f t="shared" si="103"/>
        <v>0</v>
      </c>
      <c r="Q175" s="870">
        <f t="shared" si="97"/>
        <v>0</v>
      </c>
      <c r="R175" s="151">
        <f t="shared" si="104"/>
        <v>0</v>
      </c>
      <c r="S175" s="135"/>
      <c r="T175" s="179">
        <v>0.85</v>
      </c>
      <c r="U175" s="925">
        <f t="shared" si="105"/>
        <v>0.1</v>
      </c>
      <c r="V175" s="862">
        <f>(O175*U175)</f>
        <v>0</v>
      </c>
      <c r="W175" s="928">
        <f t="shared" si="99"/>
        <v>0.1</v>
      </c>
      <c r="X175" s="863">
        <f t="shared" si="100"/>
        <v>0</v>
      </c>
      <c r="Y175" s="930">
        <f t="shared" si="101"/>
        <v>0.1</v>
      </c>
      <c r="Z175" s="1149">
        <f t="shared" si="102"/>
        <v>0</v>
      </c>
      <c r="AA175" s="1149"/>
      <c r="AB175" s="62"/>
      <c r="AE175" s="479">
        <f t="shared" si="79"/>
        <v>175</v>
      </c>
      <c r="AF175" s="577">
        <f t="shared" si="94"/>
        <v>0</v>
      </c>
    </row>
    <row r="176" spans="1:32" ht="15.6" customHeight="1">
      <c r="A176" s="1137"/>
      <c r="B176" s="1177"/>
      <c r="C176" s="1169"/>
      <c r="D176" s="867"/>
      <c r="E176" s="867"/>
      <c r="F176" s="867"/>
      <c r="G176" s="867"/>
      <c r="H176" s="868"/>
      <c r="I176" s="868"/>
      <c r="J176" s="867"/>
      <c r="K176" s="110">
        <f t="shared" si="106"/>
        <v>0</v>
      </c>
      <c r="L176" s="114" t="s">
        <v>164</v>
      </c>
      <c r="M176" s="1163">
        <v>0</v>
      </c>
      <c r="N176" s="1164"/>
      <c r="O176" s="871">
        <f t="shared" si="96"/>
        <v>0</v>
      </c>
      <c r="P176" s="871">
        <f t="shared" si="103"/>
        <v>0</v>
      </c>
      <c r="Q176" s="870">
        <f t="shared" si="97"/>
        <v>0</v>
      </c>
      <c r="R176" s="151">
        <f t="shared" si="104"/>
        <v>0</v>
      </c>
      <c r="S176" s="135"/>
      <c r="T176" s="179">
        <v>0.85</v>
      </c>
      <c r="U176" s="925">
        <f t="shared" si="105"/>
        <v>0.1</v>
      </c>
      <c r="V176" s="862">
        <f t="shared" ref="V176:V179" si="107">(O176*U176)</f>
        <v>0</v>
      </c>
      <c r="W176" s="928">
        <f t="shared" si="99"/>
        <v>0.1</v>
      </c>
      <c r="X176" s="863">
        <f t="shared" si="100"/>
        <v>0</v>
      </c>
      <c r="Y176" s="930">
        <f t="shared" si="101"/>
        <v>0.1</v>
      </c>
      <c r="Z176" s="1149">
        <f t="shared" si="102"/>
        <v>0</v>
      </c>
      <c r="AA176" s="1149"/>
      <c r="AB176" s="62"/>
      <c r="AE176" s="479">
        <f t="shared" si="79"/>
        <v>176</v>
      </c>
      <c r="AF176" s="577">
        <f t="shared" si="94"/>
        <v>0</v>
      </c>
    </row>
    <row r="177" spans="1:34" ht="15.6" customHeight="1">
      <c r="A177" s="1137"/>
      <c r="B177" s="1177"/>
      <c r="C177" s="1169"/>
      <c r="D177" s="867"/>
      <c r="E177" s="867"/>
      <c r="F177" s="867"/>
      <c r="G177" s="867"/>
      <c r="H177" s="868"/>
      <c r="I177" s="868"/>
      <c r="J177" s="867"/>
      <c r="K177" s="110">
        <f t="shared" si="106"/>
        <v>0</v>
      </c>
      <c r="L177" s="114" t="s">
        <v>164</v>
      </c>
      <c r="M177" s="1163">
        <v>0</v>
      </c>
      <c r="N177" s="1164"/>
      <c r="O177" s="871">
        <f t="shared" si="96"/>
        <v>0</v>
      </c>
      <c r="P177" s="871">
        <f t="shared" si="103"/>
        <v>0</v>
      </c>
      <c r="Q177" s="870">
        <f t="shared" si="97"/>
        <v>0</v>
      </c>
      <c r="R177" s="151">
        <f t="shared" si="104"/>
        <v>0</v>
      </c>
      <c r="S177" s="135"/>
      <c r="T177" s="179">
        <v>0.85</v>
      </c>
      <c r="U177" s="925">
        <f t="shared" si="105"/>
        <v>0.1</v>
      </c>
      <c r="V177" s="862">
        <f t="shared" si="107"/>
        <v>0</v>
      </c>
      <c r="W177" s="928">
        <f t="shared" si="99"/>
        <v>0.1</v>
      </c>
      <c r="X177" s="863">
        <f t="shared" si="100"/>
        <v>0</v>
      </c>
      <c r="Y177" s="930">
        <f t="shared" si="101"/>
        <v>0.1</v>
      </c>
      <c r="Z177" s="1149">
        <f t="shared" si="102"/>
        <v>0</v>
      </c>
      <c r="AA177" s="1149"/>
      <c r="AB177" s="62"/>
      <c r="AE177" s="479">
        <f t="shared" si="79"/>
        <v>177</v>
      </c>
      <c r="AF177" s="577">
        <f t="shared" si="94"/>
        <v>0</v>
      </c>
    </row>
    <row r="178" spans="1:34" ht="15.6" customHeight="1">
      <c r="A178" s="1137"/>
      <c r="B178" s="1177"/>
      <c r="C178" s="1169"/>
      <c r="D178" s="867"/>
      <c r="E178" s="867"/>
      <c r="F178" s="867"/>
      <c r="G178" s="867"/>
      <c r="H178" s="868"/>
      <c r="I178" s="868"/>
      <c r="J178" s="867"/>
      <c r="K178" s="110">
        <f t="shared" si="106"/>
        <v>0</v>
      </c>
      <c r="L178" s="114" t="s">
        <v>164</v>
      </c>
      <c r="M178" s="1163">
        <v>0</v>
      </c>
      <c r="N178" s="1164"/>
      <c r="O178" s="871">
        <f t="shared" si="96"/>
        <v>0</v>
      </c>
      <c r="P178" s="871">
        <f t="shared" si="103"/>
        <v>0</v>
      </c>
      <c r="Q178" s="870">
        <f t="shared" si="97"/>
        <v>0</v>
      </c>
      <c r="R178" s="151">
        <f t="shared" si="104"/>
        <v>0</v>
      </c>
      <c r="S178" s="135"/>
      <c r="T178" s="179">
        <v>0.85</v>
      </c>
      <c r="U178" s="925">
        <f t="shared" si="105"/>
        <v>0.1</v>
      </c>
      <c r="V178" s="862">
        <f t="shared" si="107"/>
        <v>0</v>
      </c>
      <c r="W178" s="928">
        <f t="shared" si="99"/>
        <v>0.1</v>
      </c>
      <c r="X178" s="863">
        <f t="shared" si="100"/>
        <v>0</v>
      </c>
      <c r="Y178" s="930">
        <f t="shared" si="101"/>
        <v>0.1</v>
      </c>
      <c r="Z178" s="1149">
        <f t="shared" si="102"/>
        <v>0</v>
      </c>
      <c r="AA178" s="1149"/>
      <c r="AB178" s="62"/>
      <c r="AE178" s="479">
        <f t="shared" si="79"/>
        <v>178</v>
      </c>
      <c r="AF178" s="577">
        <f t="shared" si="94"/>
        <v>0</v>
      </c>
    </row>
    <row r="179" spans="1:34" ht="15.6" customHeight="1">
      <c r="A179" s="1137"/>
      <c r="B179" s="1178"/>
      <c r="C179" s="1170"/>
      <c r="D179" s="867"/>
      <c r="E179" s="867"/>
      <c r="F179" s="867"/>
      <c r="G179" s="867"/>
      <c r="H179" s="868"/>
      <c r="I179" s="868"/>
      <c r="J179" s="867"/>
      <c r="K179" s="110">
        <f t="shared" si="106"/>
        <v>0</v>
      </c>
      <c r="L179" s="114" t="s">
        <v>164</v>
      </c>
      <c r="M179" s="1163">
        <v>0</v>
      </c>
      <c r="N179" s="1164"/>
      <c r="O179" s="872">
        <f t="shared" si="96"/>
        <v>0</v>
      </c>
      <c r="P179" s="872">
        <f t="shared" si="103"/>
        <v>0</v>
      </c>
      <c r="Q179" s="870">
        <f t="shared" si="97"/>
        <v>0</v>
      </c>
      <c r="R179" s="352">
        <f t="shared" si="104"/>
        <v>0</v>
      </c>
      <c r="S179" s="135"/>
      <c r="T179" s="179">
        <v>0.85</v>
      </c>
      <c r="U179" s="926">
        <f t="shared" si="105"/>
        <v>0.1</v>
      </c>
      <c r="V179" s="864">
        <f t="shared" si="107"/>
        <v>0</v>
      </c>
      <c r="W179" s="929">
        <f t="shared" si="99"/>
        <v>0.1</v>
      </c>
      <c r="X179" s="865">
        <f t="shared" si="100"/>
        <v>0</v>
      </c>
      <c r="Y179" s="931">
        <f t="shared" si="101"/>
        <v>0.1</v>
      </c>
      <c r="Z179" s="1150">
        <f t="shared" si="102"/>
        <v>0</v>
      </c>
      <c r="AA179" s="1150"/>
      <c r="AB179" s="62"/>
      <c r="AE179" s="479">
        <f t="shared" si="79"/>
        <v>179</v>
      </c>
      <c r="AF179" s="577">
        <f t="shared" si="94"/>
        <v>0</v>
      </c>
    </row>
    <row r="180" spans="1:34">
      <c r="A180" s="1137"/>
      <c r="B180" s="681"/>
      <c r="C180" s="682"/>
      <c r="D180" s="350" t="s">
        <v>165</v>
      </c>
      <c r="E180" s="314"/>
      <c r="F180" s="861">
        <f>(J165*K165)+(J166*K166)+(J167*K167)+(J168*K168)+(J169*K169)+(J170*K170)+(J171*K171)+(J172*K172)+(J173*K173)+(J174*K174)+(J175*K175)+(J176*K176)+(J177*K177)+(J178*K178)+(J179*K179)</f>
        <v>0</v>
      </c>
      <c r="G180" s="314" t="s">
        <v>166</v>
      </c>
      <c r="H180" s="860" t="e">
        <f>P180/F180</f>
        <v>#DIV/0!</v>
      </c>
      <c r="I180" s="2"/>
      <c r="J180" s="306">
        <f>SUM(J165:J179)</f>
        <v>0</v>
      </c>
      <c r="K180" s="306">
        <f>SUM(K165:K179)</f>
        <v>0</v>
      </c>
      <c r="L180" s="1165"/>
      <c r="M180" s="1166"/>
      <c r="N180" s="1167"/>
      <c r="O180" s="566" t="s">
        <v>120</v>
      </c>
      <c r="P180" s="567">
        <f>SUM(P165:P179)</f>
        <v>0</v>
      </c>
      <c r="Q180" s="568" t="s">
        <v>121</v>
      </c>
      <c r="R180" s="569">
        <f>SUM(R165:R179)</f>
        <v>0</v>
      </c>
      <c r="S180" s="306" t="s">
        <v>122</v>
      </c>
      <c r="T180" s="570">
        <f>IF(R180=0,0,(1-(R180/P180)))</f>
        <v>0</v>
      </c>
      <c r="U180" s="543" t="s">
        <v>123</v>
      </c>
      <c r="V180" s="543" t="s">
        <v>124</v>
      </c>
      <c r="W180" s="544" t="s">
        <v>125</v>
      </c>
      <c r="X180" s="544" t="s">
        <v>126</v>
      </c>
      <c r="Y180" s="545" t="s">
        <v>167</v>
      </c>
      <c r="Z180" s="1148" t="s">
        <v>128</v>
      </c>
      <c r="AA180" s="1148"/>
      <c r="AB180" s="62"/>
      <c r="AE180" s="1020" t="s">
        <v>129</v>
      </c>
      <c r="AF180" s="1020"/>
      <c r="AG180" s="1020" t="s">
        <v>130</v>
      </c>
      <c r="AH180" s="1020"/>
    </row>
    <row r="181" spans="1:34">
      <c r="A181" s="1137"/>
      <c r="B181" s="493" t="s">
        <v>131</v>
      </c>
      <c r="C181" s="1155"/>
      <c r="D181" s="1156"/>
      <c r="E181" s="1156"/>
      <c r="F181" s="1156"/>
      <c r="G181" s="1156"/>
      <c r="H181" s="1156"/>
      <c r="I181" s="1156"/>
      <c r="J181" s="1156"/>
      <c r="K181" s="1156"/>
      <c r="L181" s="1156"/>
      <c r="M181" s="1156"/>
      <c r="N181" s="1156"/>
      <c r="O181" s="1156"/>
      <c r="P181" s="1156"/>
      <c r="Q181" s="1156"/>
      <c r="R181" s="1156"/>
      <c r="S181" s="1156"/>
      <c r="T181" s="1157"/>
      <c r="U181" s="565">
        <f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548">
        <f>R180*U164</f>
        <v>0</v>
      </c>
      <c r="W181" s="547">
        <f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548">
        <f>R180*W164</f>
        <v>0</v>
      </c>
      <c r="Y181" s="547">
        <f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1147">
        <f>R180*Y164</f>
        <v>0</v>
      </c>
      <c r="AA181" s="1147"/>
      <c r="AB181" s="62"/>
      <c r="AE181" s="573">
        <v>181</v>
      </c>
      <c r="AF181" s="577">
        <f t="shared" si="94"/>
        <v>0</v>
      </c>
      <c r="AG181" s="1021">
        <f>U181+W181+Y181</f>
        <v>0</v>
      </c>
      <c r="AH181" s="1020"/>
    </row>
    <row r="182" spans="1:34">
      <c r="A182" s="1137"/>
      <c r="B182" s="493" t="s">
        <v>133</v>
      </c>
      <c r="C182" s="1155"/>
      <c r="D182" s="1156"/>
      <c r="E182" s="1156"/>
      <c r="F182" s="1156"/>
      <c r="G182" s="1156"/>
      <c r="H182" s="1156"/>
      <c r="I182" s="1156"/>
      <c r="J182" s="1156"/>
      <c r="K182" s="1156"/>
      <c r="L182" s="1156"/>
      <c r="M182" s="1156"/>
      <c r="N182" s="1156"/>
      <c r="O182" s="1156"/>
      <c r="P182" s="1156"/>
      <c r="Q182" s="1156"/>
      <c r="R182" s="1156"/>
      <c r="S182" s="1156"/>
      <c r="T182" s="1157"/>
      <c r="U182" s="1173" t="s">
        <v>135</v>
      </c>
      <c r="V182" s="1174"/>
      <c r="W182" s="1171">
        <f>P180+U181+W181+Y181</f>
        <v>0</v>
      </c>
      <c r="X182" s="1172"/>
      <c r="Y182" s="546" t="s">
        <v>136</v>
      </c>
      <c r="Z182" s="1175">
        <f>R180+(R180*U164)+(R180*W164)+(R180*Y164)</f>
        <v>0</v>
      </c>
      <c r="AA182" s="1175"/>
      <c r="AB182" s="62"/>
      <c r="AF182" s="464"/>
    </row>
    <row r="183" spans="1:34">
      <c r="A183" s="1137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F183" s="464"/>
    </row>
    <row r="184" spans="1:34">
      <c r="A184" s="1137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F184" s="464"/>
    </row>
    <row r="185" spans="1:34" ht="49.95" customHeight="1">
      <c r="A185" s="1139" t="s">
        <v>149</v>
      </c>
      <c r="B185" s="1162" t="s">
        <v>153</v>
      </c>
      <c r="C185" s="1162"/>
      <c r="D185" s="1162"/>
      <c r="E185" s="1162"/>
      <c r="F185" s="1162"/>
      <c r="G185" s="1162"/>
      <c r="H185" s="1162"/>
      <c r="I185" s="1162"/>
      <c r="J185" s="1162"/>
      <c r="K185" s="1162"/>
      <c r="L185" s="1162"/>
      <c r="M185" s="1162"/>
      <c r="N185" s="1162"/>
      <c r="O185" s="1162" t="str">
        <f>IF(B188=0,"",B188)</f>
        <v/>
      </c>
      <c r="P185" s="1162"/>
      <c r="Q185" s="1162"/>
      <c r="R185" s="1162"/>
      <c r="S185" s="1162"/>
      <c r="T185" s="1162"/>
      <c r="U185" s="1162"/>
      <c r="V185" s="1162"/>
      <c r="W185" s="1162"/>
      <c r="X185" s="1162"/>
      <c r="Y185" s="1162"/>
      <c r="Z185" s="1162"/>
      <c r="AA185" s="1162"/>
      <c r="AB185" s="1162"/>
      <c r="AF185" s="464"/>
    </row>
    <row r="186" spans="1:34" ht="15.6" customHeight="1">
      <c r="A186" s="1139"/>
      <c r="B186" s="1179" t="s">
        <v>154</v>
      </c>
      <c r="C186" s="1179" t="s">
        <v>75</v>
      </c>
      <c r="D186" s="1179" t="s">
        <v>84</v>
      </c>
      <c r="E186" s="1181" t="s">
        <v>45</v>
      </c>
      <c r="F186" s="1183" t="s">
        <v>155</v>
      </c>
      <c r="G186" s="1179" t="s">
        <v>156</v>
      </c>
      <c r="H186" s="1185" t="s">
        <v>157</v>
      </c>
      <c r="I186" s="1185" t="s">
        <v>158</v>
      </c>
      <c r="J186" s="1189" t="s">
        <v>159</v>
      </c>
      <c r="K186" s="157" t="s">
        <v>78</v>
      </c>
      <c r="L186" s="1191" t="s">
        <v>100</v>
      </c>
      <c r="M186" s="1192"/>
      <c r="N186" s="1193"/>
      <c r="O186" s="1097" t="s">
        <v>46</v>
      </c>
      <c r="P186" s="1043"/>
      <c r="Q186" s="1097" t="s">
        <v>79</v>
      </c>
      <c r="R186" s="1043"/>
      <c r="S186" s="1181" t="s">
        <v>102</v>
      </c>
      <c r="T186" s="1187" t="s">
        <v>160</v>
      </c>
      <c r="U186" s="1042" t="s">
        <v>80</v>
      </c>
      <c r="V186" s="1151"/>
      <c r="W186" s="1151"/>
      <c r="X186" s="1151"/>
      <c r="Y186" s="1151"/>
      <c r="Z186" s="1151"/>
      <c r="AA186" s="1152"/>
      <c r="AB186" s="1200" t="s">
        <v>104</v>
      </c>
      <c r="AF186" s="464"/>
    </row>
    <row r="187" spans="1:34">
      <c r="A187" s="1139"/>
      <c r="B187" s="1180"/>
      <c r="C187" s="1180"/>
      <c r="D187" s="1180"/>
      <c r="E187" s="1182"/>
      <c r="F187" s="1184"/>
      <c r="G187" s="1180"/>
      <c r="H187" s="1186"/>
      <c r="I187" s="1186"/>
      <c r="J187" s="1190"/>
      <c r="K187" s="157" t="s">
        <v>78</v>
      </c>
      <c r="L187" s="1194"/>
      <c r="M187" s="1195"/>
      <c r="N187" s="1196"/>
      <c r="O187" s="156" t="s">
        <v>105</v>
      </c>
      <c r="P187" s="155" t="s">
        <v>82</v>
      </c>
      <c r="Q187" s="155" t="s">
        <v>105</v>
      </c>
      <c r="R187" s="155" t="s">
        <v>82</v>
      </c>
      <c r="S187" s="1182"/>
      <c r="T187" s="1188"/>
      <c r="U187" s="253">
        <v>0.1</v>
      </c>
      <c r="V187" s="343" t="s">
        <v>57</v>
      </c>
      <c r="W187" s="252">
        <v>0.1</v>
      </c>
      <c r="X187" s="344" t="s">
        <v>108</v>
      </c>
      <c r="Y187" s="255">
        <v>0.1</v>
      </c>
      <c r="Z187" s="1153" t="s">
        <v>59</v>
      </c>
      <c r="AA187" s="1154"/>
      <c r="AB187" s="1201"/>
      <c r="AF187" s="464"/>
    </row>
    <row r="188" spans="1:34" ht="15.6" customHeight="1">
      <c r="A188" s="1139"/>
      <c r="B188" s="1176">
        <f>'Cadastro Inicial'!B24</f>
        <v>0</v>
      </c>
      <c r="C188" s="1168">
        <f>'Cadastro Inicial'!C24</f>
        <v>0</v>
      </c>
      <c r="D188" s="867"/>
      <c r="E188" s="867"/>
      <c r="F188" s="867"/>
      <c r="G188" s="867"/>
      <c r="H188" s="868"/>
      <c r="I188" s="868"/>
      <c r="J188" s="867"/>
      <c r="K188" s="110">
        <f>IF(H188=0,0,(I188-H188)+1)</f>
        <v>0</v>
      </c>
      <c r="L188" s="132" t="s">
        <v>164</v>
      </c>
      <c r="M188" s="1163">
        <v>0</v>
      </c>
      <c r="N188" s="1164"/>
      <c r="O188" s="869">
        <f>ROUNDUP(((Q188/T188)),0)</f>
        <v>0</v>
      </c>
      <c r="P188" s="869">
        <f>O188*J188*K188</f>
        <v>0</v>
      </c>
      <c r="Q188" s="870">
        <f>S188-(S188*M188)</f>
        <v>0</v>
      </c>
      <c r="R188" s="149">
        <f>Q188*J188*K188</f>
        <v>0</v>
      </c>
      <c r="S188" s="135"/>
      <c r="T188" s="179">
        <v>0.85</v>
      </c>
      <c r="U188" s="925">
        <f>U187</f>
        <v>0.1</v>
      </c>
      <c r="V188" s="862">
        <f>(O188*U188)</f>
        <v>0</v>
      </c>
      <c r="W188" s="928">
        <f>W187</f>
        <v>0.1</v>
      </c>
      <c r="X188" s="863">
        <f>(O188*W188)</f>
        <v>0</v>
      </c>
      <c r="Y188" s="930">
        <f>Y187</f>
        <v>0.1</v>
      </c>
      <c r="Z188" s="1149">
        <f>(O188*Y188)</f>
        <v>0</v>
      </c>
      <c r="AA188" s="1149"/>
      <c r="AB188" s="180" t="s">
        <v>114</v>
      </c>
      <c r="AE188" s="479">
        <v>188</v>
      </c>
      <c r="AF188" s="577">
        <f t="shared" ref="AF188:AF204" si="108">V188+X188+Z188</f>
        <v>0</v>
      </c>
    </row>
    <row r="189" spans="1:34" ht="15.6" customHeight="1">
      <c r="A189" s="1139"/>
      <c r="B189" s="1177"/>
      <c r="C189" s="1169"/>
      <c r="D189" s="867"/>
      <c r="E189" s="867"/>
      <c r="F189" s="867"/>
      <c r="G189" s="867"/>
      <c r="H189" s="868"/>
      <c r="I189" s="868"/>
      <c r="J189" s="867"/>
      <c r="K189" s="110">
        <f t="shared" ref="K189:K196" si="109">IF(H189=0,0,(I189-H189)+1)</f>
        <v>0</v>
      </c>
      <c r="L189" s="114" t="s">
        <v>164</v>
      </c>
      <c r="M189" s="1163">
        <v>0</v>
      </c>
      <c r="N189" s="1164"/>
      <c r="O189" s="871">
        <f t="shared" ref="O189:O202" si="110">ROUNDUP(((Q189/T189)),0)</f>
        <v>0</v>
      </c>
      <c r="P189" s="871">
        <f>O189*J189*K189</f>
        <v>0</v>
      </c>
      <c r="Q189" s="870">
        <f t="shared" ref="Q189:Q202" si="111">S189-(S189*M189)</f>
        <v>0</v>
      </c>
      <c r="R189" s="151">
        <f>Q189*J189*K189</f>
        <v>0</v>
      </c>
      <c r="S189" s="135"/>
      <c r="T189" s="179">
        <v>0.85</v>
      </c>
      <c r="U189" s="925">
        <f>U188</f>
        <v>0.1</v>
      </c>
      <c r="V189" s="862">
        <f t="shared" ref="V189:V197" si="112">(O189*U189)</f>
        <v>0</v>
      </c>
      <c r="W189" s="928">
        <f t="shared" ref="W189:W202" si="113">W188</f>
        <v>0.1</v>
      </c>
      <c r="X189" s="863">
        <f t="shared" ref="X189:X202" si="114">(O189*W189)</f>
        <v>0</v>
      </c>
      <c r="Y189" s="930">
        <f t="shared" ref="Y189:Y202" si="115">Y188</f>
        <v>0.1</v>
      </c>
      <c r="Z189" s="1149">
        <f t="shared" ref="Z189:Z202" si="116">(O189*Y189)</f>
        <v>0</v>
      </c>
      <c r="AA189" s="1149"/>
      <c r="AB189" s="188" t="s">
        <v>170</v>
      </c>
      <c r="AE189" s="479">
        <f t="shared" si="79"/>
        <v>189</v>
      </c>
      <c r="AF189" s="577">
        <f t="shared" si="108"/>
        <v>0</v>
      </c>
    </row>
    <row r="190" spans="1:34" ht="15.6" customHeight="1">
      <c r="A190" s="1139"/>
      <c r="B190" s="1177"/>
      <c r="C190" s="1169"/>
      <c r="D190" s="867"/>
      <c r="E190" s="867"/>
      <c r="F190" s="867"/>
      <c r="G190" s="867"/>
      <c r="H190" s="868"/>
      <c r="I190" s="868"/>
      <c r="J190" s="867"/>
      <c r="K190" s="110">
        <f t="shared" si="109"/>
        <v>0</v>
      </c>
      <c r="L190" s="114" t="s">
        <v>164</v>
      </c>
      <c r="M190" s="1163">
        <v>0</v>
      </c>
      <c r="N190" s="1164"/>
      <c r="O190" s="871">
        <f t="shared" si="110"/>
        <v>0</v>
      </c>
      <c r="P190" s="871">
        <f t="shared" ref="P190:P202" si="117">O190*J190*K190</f>
        <v>0</v>
      </c>
      <c r="Q190" s="870">
        <f t="shared" si="111"/>
        <v>0</v>
      </c>
      <c r="R190" s="151">
        <f t="shared" ref="R190:R202" si="118">Q190*J190*K190</f>
        <v>0</v>
      </c>
      <c r="S190" s="135"/>
      <c r="T190" s="179">
        <v>0.85</v>
      </c>
      <c r="U190" s="925">
        <f t="shared" ref="U190:U202" si="119">U189</f>
        <v>0.1</v>
      </c>
      <c r="V190" s="862">
        <f t="shared" si="112"/>
        <v>0</v>
      </c>
      <c r="W190" s="928">
        <f t="shared" si="113"/>
        <v>0.1</v>
      </c>
      <c r="X190" s="863">
        <f t="shared" si="114"/>
        <v>0</v>
      </c>
      <c r="Y190" s="930">
        <f t="shared" si="115"/>
        <v>0.1</v>
      </c>
      <c r="Z190" s="1149">
        <f t="shared" si="116"/>
        <v>0</v>
      </c>
      <c r="AA190" s="1149"/>
      <c r="AB190" s="147"/>
      <c r="AE190" s="479">
        <f t="shared" si="79"/>
        <v>190</v>
      </c>
      <c r="AF190" s="577">
        <f t="shared" si="108"/>
        <v>0</v>
      </c>
    </row>
    <row r="191" spans="1:34" ht="15.6" customHeight="1">
      <c r="A191" s="1139"/>
      <c r="B191" s="1177"/>
      <c r="C191" s="1169"/>
      <c r="D191" s="867"/>
      <c r="E191" s="867"/>
      <c r="F191" s="867"/>
      <c r="G191" s="867"/>
      <c r="H191" s="868"/>
      <c r="I191" s="868"/>
      <c r="J191" s="867"/>
      <c r="K191" s="110">
        <f t="shared" si="109"/>
        <v>0</v>
      </c>
      <c r="L191" s="114" t="s">
        <v>164</v>
      </c>
      <c r="M191" s="1163">
        <v>0</v>
      </c>
      <c r="N191" s="1164"/>
      <c r="O191" s="871">
        <f t="shared" si="110"/>
        <v>0</v>
      </c>
      <c r="P191" s="871">
        <f t="shared" si="117"/>
        <v>0</v>
      </c>
      <c r="Q191" s="870">
        <f t="shared" si="111"/>
        <v>0</v>
      </c>
      <c r="R191" s="151">
        <f t="shared" si="118"/>
        <v>0</v>
      </c>
      <c r="S191" s="135"/>
      <c r="T191" s="179">
        <v>0.85</v>
      </c>
      <c r="U191" s="925">
        <f t="shared" si="119"/>
        <v>0.1</v>
      </c>
      <c r="V191" s="862">
        <f t="shared" si="112"/>
        <v>0</v>
      </c>
      <c r="W191" s="928">
        <f t="shared" si="113"/>
        <v>0.1</v>
      </c>
      <c r="X191" s="863">
        <f t="shared" si="114"/>
        <v>0</v>
      </c>
      <c r="Y191" s="930">
        <f t="shared" si="115"/>
        <v>0.1</v>
      </c>
      <c r="Z191" s="1149">
        <f t="shared" si="116"/>
        <v>0</v>
      </c>
      <c r="AA191" s="1149"/>
      <c r="AB191" s="182" t="s">
        <v>116</v>
      </c>
      <c r="AE191" s="479">
        <f t="shared" si="79"/>
        <v>191</v>
      </c>
      <c r="AF191" s="577">
        <f t="shared" si="108"/>
        <v>0</v>
      </c>
    </row>
    <row r="192" spans="1:34" ht="15.6" customHeight="1">
      <c r="A192" s="1139"/>
      <c r="B192" s="1177"/>
      <c r="C192" s="1169"/>
      <c r="D192" s="867"/>
      <c r="E192" s="867"/>
      <c r="F192" s="867"/>
      <c r="G192" s="867"/>
      <c r="H192" s="868"/>
      <c r="I192" s="868"/>
      <c r="J192" s="867"/>
      <c r="K192" s="110">
        <f t="shared" si="109"/>
        <v>0</v>
      </c>
      <c r="L192" s="114" t="s">
        <v>164</v>
      </c>
      <c r="M192" s="1163">
        <v>0</v>
      </c>
      <c r="N192" s="1164"/>
      <c r="O192" s="871">
        <f t="shared" si="110"/>
        <v>0</v>
      </c>
      <c r="P192" s="871">
        <f t="shared" si="117"/>
        <v>0</v>
      </c>
      <c r="Q192" s="870">
        <f t="shared" si="111"/>
        <v>0</v>
      </c>
      <c r="R192" s="151">
        <f t="shared" si="118"/>
        <v>0</v>
      </c>
      <c r="S192" s="135"/>
      <c r="T192" s="179">
        <v>0.85</v>
      </c>
      <c r="U192" s="925">
        <f t="shared" si="119"/>
        <v>0.1</v>
      </c>
      <c r="V192" s="862">
        <f t="shared" si="112"/>
        <v>0</v>
      </c>
      <c r="W192" s="928">
        <f t="shared" si="113"/>
        <v>0.1</v>
      </c>
      <c r="X192" s="863">
        <f t="shared" si="114"/>
        <v>0</v>
      </c>
      <c r="Y192" s="930">
        <f t="shared" si="115"/>
        <v>0.1</v>
      </c>
      <c r="Z192" s="1149">
        <f t="shared" si="116"/>
        <v>0</v>
      </c>
      <c r="AA192" s="1149"/>
      <c r="AB192" s="187" t="s">
        <v>140</v>
      </c>
      <c r="AE192" s="479">
        <f t="shared" si="79"/>
        <v>192</v>
      </c>
      <c r="AF192" s="577">
        <f t="shared" si="108"/>
        <v>0</v>
      </c>
    </row>
    <row r="193" spans="1:34" ht="15.6" customHeight="1">
      <c r="A193" s="1139"/>
      <c r="B193" s="1177"/>
      <c r="C193" s="1169"/>
      <c r="D193" s="867"/>
      <c r="E193" s="867"/>
      <c r="F193" s="867"/>
      <c r="G193" s="867"/>
      <c r="H193" s="868"/>
      <c r="I193" s="868"/>
      <c r="J193" s="867"/>
      <c r="K193" s="110">
        <f t="shared" si="109"/>
        <v>0</v>
      </c>
      <c r="L193" s="114" t="s">
        <v>164</v>
      </c>
      <c r="M193" s="1163">
        <v>0</v>
      </c>
      <c r="N193" s="1164"/>
      <c r="O193" s="871">
        <f t="shared" si="110"/>
        <v>0</v>
      </c>
      <c r="P193" s="871">
        <f t="shared" si="117"/>
        <v>0</v>
      </c>
      <c r="Q193" s="870">
        <f t="shared" si="111"/>
        <v>0</v>
      </c>
      <c r="R193" s="151">
        <f t="shared" si="118"/>
        <v>0</v>
      </c>
      <c r="S193" s="135"/>
      <c r="T193" s="179">
        <v>0.85</v>
      </c>
      <c r="U193" s="925">
        <f t="shared" si="119"/>
        <v>0.1</v>
      </c>
      <c r="V193" s="862">
        <f t="shared" si="112"/>
        <v>0</v>
      </c>
      <c r="W193" s="928">
        <f t="shared" si="113"/>
        <v>0.1</v>
      </c>
      <c r="X193" s="863">
        <f t="shared" si="114"/>
        <v>0</v>
      </c>
      <c r="Y193" s="930">
        <f t="shared" si="115"/>
        <v>0.1</v>
      </c>
      <c r="Z193" s="1149">
        <f t="shared" si="116"/>
        <v>0</v>
      </c>
      <c r="AA193" s="1149"/>
      <c r="AB193" s="63"/>
      <c r="AE193" s="479">
        <f t="shared" si="79"/>
        <v>193</v>
      </c>
      <c r="AF193" s="577">
        <f t="shared" si="108"/>
        <v>0</v>
      </c>
    </row>
    <row r="194" spans="1:34" ht="15.6" customHeight="1">
      <c r="A194" s="1139"/>
      <c r="B194" s="1177"/>
      <c r="C194" s="1169"/>
      <c r="D194" s="867"/>
      <c r="E194" s="867"/>
      <c r="F194" s="867"/>
      <c r="G194" s="867"/>
      <c r="H194" s="868"/>
      <c r="I194" s="868"/>
      <c r="J194" s="867"/>
      <c r="K194" s="110">
        <f t="shared" si="109"/>
        <v>0</v>
      </c>
      <c r="L194" s="114" t="s">
        <v>164</v>
      </c>
      <c r="M194" s="1163">
        <v>0</v>
      </c>
      <c r="N194" s="1164"/>
      <c r="O194" s="871">
        <f t="shared" si="110"/>
        <v>0</v>
      </c>
      <c r="P194" s="871">
        <f t="shared" si="117"/>
        <v>0</v>
      </c>
      <c r="Q194" s="870">
        <f t="shared" si="111"/>
        <v>0</v>
      </c>
      <c r="R194" s="151">
        <f t="shared" si="118"/>
        <v>0</v>
      </c>
      <c r="S194" s="135"/>
      <c r="T194" s="179">
        <v>0.85</v>
      </c>
      <c r="U194" s="925">
        <f t="shared" si="119"/>
        <v>0.1</v>
      </c>
      <c r="V194" s="862">
        <f t="shared" si="112"/>
        <v>0</v>
      </c>
      <c r="W194" s="928">
        <f t="shared" si="113"/>
        <v>0.1</v>
      </c>
      <c r="X194" s="863">
        <f t="shared" si="114"/>
        <v>0</v>
      </c>
      <c r="Y194" s="930">
        <f t="shared" si="115"/>
        <v>0.1</v>
      </c>
      <c r="Z194" s="1149">
        <f t="shared" si="116"/>
        <v>0</v>
      </c>
      <c r="AA194" s="1149"/>
      <c r="AB194" s="63"/>
      <c r="AE194" s="479">
        <f t="shared" si="79"/>
        <v>194</v>
      </c>
      <c r="AF194" s="577">
        <f t="shared" si="108"/>
        <v>0</v>
      </c>
    </row>
    <row r="195" spans="1:34" ht="15.6" customHeight="1">
      <c r="A195" s="1139"/>
      <c r="B195" s="1177"/>
      <c r="C195" s="1169"/>
      <c r="D195" s="867"/>
      <c r="E195" s="867"/>
      <c r="F195" s="867"/>
      <c r="G195" s="867"/>
      <c r="H195" s="868"/>
      <c r="I195" s="868"/>
      <c r="J195" s="867"/>
      <c r="K195" s="110">
        <f t="shared" si="109"/>
        <v>0</v>
      </c>
      <c r="L195" s="114" t="s">
        <v>164</v>
      </c>
      <c r="M195" s="1163">
        <v>0</v>
      </c>
      <c r="N195" s="1164"/>
      <c r="O195" s="871">
        <f t="shared" si="110"/>
        <v>0</v>
      </c>
      <c r="P195" s="871">
        <f t="shared" si="117"/>
        <v>0</v>
      </c>
      <c r="Q195" s="870">
        <f t="shared" si="111"/>
        <v>0</v>
      </c>
      <c r="R195" s="151">
        <f t="shared" si="118"/>
        <v>0</v>
      </c>
      <c r="S195" s="135"/>
      <c r="T195" s="179">
        <v>0.85</v>
      </c>
      <c r="U195" s="925">
        <f t="shared" si="119"/>
        <v>0.1</v>
      </c>
      <c r="V195" s="862">
        <f t="shared" si="112"/>
        <v>0</v>
      </c>
      <c r="W195" s="928">
        <f t="shared" si="113"/>
        <v>0.1</v>
      </c>
      <c r="X195" s="863">
        <f t="shared" si="114"/>
        <v>0</v>
      </c>
      <c r="Y195" s="930">
        <f t="shared" si="115"/>
        <v>0.1</v>
      </c>
      <c r="Z195" s="1149">
        <f t="shared" si="116"/>
        <v>0</v>
      </c>
      <c r="AA195" s="1149"/>
      <c r="AB195" s="63"/>
      <c r="AE195" s="479">
        <f t="shared" ref="AE195:AE225" si="120">AE194+1</f>
        <v>195</v>
      </c>
      <c r="AF195" s="577">
        <f t="shared" si="108"/>
        <v>0</v>
      </c>
    </row>
    <row r="196" spans="1:34" ht="15.6" customHeight="1">
      <c r="A196" s="1139"/>
      <c r="B196" s="1177"/>
      <c r="C196" s="1169"/>
      <c r="D196" s="867"/>
      <c r="E196" s="867"/>
      <c r="F196" s="867"/>
      <c r="G196" s="867"/>
      <c r="H196" s="868"/>
      <c r="I196" s="868"/>
      <c r="J196" s="867"/>
      <c r="K196" s="110">
        <f t="shared" si="109"/>
        <v>0</v>
      </c>
      <c r="L196" s="114" t="s">
        <v>164</v>
      </c>
      <c r="M196" s="1163">
        <v>0</v>
      </c>
      <c r="N196" s="1164"/>
      <c r="O196" s="871">
        <f t="shared" si="110"/>
        <v>0</v>
      </c>
      <c r="P196" s="871">
        <f t="shared" si="117"/>
        <v>0</v>
      </c>
      <c r="Q196" s="870">
        <f t="shared" si="111"/>
        <v>0</v>
      </c>
      <c r="R196" s="151">
        <f t="shared" si="118"/>
        <v>0</v>
      </c>
      <c r="S196" s="135"/>
      <c r="T196" s="179">
        <v>0.85</v>
      </c>
      <c r="U196" s="925">
        <f t="shared" si="119"/>
        <v>0.1</v>
      </c>
      <c r="V196" s="862">
        <f t="shared" si="112"/>
        <v>0</v>
      </c>
      <c r="W196" s="928">
        <f t="shared" si="113"/>
        <v>0.1</v>
      </c>
      <c r="X196" s="863">
        <f t="shared" si="114"/>
        <v>0</v>
      </c>
      <c r="Y196" s="930">
        <f t="shared" si="115"/>
        <v>0.1</v>
      </c>
      <c r="Z196" s="1149">
        <f t="shared" si="116"/>
        <v>0</v>
      </c>
      <c r="AA196" s="1149"/>
      <c r="AB196" s="63"/>
      <c r="AE196" s="479">
        <f t="shared" si="120"/>
        <v>196</v>
      </c>
      <c r="AF196" s="577">
        <f t="shared" si="108"/>
        <v>0</v>
      </c>
    </row>
    <row r="197" spans="1:34" ht="15.6" customHeight="1">
      <c r="A197" s="1139"/>
      <c r="B197" s="1177"/>
      <c r="C197" s="1169"/>
      <c r="D197" s="867"/>
      <c r="E197" s="867"/>
      <c r="F197" s="867"/>
      <c r="G197" s="867"/>
      <c r="H197" s="868"/>
      <c r="I197" s="868"/>
      <c r="J197" s="867"/>
      <c r="K197" s="110">
        <f>IF(H197=0,0,(I197-H197)+1)</f>
        <v>0</v>
      </c>
      <c r="L197" s="114" t="s">
        <v>164</v>
      </c>
      <c r="M197" s="1163">
        <v>0</v>
      </c>
      <c r="N197" s="1164"/>
      <c r="O197" s="871">
        <f t="shared" si="110"/>
        <v>0</v>
      </c>
      <c r="P197" s="871">
        <f t="shared" si="117"/>
        <v>0</v>
      </c>
      <c r="Q197" s="870">
        <f t="shared" si="111"/>
        <v>0</v>
      </c>
      <c r="R197" s="151">
        <f t="shared" si="118"/>
        <v>0</v>
      </c>
      <c r="S197" s="135"/>
      <c r="T197" s="179">
        <v>0.85</v>
      </c>
      <c r="U197" s="925">
        <f t="shared" si="119"/>
        <v>0.1</v>
      </c>
      <c r="V197" s="862">
        <f t="shared" si="112"/>
        <v>0</v>
      </c>
      <c r="W197" s="928">
        <f t="shared" si="113"/>
        <v>0.1</v>
      </c>
      <c r="X197" s="863">
        <f t="shared" si="114"/>
        <v>0</v>
      </c>
      <c r="Y197" s="930">
        <f t="shared" si="115"/>
        <v>0.1</v>
      </c>
      <c r="Z197" s="1149">
        <f t="shared" si="116"/>
        <v>0</v>
      </c>
      <c r="AA197" s="1149"/>
      <c r="AB197" s="63"/>
      <c r="AE197" s="479">
        <f t="shared" si="120"/>
        <v>197</v>
      </c>
      <c r="AF197" s="577">
        <f t="shared" si="108"/>
        <v>0</v>
      </c>
    </row>
    <row r="198" spans="1:34" ht="15.6" customHeight="1">
      <c r="A198" s="1139"/>
      <c r="B198" s="1177"/>
      <c r="C198" s="1169"/>
      <c r="D198" s="867"/>
      <c r="E198" s="867"/>
      <c r="F198" s="867"/>
      <c r="G198" s="867"/>
      <c r="H198" s="868"/>
      <c r="I198" s="868"/>
      <c r="J198" s="867"/>
      <c r="K198" s="110">
        <f t="shared" ref="K198:K202" si="121">IF(H198=0,0,(I198-H198)+1)</f>
        <v>0</v>
      </c>
      <c r="L198" s="114" t="s">
        <v>164</v>
      </c>
      <c r="M198" s="1163">
        <v>0</v>
      </c>
      <c r="N198" s="1164"/>
      <c r="O198" s="871">
        <f t="shared" si="110"/>
        <v>0</v>
      </c>
      <c r="P198" s="871">
        <f t="shared" si="117"/>
        <v>0</v>
      </c>
      <c r="Q198" s="870">
        <f t="shared" si="111"/>
        <v>0</v>
      </c>
      <c r="R198" s="151">
        <f t="shared" si="118"/>
        <v>0</v>
      </c>
      <c r="S198" s="135"/>
      <c r="T198" s="179">
        <v>0.85</v>
      </c>
      <c r="U198" s="925">
        <f t="shared" si="119"/>
        <v>0.1</v>
      </c>
      <c r="V198" s="862">
        <f>(O198*U198)</f>
        <v>0</v>
      </c>
      <c r="W198" s="928">
        <f t="shared" si="113"/>
        <v>0.1</v>
      </c>
      <c r="X198" s="863">
        <f t="shared" si="114"/>
        <v>0</v>
      </c>
      <c r="Y198" s="930">
        <f t="shared" si="115"/>
        <v>0.1</v>
      </c>
      <c r="Z198" s="1149">
        <f t="shared" si="116"/>
        <v>0</v>
      </c>
      <c r="AA198" s="1149"/>
      <c r="AB198" s="63"/>
      <c r="AE198" s="479">
        <f t="shared" si="120"/>
        <v>198</v>
      </c>
      <c r="AF198" s="577">
        <f t="shared" si="108"/>
        <v>0</v>
      </c>
    </row>
    <row r="199" spans="1:34" ht="15.6" customHeight="1">
      <c r="A199" s="1139"/>
      <c r="B199" s="1177"/>
      <c r="C199" s="1169"/>
      <c r="D199" s="867"/>
      <c r="E199" s="867"/>
      <c r="F199" s="867"/>
      <c r="G199" s="867"/>
      <c r="H199" s="868"/>
      <c r="I199" s="868"/>
      <c r="J199" s="867"/>
      <c r="K199" s="110">
        <f t="shared" si="121"/>
        <v>0</v>
      </c>
      <c r="L199" s="114" t="s">
        <v>164</v>
      </c>
      <c r="M199" s="1163">
        <v>0</v>
      </c>
      <c r="N199" s="1164"/>
      <c r="O199" s="871">
        <f t="shared" si="110"/>
        <v>0</v>
      </c>
      <c r="P199" s="871">
        <f t="shared" si="117"/>
        <v>0</v>
      </c>
      <c r="Q199" s="870">
        <f t="shared" si="111"/>
        <v>0</v>
      </c>
      <c r="R199" s="151">
        <f t="shared" si="118"/>
        <v>0</v>
      </c>
      <c r="S199" s="135"/>
      <c r="T199" s="179">
        <v>0.85</v>
      </c>
      <c r="U199" s="925">
        <f t="shared" si="119"/>
        <v>0.1</v>
      </c>
      <c r="V199" s="862">
        <f t="shared" ref="V199:V202" si="122">(O199*U199)</f>
        <v>0</v>
      </c>
      <c r="W199" s="928">
        <f t="shared" si="113"/>
        <v>0.1</v>
      </c>
      <c r="X199" s="863">
        <f t="shared" si="114"/>
        <v>0</v>
      </c>
      <c r="Y199" s="930">
        <f t="shared" si="115"/>
        <v>0.1</v>
      </c>
      <c r="Z199" s="1149">
        <f t="shared" si="116"/>
        <v>0</v>
      </c>
      <c r="AA199" s="1149"/>
      <c r="AB199" s="63"/>
      <c r="AE199" s="479">
        <f t="shared" si="120"/>
        <v>199</v>
      </c>
      <c r="AF199" s="577">
        <f t="shared" si="108"/>
        <v>0</v>
      </c>
    </row>
    <row r="200" spans="1:34" ht="15.6" customHeight="1">
      <c r="A200" s="1139"/>
      <c r="B200" s="1177"/>
      <c r="C200" s="1169"/>
      <c r="D200" s="867"/>
      <c r="E200" s="867"/>
      <c r="F200" s="867"/>
      <c r="G200" s="867"/>
      <c r="H200" s="868"/>
      <c r="I200" s="868"/>
      <c r="J200" s="867"/>
      <c r="K200" s="110">
        <f t="shared" si="121"/>
        <v>0</v>
      </c>
      <c r="L200" s="114" t="s">
        <v>164</v>
      </c>
      <c r="M200" s="1163">
        <v>0</v>
      </c>
      <c r="N200" s="1164"/>
      <c r="O200" s="871">
        <f t="shared" si="110"/>
        <v>0</v>
      </c>
      <c r="P200" s="871">
        <f t="shared" si="117"/>
        <v>0</v>
      </c>
      <c r="Q200" s="870">
        <f t="shared" si="111"/>
        <v>0</v>
      </c>
      <c r="R200" s="151">
        <f t="shared" si="118"/>
        <v>0</v>
      </c>
      <c r="S200" s="135"/>
      <c r="T200" s="179">
        <v>0.85</v>
      </c>
      <c r="U200" s="925">
        <f t="shared" si="119"/>
        <v>0.1</v>
      </c>
      <c r="V200" s="862">
        <f t="shared" si="122"/>
        <v>0</v>
      </c>
      <c r="W200" s="928">
        <f t="shared" si="113"/>
        <v>0.1</v>
      </c>
      <c r="X200" s="863">
        <f t="shared" si="114"/>
        <v>0</v>
      </c>
      <c r="Y200" s="930">
        <f t="shared" si="115"/>
        <v>0.1</v>
      </c>
      <c r="Z200" s="1149">
        <f t="shared" si="116"/>
        <v>0</v>
      </c>
      <c r="AA200" s="1149"/>
      <c r="AB200" s="63"/>
      <c r="AE200" s="479">
        <f t="shared" si="120"/>
        <v>200</v>
      </c>
      <c r="AF200" s="577">
        <f t="shared" si="108"/>
        <v>0</v>
      </c>
    </row>
    <row r="201" spans="1:34" ht="15.6" customHeight="1">
      <c r="A201" s="1139"/>
      <c r="B201" s="1177"/>
      <c r="C201" s="1169"/>
      <c r="D201" s="867"/>
      <c r="E201" s="867"/>
      <c r="F201" s="867"/>
      <c r="G201" s="867"/>
      <c r="H201" s="868"/>
      <c r="I201" s="868"/>
      <c r="J201" s="867"/>
      <c r="K201" s="110">
        <f t="shared" si="121"/>
        <v>0</v>
      </c>
      <c r="L201" s="114" t="s">
        <v>164</v>
      </c>
      <c r="M201" s="1163">
        <v>0</v>
      </c>
      <c r="N201" s="1164"/>
      <c r="O201" s="871">
        <f t="shared" si="110"/>
        <v>0</v>
      </c>
      <c r="P201" s="871">
        <f t="shared" si="117"/>
        <v>0</v>
      </c>
      <c r="Q201" s="870">
        <f t="shared" si="111"/>
        <v>0</v>
      </c>
      <c r="R201" s="151">
        <f t="shared" si="118"/>
        <v>0</v>
      </c>
      <c r="S201" s="135"/>
      <c r="T201" s="179">
        <v>0.85</v>
      </c>
      <c r="U201" s="925">
        <f t="shared" si="119"/>
        <v>0.1</v>
      </c>
      <c r="V201" s="862">
        <f t="shared" si="122"/>
        <v>0</v>
      </c>
      <c r="W201" s="928">
        <f t="shared" si="113"/>
        <v>0.1</v>
      </c>
      <c r="X201" s="863">
        <f t="shared" si="114"/>
        <v>0</v>
      </c>
      <c r="Y201" s="930">
        <f t="shared" si="115"/>
        <v>0.1</v>
      </c>
      <c r="Z201" s="1149">
        <f t="shared" si="116"/>
        <v>0</v>
      </c>
      <c r="AA201" s="1149"/>
      <c r="AB201" s="63"/>
      <c r="AE201" s="479">
        <f t="shared" si="120"/>
        <v>201</v>
      </c>
      <c r="AF201" s="577">
        <f t="shared" si="108"/>
        <v>0</v>
      </c>
    </row>
    <row r="202" spans="1:34" ht="15.6" customHeight="1">
      <c r="A202" s="1139"/>
      <c r="B202" s="1178"/>
      <c r="C202" s="1170"/>
      <c r="D202" s="867"/>
      <c r="E202" s="867"/>
      <c r="F202" s="867"/>
      <c r="G202" s="867"/>
      <c r="H202" s="868"/>
      <c r="I202" s="868"/>
      <c r="J202" s="867"/>
      <c r="K202" s="110">
        <f t="shared" si="121"/>
        <v>0</v>
      </c>
      <c r="L202" s="114" t="s">
        <v>164</v>
      </c>
      <c r="M202" s="1163">
        <v>0</v>
      </c>
      <c r="N202" s="1164"/>
      <c r="O202" s="872">
        <f t="shared" si="110"/>
        <v>0</v>
      </c>
      <c r="P202" s="872">
        <f t="shared" si="117"/>
        <v>0</v>
      </c>
      <c r="Q202" s="870">
        <f t="shared" si="111"/>
        <v>0</v>
      </c>
      <c r="R202" s="352">
        <f t="shared" si="118"/>
        <v>0</v>
      </c>
      <c r="S202" s="135"/>
      <c r="T202" s="179">
        <v>0.85</v>
      </c>
      <c r="U202" s="926">
        <f t="shared" si="119"/>
        <v>0.1</v>
      </c>
      <c r="V202" s="864">
        <f t="shared" si="122"/>
        <v>0</v>
      </c>
      <c r="W202" s="929">
        <f t="shared" si="113"/>
        <v>0.1</v>
      </c>
      <c r="X202" s="865">
        <f t="shared" si="114"/>
        <v>0</v>
      </c>
      <c r="Y202" s="931">
        <f t="shared" si="115"/>
        <v>0.1</v>
      </c>
      <c r="Z202" s="1150">
        <f t="shared" si="116"/>
        <v>0</v>
      </c>
      <c r="AA202" s="1150"/>
      <c r="AB202" s="63"/>
      <c r="AE202" s="479">
        <f t="shared" si="120"/>
        <v>202</v>
      </c>
      <c r="AF202" s="577">
        <f t="shared" si="108"/>
        <v>0</v>
      </c>
    </row>
    <row r="203" spans="1:34">
      <c r="A203" s="1139"/>
      <c r="B203" s="681"/>
      <c r="C203" s="682"/>
      <c r="D203" s="350" t="s">
        <v>165</v>
      </c>
      <c r="E203" s="314"/>
      <c r="F203" s="861">
        <f>(J188*K188)+(J189*K189)+(J190*K190)+(J191*K191)+(J192*K192)+(J193*K193)+(J194*K194)+(J195*K195)+(J196*K196)+(J197*K197)+(J198*K198)+(J199*K199)+(J200*K200)+(J201*K201)+(J202*K202)</f>
        <v>0</v>
      </c>
      <c r="G203" s="314" t="s">
        <v>166</v>
      </c>
      <c r="H203" s="860" t="e">
        <f>P203/F203</f>
        <v>#DIV/0!</v>
      </c>
      <c r="I203" s="2"/>
      <c r="J203" s="306">
        <f>SUM(J188:J202)</f>
        <v>0</v>
      </c>
      <c r="K203" s="306">
        <f>SUM(K188:K202)</f>
        <v>0</v>
      </c>
      <c r="L203" s="1197"/>
      <c r="M203" s="1198"/>
      <c r="N203" s="1199"/>
      <c r="O203" s="566" t="s">
        <v>120</v>
      </c>
      <c r="P203" s="567">
        <f>SUM(P188:P202)</f>
        <v>0</v>
      </c>
      <c r="Q203" s="568" t="s">
        <v>121</v>
      </c>
      <c r="R203" s="569">
        <f>SUM(R188:R202)</f>
        <v>0</v>
      </c>
      <c r="S203" s="306" t="s">
        <v>122</v>
      </c>
      <c r="T203" s="570">
        <f>IF(R203=0,0,(1-(R203/P203)))</f>
        <v>0</v>
      </c>
      <c r="U203" s="543" t="s">
        <v>123</v>
      </c>
      <c r="V203" s="543" t="s">
        <v>124</v>
      </c>
      <c r="W203" s="544" t="s">
        <v>125</v>
      </c>
      <c r="X203" s="544" t="s">
        <v>126</v>
      </c>
      <c r="Y203" s="545" t="s">
        <v>167</v>
      </c>
      <c r="Z203" s="1145" t="s">
        <v>128</v>
      </c>
      <c r="AA203" s="1146"/>
      <c r="AB203" s="63"/>
      <c r="AE203" s="1020" t="s">
        <v>129</v>
      </c>
      <c r="AF203" s="1020"/>
      <c r="AG203" s="1020" t="s">
        <v>130</v>
      </c>
      <c r="AH203" s="1020"/>
    </row>
    <row r="204" spans="1:34">
      <c r="A204" s="1139"/>
      <c r="B204" s="493" t="s">
        <v>131</v>
      </c>
      <c r="C204" s="1155"/>
      <c r="D204" s="1156"/>
      <c r="E204" s="1156"/>
      <c r="F204" s="1156"/>
      <c r="G204" s="1156"/>
      <c r="H204" s="1156"/>
      <c r="I204" s="1156"/>
      <c r="J204" s="1156"/>
      <c r="K204" s="1156"/>
      <c r="L204" s="1156"/>
      <c r="M204" s="1156"/>
      <c r="N204" s="1156"/>
      <c r="O204" s="1156"/>
      <c r="P204" s="1156"/>
      <c r="Q204" s="1156"/>
      <c r="R204" s="1156"/>
      <c r="S204" s="1156"/>
      <c r="T204" s="1157"/>
      <c r="U204" s="565">
        <f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548">
        <f>R203*U187</f>
        <v>0</v>
      </c>
      <c r="W204" s="547">
        <f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548">
        <f>R203*W187</f>
        <v>0</v>
      </c>
      <c r="Y204" s="547">
        <f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1147">
        <f>R203*Y187</f>
        <v>0</v>
      </c>
      <c r="AA204" s="1147"/>
      <c r="AB204" s="63"/>
      <c r="AE204" s="573">
        <v>204</v>
      </c>
      <c r="AF204" s="577">
        <f t="shared" si="108"/>
        <v>0</v>
      </c>
      <c r="AG204" s="1021">
        <f>U204+W204+Y204</f>
        <v>0</v>
      </c>
      <c r="AH204" s="1020"/>
    </row>
    <row r="205" spans="1:34">
      <c r="A205" s="1139"/>
      <c r="B205" s="493" t="s">
        <v>133</v>
      </c>
      <c r="C205" s="1155"/>
      <c r="D205" s="1156"/>
      <c r="E205" s="1156"/>
      <c r="F205" s="1156"/>
      <c r="G205" s="1156"/>
      <c r="H205" s="1156"/>
      <c r="I205" s="1156"/>
      <c r="J205" s="1156"/>
      <c r="K205" s="1156"/>
      <c r="L205" s="1156"/>
      <c r="M205" s="1156"/>
      <c r="N205" s="1156"/>
      <c r="O205" s="1156"/>
      <c r="P205" s="1156"/>
      <c r="Q205" s="1156"/>
      <c r="R205" s="1156"/>
      <c r="S205" s="1156"/>
      <c r="T205" s="1157"/>
      <c r="U205" s="1173" t="s">
        <v>135</v>
      </c>
      <c r="V205" s="1174"/>
      <c r="W205" s="1171">
        <f>P203+U204+W204+Y204</f>
        <v>0</v>
      </c>
      <c r="X205" s="1172"/>
      <c r="Y205" s="546" t="s">
        <v>136</v>
      </c>
      <c r="Z205" s="1175">
        <f>R203+(R203*U187)+(R203*W187)+(R203*Y187)</f>
        <v>0</v>
      </c>
      <c r="AA205" s="1175"/>
      <c r="AB205" s="63"/>
      <c r="AF205" s="464"/>
    </row>
    <row r="206" spans="1:34">
      <c r="A206" s="1139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F206" s="464"/>
    </row>
    <row r="207" spans="1:34">
      <c r="A207" s="1139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F207" s="464"/>
    </row>
    <row r="208" spans="1:34" ht="49.95" customHeight="1">
      <c r="A208" s="1140" t="s">
        <v>150</v>
      </c>
      <c r="B208" s="1158" t="s">
        <v>153</v>
      </c>
      <c r="C208" s="1158"/>
      <c r="D208" s="1158"/>
      <c r="E208" s="1158"/>
      <c r="F208" s="1158"/>
      <c r="G208" s="1158"/>
      <c r="H208" s="1158"/>
      <c r="I208" s="1158"/>
      <c r="J208" s="1158"/>
      <c r="K208" s="1158"/>
      <c r="L208" s="1158"/>
      <c r="M208" s="1158"/>
      <c r="N208" s="1158"/>
      <c r="O208" s="1158" t="str">
        <f>IF(B211=0,"",B211)</f>
        <v/>
      </c>
      <c r="P208" s="1158"/>
      <c r="Q208" s="1158"/>
      <c r="R208" s="1158"/>
      <c r="S208" s="1158"/>
      <c r="T208" s="1158"/>
      <c r="U208" s="1158"/>
      <c r="V208" s="1158"/>
      <c r="W208" s="1158"/>
      <c r="X208" s="1158"/>
      <c r="Y208" s="1158"/>
      <c r="Z208" s="1158"/>
      <c r="AA208" s="1158"/>
      <c r="AB208" s="1158"/>
      <c r="AF208" s="464"/>
    </row>
    <row r="209" spans="1:32" ht="15.6" customHeight="1">
      <c r="A209" s="1140"/>
      <c r="B209" s="1179" t="s">
        <v>154</v>
      </c>
      <c r="C209" s="1179" t="s">
        <v>75</v>
      </c>
      <c r="D209" s="1179" t="s">
        <v>84</v>
      </c>
      <c r="E209" s="1181" t="s">
        <v>45</v>
      </c>
      <c r="F209" s="1183" t="s">
        <v>155</v>
      </c>
      <c r="G209" s="1179" t="s">
        <v>156</v>
      </c>
      <c r="H209" s="1185" t="s">
        <v>157</v>
      </c>
      <c r="I209" s="1185" t="s">
        <v>158</v>
      </c>
      <c r="J209" s="1189" t="s">
        <v>159</v>
      </c>
      <c r="K209" s="157" t="s">
        <v>78</v>
      </c>
      <c r="L209" s="1191" t="s">
        <v>100</v>
      </c>
      <c r="M209" s="1192"/>
      <c r="N209" s="1193"/>
      <c r="O209" s="1097" t="s">
        <v>46</v>
      </c>
      <c r="P209" s="1043"/>
      <c r="Q209" s="1097" t="s">
        <v>79</v>
      </c>
      <c r="R209" s="1043"/>
      <c r="S209" s="1181" t="s">
        <v>102</v>
      </c>
      <c r="T209" s="1187" t="s">
        <v>160</v>
      </c>
      <c r="U209" s="1042" t="s">
        <v>80</v>
      </c>
      <c r="V209" s="1151"/>
      <c r="W209" s="1151"/>
      <c r="X209" s="1151"/>
      <c r="Y209" s="1151"/>
      <c r="Z209" s="1151"/>
      <c r="AA209" s="1152"/>
      <c r="AB209" s="1200" t="s">
        <v>104</v>
      </c>
      <c r="AF209" s="464"/>
    </row>
    <row r="210" spans="1:32">
      <c r="A210" s="1140"/>
      <c r="B210" s="1180"/>
      <c r="C210" s="1180"/>
      <c r="D210" s="1180"/>
      <c r="E210" s="1182"/>
      <c r="F210" s="1184"/>
      <c r="G210" s="1180"/>
      <c r="H210" s="1186"/>
      <c r="I210" s="1186"/>
      <c r="J210" s="1190"/>
      <c r="K210" s="157" t="s">
        <v>78</v>
      </c>
      <c r="L210" s="1194"/>
      <c r="M210" s="1195"/>
      <c r="N210" s="1196"/>
      <c r="O210" s="156" t="s">
        <v>105</v>
      </c>
      <c r="P210" s="155" t="s">
        <v>82</v>
      </c>
      <c r="Q210" s="155" t="s">
        <v>105</v>
      </c>
      <c r="R210" s="155" t="s">
        <v>82</v>
      </c>
      <c r="S210" s="1182"/>
      <c r="T210" s="1188"/>
      <c r="U210" s="253">
        <v>0.1</v>
      </c>
      <c r="V210" s="343" t="s">
        <v>57</v>
      </c>
      <c r="W210" s="252">
        <v>0.1</v>
      </c>
      <c r="X210" s="344" t="s">
        <v>108</v>
      </c>
      <c r="Y210" s="255">
        <v>0.1</v>
      </c>
      <c r="Z210" s="1153" t="s">
        <v>59</v>
      </c>
      <c r="AA210" s="1154"/>
      <c r="AB210" s="1201"/>
      <c r="AF210" s="464"/>
    </row>
    <row r="211" spans="1:32" ht="15.6" customHeight="1">
      <c r="A211" s="1140"/>
      <c r="B211" s="1176">
        <f>'Cadastro Inicial'!B25</f>
        <v>0</v>
      </c>
      <c r="C211" s="1168">
        <f>'Cadastro Inicial'!C25</f>
        <v>0</v>
      </c>
      <c r="D211" s="867"/>
      <c r="E211" s="867"/>
      <c r="F211" s="867"/>
      <c r="G211" s="867"/>
      <c r="H211" s="868"/>
      <c r="I211" s="868"/>
      <c r="J211" s="867"/>
      <c r="K211" s="110">
        <f>IF(H211=0,0,(I211-H211)+1)</f>
        <v>0</v>
      </c>
      <c r="L211" s="132" t="s">
        <v>164</v>
      </c>
      <c r="M211" s="1163">
        <v>0</v>
      </c>
      <c r="N211" s="1164"/>
      <c r="O211" s="869">
        <f>ROUNDUP(((Q211/T211)),0)</f>
        <v>0</v>
      </c>
      <c r="P211" s="869">
        <f>O211*J211*K211</f>
        <v>0</v>
      </c>
      <c r="Q211" s="870">
        <f>S211-(S211*M211)</f>
        <v>0</v>
      </c>
      <c r="R211" s="149">
        <f>Q211*J211*K211</f>
        <v>0</v>
      </c>
      <c r="S211" s="135"/>
      <c r="T211" s="179">
        <v>0.85</v>
      </c>
      <c r="U211" s="925">
        <f>U210</f>
        <v>0.1</v>
      </c>
      <c r="V211" s="862">
        <f>(O211*U211)</f>
        <v>0</v>
      </c>
      <c r="W211" s="928">
        <f>W210</f>
        <v>0.1</v>
      </c>
      <c r="X211" s="863">
        <f>(O211*W211)</f>
        <v>0</v>
      </c>
      <c r="Y211" s="930">
        <f>Y210</f>
        <v>0.1</v>
      </c>
      <c r="Z211" s="1149">
        <f>(O211*Y211)</f>
        <v>0</v>
      </c>
      <c r="AA211" s="1149"/>
      <c r="AB211" s="180" t="s">
        <v>114</v>
      </c>
      <c r="AE211" s="479">
        <v>211</v>
      </c>
      <c r="AF211" s="577">
        <f>V211+X211+Z211</f>
        <v>0</v>
      </c>
    </row>
    <row r="212" spans="1:32" ht="15.6" customHeight="1">
      <c r="A212" s="1140"/>
      <c r="B212" s="1177"/>
      <c r="C212" s="1169"/>
      <c r="D212" s="867"/>
      <c r="E212" s="867"/>
      <c r="F212" s="867"/>
      <c r="G212" s="867"/>
      <c r="H212" s="868"/>
      <c r="I212" s="868"/>
      <c r="J212" s="867"/>
      <c r="K212" s="110">
        <f t="shared" ref="K212:K219" si="123">IF(H212=0,0,(I212-H212)+1)</f>
        <v>0</v>
      </c>
      <c r="L212" s="114" t="s">
        <v>164</v>
      </c>
      <c r="M212" s="1163">
        <v>0</v>
      </c>
      <c r="N212" s="1164"/>
      <c r="O212" s="871">
        <f t="shared" ref="O212:O225" si="124">ROUNDUP(((Q212/T212)),0)</f>
        <v>0</v>
      </c>
      <c r="P212" s="871">
        <f>O212*J212*K212</f>
        <v>0</v>
      </c>
      <c r="Q212" s="870">
        <f t="shared" ref="Q212:Q225" si="125">S212-(S212*M212)</f>
        <v>0</v>
      </c>
      <c r="R212" s="151">
        <f>Q212*J212*K212</f>
        <v>0</v>
      </c>
      <c r="S212" s="135"/>
      <c r="T212" s="179">
        <v>0.85</v>
      </c>
      <c r="U212" s="925">
        <f>U211</f>
        <v>0.1</v>
      </c>
      <c r="V212" s="862">
        <f t="shared" ref="V212:V220" si="126">(O212*U212)</f>
        <v>0</v>
      </c>
      <c r="W212" s="928">
        <f t="shared" ref="W212:W225" si="127">W211</f>
        <v>0.1</v>
      </c>
      <c r="X212" s="863">
        <f t="shared" ref="X212:X225" si="128">(O212*W212)</f>
        <v>0</v>
      </c>
      <c r="Y212" s="930">
        <f t="shared" ref="Y212:Y225" si="129">Y211</f>
        <v>0.1</v>
      </c>
      <c r="Z212" s="1149">
        <f t="shared" ref="Z212:Z225" si="130">(O212*Y212)</f>
        <v>0</v>
      </c>
      <c r="AA212" s="1149"/>
      <c r="AB212" s="188" t="s">
        <v>170</v>
      </c>
      <c r="AE212" s="479">
        <f t="shared" si="120"/>
        <v>212</v>
      </c>
      <c r="AF212" s="577">
        <f t="shared" ref="AF212:AF227" si="131">V212+X212+Z212</f>
        <v>0</v>
      </c>
    </row>
    <row r="213" spans="1:32" ht="15.6" customHeight="1">
      <c r="A213" s="1140"/>
      <c r="B213" s="1177"/>
      <c r="C213" s="1169"/>
      <c r="D213" s="867"/>
      <c r="E213" s="867"/>
      <c r="F213" s="867"/>
      <c r="G213" s="867"/>
      <c r="H213" s="868"/>
      <c r="I213" s="868"/>
      <c r="J213" s="867"/>
      <c r="K213" s="110">
        <f t="shared" si="123"/>
        <v>0</v>
      </c>
      <c r="L213" s="114" t="s">
        <v>164</v>
      </c>
      <c r="M213" s="1163">
        <v>0</v>
      </c>
      <c r="N213" s="1164"/>
      <c r="O213" s="871">
        <f t="shared" si="124"/>
        <v>0</v>
      </c>
      <c r="P213" s="871">
        <f t="shared" ref="P213:P225" si="132">O213*J213*K213</f>
        <v>0</v>
      </c>
      <c r="Q213" s="870">
        <f t="shared" si="125"/>
        <v>0</v>
      </c>
      <c r="R213" s="151">
        <f t="shared" ref="R213:R225" si="133">Q213*J213*K213</f>
        <v>0</v>
      </c>
      <c r="S213" s="135"/>
      <c r="T213" s="179">
        <v>0.85</v>
      </c>
      <c r="U213" s="925">
        <f t="shared" ref="U213:U225" si="134">U212</f>
        <v>0.1</v>
      </c>
      <c r="V213" s="862">
        <f t="shared" si="126"/>
        <v>0</v>
      </c>
      <c r="W213" s="928">
        <f t="shared" si="127"/>
        <v>0.1</v>
      </c>
      <c r="X213" s="863">
        <f t="shared" si="128"/>
        <v>0</v>
      </c>
      <c r="Y213" s="930">
        <f t="shared" si="129"/>
        <v>0.1</v>
      </c>
      <c r="Z213" s="1149">
        <f t="shared" si="130"/>
        <v>0</v>
      </c>
      <c r="AA213" s="1149"/>
      <c r="AB213" s="148"/>
      <c r="AE213" s="479">
        <f t="shared" si="120"/>
        <v>213</v>
      </c>
      <c r="AF213" s="577">
        <f t="shared" si="131"/>
        <v>0</v>
      </c>
    </row>
    <row r="214" spans="1:32" ht="15.6" customHeight="1">
      <c r="A214" s="1140"/>
      <c r="B214" s="1177"/>
      <c r="C214" s="1169"/>
      <c r="D214" s="867"/>
      <c r="E214" s="867"/>
      <c r="F214" s="867"/>
      <c r="G214" s="867"/>
      <c r="H214" s="868"/>
      <c r="I214" s="868"/>
      <c r="J214" s="867"/>
      <c r="K214" s="110">
        <f t="shared" si="123"/>
        <v>0</v>
      </c>
      <c r="L214" s="114" t="s">
        <v>164</v>
      </c>
      <c r="M214" s="1163">
        <v>0</v>
      </c>
      <c r="N214" s="1164"/>
      <c r="O214" s="871">
        <f t="shared" si="124"/>
        <v>0</v>
      </c>
      <c r="P214" s="871">
        <f t="shared" si="132"/>
        <v>0</v>
      </c>
      <c r="Q214" s="870">
        <f t="shared" si="125"/>
        <v>0</v>
      </c>
      <c r="R214" s="151">
        <f t="shared" si="133"/>
        <v>0</v>
      </c>
      <c r="S214" s="135"/>
      <c r="T214" s="179">
        <v>0.85</v>
      </c>
      <c r="U214" s="925">
        <f t="shared" si="134"/>
        <v>0.1</v>
      </c>
      <c r="V214" s="862">
        <f t="shared" si="126"/>
        <v>0</v>
      </c>
      <c r="W214" s="928">
        <f t="shared" si="127"/>
        <v>0.1</v>
      </c>
      <c r="X214" s="863">
        <f t="shared" si="128"/>
        <v>0</v>
      </c>
      <c r="Y214" s="930">
        <f t="shared" si="129"/>
        <v>0.1</v>
      </c>
      <c r="Z214" s="1149">
        <f t="shared" si="130"/>
        <v>0</v>
      </c>
      <c r="AA214" s="1149"/>
      <c r="AB214" s="182" t="s">
        <v>116</v>
      </c>
      <c r="AE214" s="479">
        <f t="shared" si="120"/>
        <v>214</v>
      </c>
      <c r="AF214" s="577">
        <f t="shared" si="131"/>
        <v>0</v>
      </c>
    </row>
    <row r="215" spans="1:32" ht="15.6" customHeight="1">
      <c r="A215" s="1140"/>
      <c r="B215" s="1177"/>
      <c r="C215" s="1169"/>
      <c r="D215" s="867"/>
      <c r="E215" s="867"/>
      <c r="F215" s="867"/>
      <c r="G215" s="867"/>
      <c r="H215" s="868"/>
      <c r="I215" s="868"/>
      <c r="J215" s="867"/>
      <c r="K215" s="110">
        <f t="shared" si="123"/>
        <v>0</v>
      </c>
      <c r="L215" s="114" t="s">
        <v>164</v>
      </c>
      <c r="M215" s="1163">
        <v>0</v>
      </c>
      <c r="N215" s="1164"/>
      <c r="O215" s="871">
        <f t="shared" si="124"/>
        <v>0</v>
      </c>
      <c r="P215" s="871">
        <f t="shared" si="132"/>
        <v>0</v>
      </c>
      <c r="Q215" s="870">
        <f t="shared" si="125"/>
        <v>0</v>
      </c>
      <c r="R215" s="151">
        <f t="shared" si="133"/>
        <v>0</v>
      </c>
      <c r="S215" s="135"/>
      <c r="T215" s="179">
        <v>0.85</v>
      </c>
      <c r="U215" s="925">
        <f t="shared" si="134"/>
        <v>0.1</v>
      </c>
      <c r="V215" s="862">
        <f t="shared" si="126"/>
        <v>0</v>
      </c>
      <c r="W215" s="928">
        <f t="shared" si="127"/>
        <v>0.1</v>
      </c>
      <c r="X215" s="863">
        <f t="shared" si="128"/>
        <v>0</v>
      </c>
      <c r="Y215" s="930">
        <f t="shared" si="129"/>
        <v>0.1</v>
      </c>
      <c r="Z215" s="1149">
        <f t="shared" si="130"/>
        <v>0</v>
      </c>
      <c r="AA215" s="1149"/>
      <c r="AB215" s="187" t="s">
        <v>140</v>
      </c>
      <c r="AE215" s="479">
        <f t="shared" si="120"/>
        <v>215</v>
      </c>
      <c r="AF215" s="577">
        <f t="shared" si="131"/>
        <v>0</v>
      </c>
    </row>
    <row r="216" spans="1:32" ht="15.6" customHeight="1">
      <c r="A216" s="1140"/>
      <c r="B216" s="1177"/>
      <c r="C216" s="1169"/>
      <c r="D216" s="867"/>
      <c r="E216" s="867"/>
      <c r="F216" s="867"/>
      <c r="G216" s="867"/>
      <c r="H216" s="868"/>
      <c r="I216" s="868"/>
      <c r="J216" s="867"/>
      <c r="K216" s="110">
        <f t="shared" si="123"/>
        <v>0</v>
      </c>
      <c r="L216" s="114" t="s">
        <v>164</v>
      </c>
      <c r="M216" s="1163">
        <v>0</v>
      </c>
      <c r="N216" s="1164"/>
      <c r="O216" s="871">
        <f t="shared" si="124"/>
        <v>0</v>
      </c>
      <c r="P216" s="871">
        <f t="shared" si="132"/>
        <v>0</v>
      </c>
      <c r="Q216" s="870">
        <f t="shared" si="125"/>
        <v>0</v>
      </c>
      <c r="R216" s="151">
        <f t="shared" si="133"/>
        <v>0</v>
      </c>
      <c r="S216" s="135"/>
      <c r="T216" s="179">
        <v>0.85</v>
      </c>
      <c r="U216" s="925">
        <f t="shared" si="134"/>
        <v>0.1</v>
      </c>
      <c r="V216" s="862">
        <f t="shared" si="126"/>
        <v>0</v>
      </c>
      <c r="W216" s="928">
        <f t="shared" si="127"/>
        <v>0.1</v>
      </c>
      <c r="X216" s="863">
        <f t="shared" si="128"/>
        <v>0</v>
      </c>
      <c r="Y216" s="930">
        <f t="shared" si="129"/>
        <v>0.1</v>
      </c>
      <c r="Z216" s="1149">
        <f t="shared" si="130"/>
        <v>0</v>
      </c>
      <c r="AA216" s="1149"/>
      <c r="AB216" s="64"/>
      <c r="AE216" s="479">
        <f t="shared" si="120"/>
        <v>216</v>
      </c>
      <c r="AF216" s="577">
        <f t="shared" si="131"/>
        <v>0</v>
      </c>
    </row>
    <row r="217" spans="1:32" ht="15.6" customHeight="1">
      <c r="A217" s="1140"/>
      <c r="B217" s="1177"/>
      <c r="C217" s="1169"/>
      <c r="D217" s="867"/>
      <c r="E217" s="867"/>
      <c r="F217" s="867"/>
      <c r="G217" s="867"/>
      <c r="H217" s="868"/>
      <c r="I217" s="868"/>
      <c r="J217" s="867"/>
      <c r="K217" s="110">
        <f t="shared" si="123"/>
        <v>0</v>
      </c>
      <c r="L217" s="114" t="s">
        <v>164</v>
      </c>
      <c r="M217" s="1163">
        <v>0</v>
      </c>
      <c r="N217" s="1164"/>
      <c r="O217" s="871">
        <f t="shared" si="124"/>
        <v>0</v>
      </c>
      <c r="P217" s="871">
        <f t="shared" si="132"/>
        <v>0</v>
      </c>
      <c r="Q217" s="870">
        <f t="shared" si="125"/>
        <v>0</v>
      </c>
      <c r="R217" s="151">
        <f t="shared" si="133"/>
        <v>0</v>
      </c>
      <c r="S217" s="135"/>
      <c r="T217" s="179">
        <v>0.85</v>
      </c>
      <c r="U217" s="925">
        <f t="shared" si="134"/>
        <v>0.1</v>
      </c>
      <c r="V217" s="862">
        <f t="shared" si="126"/>
        <v>0</v>
      </c>
      <c r="W217" s="928">
        <f t="shared" si="127"/>
        <v>0.1</v>
      </c>
      <c r="X217" s="863">
        <f t="shared" si="128"/>
        <v>0</v>
      </c>
      <c r="Y217" s="930">
        <f t="shared" si="129"/>
        <v>0.1</v>
      </c>
      <c r="Z217" s="1149">
        <f t="shared" si="130"/>
        <v>0</v>
      </c>
      <c r="AA217" s="1149"/>
      <c r="AB217" s="64"/>
      <c r="AE217" s="479">
        <f t="shared" si="120"/>
        <v>217</v>
      </c>
      <c r="AF217" s="577">
        <f t="shared" si="131"/>
        <v>0</v>
      </c>
    </row>
    <row r="218" spans="1:32" ht="15.6" customHeight="1">
      <c r="A218" s="1140"/>
      <c r="B218" s="1177"/>
      <c r="C218" s="1169"/>
      <c r="D218" s="867"/>
      <c r="E218" s="867"/>
      <c r="F218" s="867"/>
      <c r="G218" s="867"/>
      <c r="H218" s="868"/>
      <c r="I218" s="868"/>
      <c r="J218" s="867"/>
      <c r="K218" s="110">
        <f t="shared" si="123"/>
        <v>0</v>
      </c>
      <c r="L218" s="114" t="s">
        <v>164</v>
      </c>
      <c r="M218" s="1163">
        <v>0</v>
      </c>
      <c r="N218" s="1164"/>
      <c r="O218" s="871">
        <f t="shared" si="124"/>
        <v>0</v>
      </c>
      <c r="P218" s="871">
        <f t="shared" si="132"/>
        <v>0</v>
      </c>
      <c r="Q218" s="870">
        <f t="shared" si="125"/>
        <v>0</v>
      </c>
      <c r="R218" s="151">
        <f t="shared" si="133"/>
        <v>0</v>
      </c>
      <c r="S218" s="135"/>
      <c r="T218" s="179">
        <v>0.85</v>
      </c>
      <c r="U218" s="925">
        <f t="shared" si="134"/>
        <v>0.1</v>
      </c>
      <c r="V218" s="862">
        <f t="shared" si="126"/>
        <v>0</v>
      </c>
      <c r="W218" s="928">
        <f t="shared" si="127"/>
        <v>0.1</v>
      </c>
      <c r="X218" s="863">
        <f t="shared" si="128"/>
        <v>0</v>
      </c>
      <c r="Y218" s="930">
        <f t="shared" si="129"/>
        <v>0.1</v>
      </c>
      <c r="Z218" s="1149">
        <f t="shared" si="130"/>
        <v>0</v>
      </c>
      <c r="AA218" s="1149"/>
      <c r="AB218" s="64"/>
      <c r="AE218" s="479">
        <f t="shared" si="120"/>
        <v>218</v>
      </c>
      <c r="AF218" s="577">
        <f t="shared" si="131"/>
        <v>0</v>
      </c>
    </row>
    <row r="219" spans="1:32" ht="15.6" customHeight="1">
      <c r="A219" s="1140"/>
      <c r="B219" s="1177"/>
      <c r="C219" s="1169"/>
      <c r="D219" s="867"/>
      <c r="E219" s="867"/>
      <c r="F219" s="867"/>
      <c r="G219" s="867"/>
      <c r="H219" s="868"/>
      <c r="I219" s="868"/>
      <c r="J219" s="867"/>
      <c r="K219" s="110">
        <f t="shared" si="123"/>
        <v>0</v>
      </c>
      <c r="L219" s="114" t="s">
        <v>164</v>
      </c>
      <c r="M219" s="1163">
        <v>0</v>
      </c>
      <c r="N219" s="1164"/>
      <c r="O219" s="871">
        <f t="shared" si="124"/>
        <v>0</v>
      </c>
      <c r="P219" s="871">
        <f t="shared" si="132"/>
        <v>0</v>
      </c>
      <c r="Q219" s="870">
        <f t="shared" si="125"/>
        <v>0</v>
      </c>
      <c r="R219" s="151">
        <f t="shared" si="133"/>
        <v>0</v>
      </c>
      <c r="S219" s="135"/>
      <c r="T219" s="179">
        <v>0.85</v>
      </c>
      <c r="U219" s="925">
        <f t="shared" si="134"/>
        <v>0.1</v>
      </c>
      <c r="V219" s="862">
        <f t="shared" si="126"/>
        <v>0</v>
      </c>
      <c r="W219" s="928">
        <f t="shared" si="127"/>
        <v>0.1</v>
      </c>
      <c r="X219" s="863">
        <f t="shared" si="128"/>
        <v>0</v>
      </c>
      <c r="Y219" s="930">
        <f t="shared" si="129"/>
        <v>0.1</v>
      </c>
      <c r="Z219" s="1149">
        <f t="shared" si="130"/>
        <v>0</v>
      </c>
      <c r="AA219" s="1149"/>
      <c r="AB219" s="64"/>
      <c r="AE219" s="479">
        <f t="shared" si="120"/>
        <v>219</v>
      </c>
      <c r="AF219" s="577">
        <f t="shared" si="131"/>
        <v>0</v>
      </c>
    </row>
    <row r="220" spans="1:32" ht="15.6" customHeight="1">
      <c r="A220" s="1140"/>
      <c r="B220" s="1177"/>
      <c r="C220" s="1169"/>
      <c r="D220" s="867"/>
      <c r="E220" s="867"/>
      <c r="F220" s="867"/>
      <c r="G220" s="867"/>
      <c r="H220" s="868"/>
      <c r="I220" s="868"/>
      <c r="J220" s="867"/>
      <c r="K220" s="110">
        <f>IF(H220=0,0,(I220-H220)+1)</f>
        <v>0</v>
      </c>
      <c r="L220" s="114" t="s">
        <v>164</v>
      </c>
      <c r="M220" s="1163">
        <v>0</v>
      </c>
      <c r="N220" s="1164"/>
      <c r="O220" s="871">
        <f t="shared" si="124"/>
        <v>0</v>
      </c>
      <c r="P220" s="871">
        <f t="shared" si="132"/>
        <v>0</v>
      </c>
      <c r="Q220" s="870">
        <f t="shared" si="125"/>
        <v>0</v>
      </c>
      <c r="R220" s="151">
        <f t="shared" si="133"/>
        <v>0</v>
      </c>
      <c r="S220" s="135"/>
      <c r="T220" s="179">
        <v>0.85</v>
      </c>
      <c r="U220" s="925">
        <f t="shared" si="134"/>
        <v>0.1</v>
      </c>
      <c r="V220" s="862">
        <f t="shared" si="126"/>
        <v>0</v>
      </c>
      <c r="W220" s="928">
        <f t="shared" si="127"/>
        <v>0.1</v>
      </c>
      <c r="X220" s="863">
        <f t="shared" si="128"/>
        <v>0</v>
      </c>
      <c r="Y220" s="930">
        <f t="shared" si="129"/>
        <v>0.1</v>
      </c>
      <c r="Z220" s="1149">
        <f t="shared" si="130"/>
        <v>0</v>
      </c>
      <c r="AA220" s="1149"/>
      <c r="AB220" s="64"/>
      <c r="AE220" s="479">
        <f t="shared" si="120"/>
        <v>220</v>
      </c>
      <c r="AF220" s="577">
        <f t="shared" si="131"/>
        <v>0</v>
      </c>
    </row>
    <row r="221" spans="1:32" ht="15.6" customHeight="1">
      <c r="A221" s="1140"/>
      <c r="B221" s="1177"/>
      <c r="C221" s="1169"/>
      <c r="D221" s="867"/>
      <c r="E221" s="867"/>
      <c r="F221" s="867"/>
      <c r="G221" s="867"/>
      <c r="H221" s="868"/>
      <c r="I221" s="868"/>
      <c r="J221" s="867"/>
      <c r="K221" s="110">
        <f t="shared" ref="K221:K225" si="135">IF(H221=0,0,(I221-H221)+1)</f>
        <v>0</v>
      </c>
      <c r="L221" s="114" t="s">
        <v>164</v>
      </c>
      <c r="M221" s="1163">
        <v>0</v>
      </c>
      <c r="N221" s="1164"/>
      <c r="O221" s="871">
        <f t="shared" si="124"/>
        <v>0</v>
      </c>
      <c r="P221" s="871">
        <f t="shared" si="132"/>
        <v>0</v>
      </c>
      <c r="Q221" s="870">
        <f t="shared" si="125"/>
        <v>0</v>
      </c>
      <c r="R221" s="151">
        <f t="shared" si="133"/>
        <v>0</v>
      </c>
      <c r="S221" s="135"/>
      <c r="T221" s="179">
        <v>0.85</v>
      </c>
      <c r="U221" s="925">
        <f t="shared" si="134"/>
        <v>0.1</v>
      </c>
      <c r="V221" s="862">
        <f>(O221*U221)</f>
        <v>0</v>
      </c>
      <c r="W221" s="928">
        <f t="shared" si="127"/>
        <v>0.1</v>
      </c>
      <c r="X221" s="863">
        <f t="shared" si="128"/>
        <v>0</v>
      </c>
      <c r="Y221" s="930">
        <f t="shared" si="129"/>
        <v>0.1</v>
      </c>
      <c r="Z221" s="1149">
        <f t="shared" si="130"/>
        <v>0</v>
      </c>
      <c r="AA221" s="1149"/>
      <c r="AB221" s="64"/>
      <c r="AE221" s="479">
        <f t="shared" si="120"/>
        <v>221</v>
      </c>
      <c r="AF221" s="577">
        <f t="shared" si="131"/>
        <v>0</v>
      </c>
    </row>
    <row r="222" spans="1:32" ht="15.6" customHeight="1">
      <c r="A222" s="1140"/>
      <c r="B222" s="1177"/>
      <c r="C222" s="1169"/>
      <c r="D222" s="867"/>
      <c r="E222" s="867"/>
      <c r="F222" s="867"/>
      <c r="G222" s="867"/>
      <c r="H222" s="868"/>
      <c r="I222" s="868"/>
      <c r="J222" s="867"/>
      <c r="K222" s="110">
        <f t="shared" si="135"/>
        <v>0</v>
      </c>
      <c r="L222" s="114" t="s">
        <v>164</v>
      </c>
      <c r="M222" s="1163">
        <v>0</v>
      </c>
      <c r="N222" s="1164"/>
      <c r="O222" s="871">
        <f t="shared" si="124"/>
        <v>0</v>
      </c>
      <c r="P222" s="871">
        <f t="shared" si="132"/>
        <v>0</v>
      </c>
      <c r="Q222" s="870">
        <f t="shared" si="125"/>
        <v>0</v>
      </c>
      <c r="R222" s="151">
        <f t="shared" si="133"/>
        <v>0</v>
      </c>
      <c r="S222" s="135"/>
      <c r="T222" s="179">
        <v>0.85</v>
      </c>
      <c r="U222" s="925">
        <f t="shared" si="134"/>
        <v>0.1</v>
      </c>
      <c r="V222" s="862">
        <f t="shared" ref="V222:V225" si="136">(O222*U222)</f>
        <v>0</v>
      </c>
      <c r="W222" s="928">
        <f t="shared" si="127"/>
        <v>0.1</v>
      </c>
      <c r="X222" s="863">
        <f t="shared" si="128"/>
        <v>0</v>
      </c>
      <c r="Y222" s="930">
        <f t="shared" si="129"/>
        <v>0.1</v>
      </c>
      <c r="Z222" s="1149">
        <f t="shared" si="130"/>
        <v>0</v>
      </c>
      <c r="AA222" s="1149"/>
      <c r="AB222" s="64"/>
      <c r="AE222" s="479">
        <f t="shared" si="120"/>
        <v>222</v>
      </c>
      <c r="AF222" s="577">
        <f t="shared" si="131"/>
        <v>0</v>
      </c>
    </row>
    <row r="223" spans="1:32" ht="15.6" customHeight="1">
      <c r="A223" s="1140"/>
      <c r="B223" s="1177"/>
      <c r="C223" s="1169"/>
      <c r="D223" s="867"/>
      <c r="E223" s="867"/>
      <c r="F223" s="867"/>
      <c r="G223" s="867"/>
      <c r="H223" s="868"/>
      <c r="I223" s="868"/>
      <c r="J223" s="867"/>
      <c r="K223" s="110">
        <f t="shared" si="135"/>
        <v>0</v>
      </c>
      <c r="L223" s="114" t="s">
        <v>164</v>
      </c>
      <c r="M223" s="1163">
        <v>0</v>
      </c>
      <c r="N223" s="1164"/>
      <c r="O223" s="871">
        <f t="shared" si="124"/>
        <v>0</v>
      </c>
      <c r="P223" s="871">
        <f t="shared" si="132"/>
        <v>0</v>
      </c>
      <c r="Q223" s="870">
        <f t="shared" si="125"/>
        <v>0</v>
      </c>
      <c r="R223" s="151">
        <f t="shared" si="133"/>
        <v>0</v>
      </c>
      <c r="S223" s="135"/>
      <c r="T223" s="179">
        <v>0.85</v>
      </c>
      <c r="U223" s="925">
        <f t="shared" si="134"/>
        <v>0.1</v>
      </c>
      <c r="V223" s="862">
        <f t="shared" si="136"/>
        <v>0</v>
      </c>
      <c r="W223" s="928">
        <f t="shared" si="127"/>
        <v>0.1</v>
      </c>
      <c r="X223" s="863">
        <f t="shared" si="128"/>
        <v>0</v>
      </c>
      <c r="Y223" s="930">
        <f t="shared" si="129"/>
        <v>0.1</v>
      </c>
      <c r="Z223" s="1149">
        <f t="shared" si="130"/>
        <v>0</v>
      </c>
      <c r="AA223" s="1149"/>
      <c r="AB223" s="64"/>
      <c r="AE223" s="479">
        <f t="shared" si="120"/>
        <v>223</v>
      </c>
      <c r="AF223" s="577">
        <f t="shared" si="131"/>
        <v>0</v>
      </c>
    </row>
    <row r="224" spans="1:32" ht="15.6" customHeight="1">
      <c r="A224" s="1140"/>
      <c r="B224" s="1177"/>
      <c r="C224" s="1169"/>
      <c r="D224" s="867"/>
      <c r="E224" s="867"/>
      <c r="F224" s="867"/>
      <c r="G224" s="867"/>
      <c r="H224" s="868"/>
      <c r="I224" s="868"/>
      <c r="J224" s="867"/>
      <c r="K224" s="110">
        <f t="shared" si="135"/>
        <v>0</v>
      </c>
      <c r="L224" s="114" t="s">
        <v>164</v>
      </c>
      <c r="M224" s="1163">
        <v>0</v>
      </c>
      <c r="N224" s="1164"/>
      <c r="O224" s="871">
        <f t="shared" si="124"/>
        <v>0</v>
      </c>
      <c r="P224" s="871">
        <f t="shared" si="132"/>
        <v>0</v>
      </c>
      <c r="Q224" s="870">
        <f t="shared" si="125"/>
        <v>0</v>
      </c>
      <c r="R224" s="151">
        <f t="shared" si="133"/>
        <v>0</v>
      </c>
      <c r="S224" s="135"/>
      <c r="T224" s="179">
        <v>0.85</v>
      </c>
      <c r="U224" s="925">
        <f t="shared" si="134"/>
        <v>0.1</v>
      </c>
      <c r="V224" s="862">
        <f t="shared" si="136"/>
        <v>0</v>
      </c>
      <c r="W224" s="928">
        <f t="shared" si="127"/>
        <v>0.1</v>
      </c>
      <c r="X224" s="863">
        <f t="shared" si="128"/>
        <v>0</v>
      </c>
      <c r="Y224" s="930">
        <f t="shared" si="129"/>
        <v>0.1</v>
      </c>
      <c r="Z224" s="1149">
        <f t="shared" si="130"/>
        <v>0</v>
      </c>
      <c r="AA224" s="1149"/>
      <c r="AB224" s="64"/>
      <c r="AE224" s="479">
        <f t="shared" si="120"/>
        <v>224</v>
      </c>
      <c r="AF224" s="577">
        <f t="shared" si="131"/>
        <v>0</v>
      </c>
    </row>
    <row r="225" spans="1:34" ht="15.6" customHeight="1">
      <c r="A225" s="1140"/>
      <c r="B225" s="1178"/>
      <c r="C225" s="1170"/>
      <c r="D225" s="867"/>
      <c r="E225" s="867"/>
      <c r="F225" s="867"/>
      <c r="G225" s="867"/>
      <c r="H225" s="868"/>
      <c r="I225" s="868"/>
      <c r="J225" s="867"/>
      <c r="K225" s="110">
        <f t="shared" si="135"/>
        <v>0</v>
      </c>
      <c r="L225" s="114" t="s">
        <v>164</v>
      </c>
      <c r="M225" s="1163">
        <v>0</v>
      </c>
      <c r="N225" s="1164"/>
      <c r="O225" s="872">
        <f t="shared" si="124"/>
        <v>0</v>
      </c>
      <c r="P225" s="872">
        <f t="shared" si="132"/>
        <v>0</v>
      </c>
      <c r="Q225" s="870">
        <f t="shared" si="125"/>
        <v>0</v>
      </c>
      <c r="R225" s="352">
        <f t="shared" si="133"/>
        <v>0</v>
      </c>
      <c r="S225" s="135"/>
      <c r="T225" s="179">
        <v>0.85</v>
      </c>
      <c r="U225" s="926">
        <f t="shared" si="134"/>
        <v>0.1</v>
      </c>
      <c r="V225" s="864">
        <f t="shared" si="136"/>
        <v>0</v>
      </c>
      <c r="W225" s="929">
        <f t="shared" si="127"/>
        <v>0.1</v>
      </c>
      <c r="X225" s="865">
        <f t="shared" si="128"/>
        <v>0</v>
      </c>
      <c r="Y225" s="931">
        <f t="shared" si="129"/>
        <v>0.1</v>
      </c>
      <c r="Z225" s="1150">
        <f t="shared" si="130"/>
        <v>0</v>
      </c>
      <c r="AA225" s="1150"/>
      <c r="AB225" s="64"/>
      <c r="AE225" s="479">
        <f t="shared" si="120"/>
        <v>225</v>
      </c>
      <c r="AF225" s="577">
        <f t="shared" si="131"/>
        <v>0</v>
      </c>
    </row>
    <row r="226" spans="1:34">
      <c r="A226" s="1140"/>
      <c r="B226" s="681"/>
      <c r="C226" s="682"/>
      <c r="D226" s="350" t="s">
        <v>165</v>
      </c>
      <c r="E226" s="314"/>
      <c r="F226" s="861">
        <f>(J211*K211)+(J212*K212)+(J213*K213)+(J214*K214)+(J215*K215)+(J216*K216)+(J217*K217)+(J218*K218)+(J219*K219)+(J220*K220)+(J221*K221)+(J222*K222)+(J223*K223)+(J224*K224)+(J225*K225)</f>
        <v>0</v>
      </c>
      <c r="G226" s="314" t="s">
        <v>166</v>
      </c>
      <c r="H226" s="860" t="e">
        <f>P226/F226</f>
        <v>#DIV/0!</v>
      </c>
      <c r="I226" s="2"/>
      <c r="J226" s="306">
        <f>SUM(J211:J225)</f>
        <v>0</v>
      </c>
      <c r="K226" s="306">
        <f>SUM(K211:K225)</f>
        <v>0</v>
      </c>
      <c r="L226" s="1165"/>
      <c r="M226" s="1166"/>
      <c r="N226" s="1167"/>
      <c r="O226" s="566" t="s">
        <v>120</v>
      </c>
      <c r="P226" s="567">
        <f>SUM(P211:P225)</f>
        <v>0</v>
      </c>
      <c r="Q226" s="568" t="s">
        <v>121</v>
      </c>
      <c r="R226" s="569">
        <f>SUM(R211:R225)</f>
        <v>0</v>
      </c>
      <c r="S226" s="306" t="s">
        <v>122</v>
      </c>
      <c r="T226" s="570">
        <f>IF(R226=0,0,(1-(R226/P226)))</f>
        <v>0</v>
      </c>
      <c r="U226" s="543" t="s">
        <v>123</v>
      </c>
      <c r="V226" s="543" t="s">
        <v>124</v>
      </c>
      <c r="W226" s="544" t="s">
        <v>125</v>
      </c>
      <c r="X226" s="544" t="s">
        <v>126</v>
      </c>
      <c r="Y226" s="545" t="s">
        <v>167</v>
      </c>
      <c r="Z226" s="1148" t="s">
        <v>128</v>
      </c>
      <c r="AA226" s="1148"/>
      <c r="AB226" s="190"/>
      <c r="AE226" s="1020" t="s">
        <v>129</v>
      </c>
      <c r="AF226" s="1020"/>
      <c r="AG226" s="1020" t="s">
        <v>130</v>
      </c>
      <c r="AH226" s="1020"/>
    </row>
    <row r="227" spans="1:34">
      <c r="A227" s="1140"/>
      <c r="B227" s="493" t="s">
        <v>131</v>
      </c>
      <c r="C227" s="1155"/>
      <c r="D227" s="1156"/>
      <c r="E227" s="1156"/>
      <c r="F227" s="1156"/>
      <c r="G227" s="1156"/>
      <c r="H227" s="1156"/>
      <c r="I227" s="1156"/>
      <c r="J227" s="1156"/>
      <c r="K227" s="1156"/>
      <c r="L227" s="1156"/>
      <c r="M227" s="1156"/>
      <c r="N227" s="1156"/>
      <c r="O227" s="1156"/>
      <c r="P227" s="1156"/>
      <c r="Q227" s="1156"/>
      <c r="R227" s="1156"/>
      <c r="S227" s="1156"/>
      <c r="T227" s="1157"/>
      <c r="U227" s="565">
        <f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548">
        <f>R226*U210</f>
        <v>0</v>
      </c>
      <c r="W227" s="547">
        <f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548">
        <f>R226*W210</f>
        <v>0</v>
      </c>
      <c r="Y227" s="547">
        <f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1147">
        <f>R226*Y210</f>
        <v>0</v>
      </c>
      <c r="AA227" s="1147"/>
      <c r="AB227" s="190"/>
      <c r="AE227" s="573">
        <v>227</v>
      </c>
      <c r="AF227" s="577">
        <f t="shared" si="131"/>
        <v>0</v>
      </c>
      <c r="AG227" s="1021">
        <f>U227+W227+Y227</f>
        <v>0</v>
      </c>
      <c r="AH227" s="1020"/>
    </row>
    <row r="228" spans="1:34">
      <c r="A228" s="1140"/>
      <c r="B228" s="493" t="s">
        <v>133</v>
      </c>
      <c r="C228" s="1155"/>
      <c r="D228" s="1156"/>
      <c r="E228" s="1156"/>
      <c r="F228" s="1156"/>
      <c r="G228" s="1156"/>
      <c r="H228" s="1156"/>
      <c r="I228" s="1156"/>
      <c r="J228" s="1156"/>
      <c r="K228" s="1156"/>
      <c r="L228" s="1156"/>
      <c r="M228" s="1156"/>
      <c r="N228" s="1156"/>
      <c r="O228" s="1156"/>
      <c r="P228" s="1156"/>
      <c r="Q228" s="1156"/>
      <c r="R228" s="1156"/>
      <c r="S228" s="1156"/>
      <c r="T228" s="1157"/>
      <c r="U228" s="1173" t="s">
        <v>135</v>
      </c>
      <c r="V228" s="1174"/>
      <c r="W228" s="1171">
        <f>P226+U227+W227+Y227</f>
        <v>0</v>
      </c>
      <c r="X228" s="1172"/>
      <c r="Y228" s="546" t="s">
        <v>136</v>
      </c>
      <c r="Z228" s="1175">
        <f>R226+(R226*U210)+(R226*W210)+(R226*Y210)</f>
        <v>0</v>
      </c>
      <c r="AA228" s="1175"/>
      <c r="AB228" s="64"/>
      <c r="AF228" s="464"/>
    </row>
    <row r="229" spans="1:34">
      <c r="A229" s="1140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F229" s="464"/>
    </row>
    <row r="230" spans="1:34">
      <c r="A230" s="1140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F230" s="464"/>
    </row>
    <row r="231" spans="1:34">
      <c r="AF231" s="464"/>
    </row>
  </sheetData>
  <sheetProtection sheet="1" objects="1" scenarios="1"/>
  <dataConsolidate/>
  <mergeCells count="630">
    <mergeCell ref="O208:AB208"/>
    <mergeCell ref="U228:V228"/>
    <mergeCell ref="W228:X228"/>
    <mergeCell ref="Z228:AA228"/>
    <mergeCell ref="L226:N226"/>
    <mergeCell ref="C228:T228"/>
    <mergeCell ref="A24:A46"/>
    <mergeCell ref="A47:A69"/>
    <mergeCell ref="A70:A92"/>
    <mergeCell ref="A93:A115"/>
    <mergeCell ref="A116:A138"/>
    <mergeCell ref="A139:A161"/>
    <mergeCell ref="A162:A184"/>
    <mergeCell ref="A185:A207"/>
    <mergeCell ref="Z225:AA225"/>
    <mergeCell ref="Z216:AA216"/>
    <mergeCell ref="Z217:AA217"/>
    <mergeCell ref="Z218:AA218"/>
    <mergeCell ref="Z219:AA219"/>
    <mergeCell ref="Z220:AA220"/>
    <mergeCell ref="Z221:AA221"/>
    <mergeCell ref="Z222:AA222"/>
    <mergeCell ref="Z223:AA223"/>
    <mergeCell ref="Z224:AA224"/>
    <mergeCell ref="AB209:AB210"/>
    <mergeCell ref="Z210:AA210"/>
    <mergeCell ref="Z211:AA211"/>
    <mergeCell ref="Z212:AA212"/>
    <mergeCell ref="Z213:AA213"/>
    <mergeCell ref="Z214:AA214"/>
    <mergeCell ref="Z215:AA215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S209:S210"/>
    <mergeCell ref="Q209:R209"/>
    <mergeCell ref="T209:T210"/>
    <mergeCell ref="U209:AA209"/>
    <mergeCell ref="M213:N213"/>
    <mergeCell ref="AB186:AB187"/>
    <mergeCell ref="Z187:AA187"/>
    <mergeCell ref="Z188:AA188"/>
    <mergeCell ref="Z189:AA189"/>
    <mergeCell ref="Z190:AA190"/>
    <mergeCell ref="Z191:AA191"/>
    <mergeCell ref="Z192:AA192"/>
    <mergeCell ref="Z193:AA193"/>
    <mergeCell ref="U205:V205"/>
    <mergeCell ref="W205:X205"/>
    <mergeCell ref="Z205:AA205"/>
    <mergeCell ref="Z194:AA194"/>
    <mergeCell ref="Z195:AA195"/>
    <mergeCell ref="Z196:AA196"/>
    <mergeCell ref="Z197:AA197"/>
    <mergeCell ref="Z198:AA198"/>
    <mergeCell ref="Z199:AA199"/>
    <mergeCell ref="Z200:AA200"/>
    <mergeCell ref="Z201:AA201"/>
    <mergeCell ref="Z202:AA202"/>
    <mergeCell ref="Z175:AA175"/>
    <mergeCell ref="Z176:AA176"/>
    <mergeCell ref="Z177:AA177"/>
    <mergeCell ref="Z178:AA178"/>
    <mergeCell ref="Z179:AA179"/>
    <mergeCell ref="U182:V182"/>
    <mergeCell ref="W182:X182"/>
    <mergeCell ref="Z182:AA182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S186:S187"/>
    <mergeCell ref="T186:T187"/>
    <mergeCell ref="U186:AA186"/>
    <mergeCell ref="M178:N178"/>
    <mergeCell ref="M179:N179"/>
    <mergeCell ref="B165:B179"/>
    <mergeCell ref="Z167:AA167"/>
    <mergeCell ref="M167:N167"/>
    <mergeCell ref="Z168:AA168"/>
    <mergeCell ref="Z169:AA169"/>
    <mergeCell ref="Z170:AA170"/>
    <mergeCell ref="Z171:AA171"/>
    <mergeCell ref="Z172:AA172"/>
    <mergeCell ref="Z173:AA173"/>
    <mergeCell ref="Z174:AA174"/>
    <mergeCell ref="S163:S164"/>
    <mergeCell ref="T163:T164"/>
    <mergeCell ref="U163:AA163"/>
    <mergeCell ref="AB163:AB164"/>
    <mergeCell ref="Z164:AA164"/>
    <mergeCell ref="Z165:AA165"/>
    <mergeCell ref="Z166:AA166"/>
    <mergeCell ref="O163:P163"/>
    <mergeCell ref="Q163:R163"/>
    <mergeCell ref="B117:B118"/>
    <mergeCell ref="C117:C118"/>
    <mergeCell ref="D117:D118"/>
    <mergeCell ref="E117:E118"/>
    <mergeCell ref="F117:F118"/>
    <mergeCell ref="G117:G118"/>
    <mergeCell ref="H117:H118"/>
    <mergeCell ref="H163:H164"/>
    <mergeCell ref="I163:I164"/>
    <mergeCell ref="B119:B133"/>
    <mergeCell ref="C119:C133"/>
    <mergeCell ref="B163:B164"/>
    <mergeCell ref="C163:C164"/>
    <mergeCell ref="D163:D164"/>
    <mergeCell ref="E163:E164"/>
    <mergeCell ref="F163:F164"/>
    <mergeCell ref="G163:G164"/>
    <mergeCell ref="B140:B141"/>
    <mergeCell ref="C140:C141"/>
    <mergeCell ref="D140:D141"/>
    <mergeCell ref="E140:E141"/>
    <mergeCell ref="F140:F141"/>
    <mergeCell ref="G140:G141"/>
    <mergeCell ref="U159:V159"/>
    <mergeCell ref="W159:X159"/>
    <mergeCell ref="Z159:AA159"/>
    <mergeCell ref="L134:N134"/>
    <mergeCell ref="L111:N111"/>
    <mergeCell ref="L88:N88"/>
    <mergeCell ref="H140:H141"/>
    <mergeCell ref="I140:I141"/>
    <mergeCell ref="J140:J141"/>
    <mergeCell ref="L140:N141"/>
    <mergeCell ref="S140:S141"/>
    <mergeCell ref="T140:T141"/>
    <mergeCell ref="U90:V90"/>
    <mergeCell ref="W90:X90"/>
    <mergeCell ref="Z90:AA90"/>
    <mergeCell ref="I117:I118"/>
    <mergeCell ref="J117:J118"/>
    <mergeCell ref="Z109:AA109"/>
    <mergeCell ref="Z110:AA110"/>
    <mergeCell ref="Z100:AA100"/>
    <mergeCell ref="Z101:AA101"/>
    <mergeCell ref="Z102:AA102"/>
    <mergeCell ref="Z124:AA124"/>
    <mergeCell ref="M119:N119"/>
    <mergeCell ref="AB140:AB141"/>
    <mergeCell ref="AB117:AB118"/>
    <mergeCell ref="U136:V136"/>
    <mergeCell ref="W136:X136"/>
    <mergeCell ref="Z136:AA136"/>
    <mergeCell ref="Z153:AA153"/>
    <mergeCell ref="Z154:AA154"/>
    <mergeCell ref="Z155:AA155"/>
    <mergeCell ref="Z156:AA156"/>
    <mergeCell ref="Z144:AA144"/>
    <mergeCell ref="Z145:AA145"/>
    <mergeCell ref="Z146:AA146"/>
    <mergeCell ref="Z147:AA147"/>
    <mergeCell ref="Z148:AA148"/>
    <mergeCell ref="Z149:AA149"/>
    <mergeCell ref="Z150:AA150"/>
    <mergeCell ref="Z151:AA151"/>
    <mergeCell ref="U117:AA117"/>
    <mergeCell ref="Z118:AA118"/>
    <mergeCell ref="Z119:AA119"/>
    <mergeCell ref="Z120:AA120"/>
    <mergeCell ref="Z121:AA121"/>
    <mergeCell ref="Z122:AA122"/>
    <mergeCell ref="Z123:AA123"/>
    <mergeCell ref="AB94:AB95"/>
    <mergeCell ref="U113:V113"/>
    <mergeCell ref="W113:X113"/>
    <mergeCell ref="Z113:AA113"/>
    <mergeCell ref="Z152:AA152"/>
    <mergeCell ref="Z127:AA127"/>
    <mergeCell ref="Z128:AA128"/>
    <mergeCell ref="Z129:AA129"/>
    <mergeCell ref="Z130:AA130"/>
    <mergeCell ref="Z131:AA131"/>
    <mergeCell ref="Z132:AA132"/>
    <mergeCell ref="Z133:AA133"/>
    <mergeCell ref="U140:AA140"/>
    <mergeCell ref="Z141:AA141"/>
    <mergeCell ref="Z142:AA142"/>
    <mergeCell ref="Z143:AA143"/>
    <mergeCell ref="Z125:AA125"/>
    <mergeCell ref="Z126:AA126"/>
    <mergeCell ref="Z103:AA103"/>
    <mergeCell ref="Z104:AA104"/>
    <mergeCell ref="Z105:AA105"/>
    <mergeCell ref="Z106:AA106"/>
    <mergeCell ref="Z107:AA107"/>
    <mergeCell ref="Z108:AA108"/>
    <mergeCell ref="B71:B72"/>
    <mergeCell ref="Z73:AA73"/>
    <mergeCell ref="Z74:AA74"/>
    <mergeCell ref="Z75:AA75"/>
    <mergeCell ref="Z76:AA76"/>
    <mergeCell ref="Z77:AA77"/>
    <mergeCell ref="Z78:AA78"/>
    <mergeCell ref="Z79:AA79"/>
    <mergeCell ref="Z80:AA80"/>
    <mergeCell ref="C71:C72"/>
    <mergeCell ref="D71:D72"/>
    <mergeCell ref="E71:E72"/>
    <mergeCell ref="F71:F72"/>
    <mergeCell ref="G71:G72"/>
    <mergeCell ref="H71:H72"/>
    <mergeCell ref="I71:I72"/>
    <mergeCell ref="U67:V67"/>
    <mergeCell ref="W67:X67"/>
    <mergeCell ref="Z67:AA67"/>
    <mergeCell ref="L65:N65"/>
    <mergeCell ref="U71:AA71"/>
    <mergeCell ref="AB71:AB72"/>
    <mergeCell ref="Z72:AA72"/>
    <mergeCell ref="O71:P71"/>
    <mergeCell ref="Q71:R71"/>
    <mergeCell ref="S71:S72"/>
    <mergeCell ref="T71:T72"/>
    <mergeCell ref="Z56:AA56"/>
    <mergeCell ref="Z57:AA57"/>
    <mergeCell ref="Z58:AA58"/>
    <mergeCell ref="Z59:AA59"/>
    <mergeCell ref="Z60:AA60"/>
    <mergeCell ref="Z61:AA61"/>
    <mergeCell ref="Z62:AA62"/>
    <mergeCell ref="Z63:AA63"/>
    <mergeCell ref="Z64:AA64"/>
    <mergeCell ref="U48:AA48"/>
    <mergeCell ref="AB48:AB49"/>
    <mergeCell ref="Z49:AA49"/>
    <mergeCell ref="Z50:AA50"/>
    <mergeCell ref="Z51:AA51"/>
    <mergeCell ref="Z52:AA52"/>
    <mergeCell ref="Z53:AA53"/>
    <mergeCell ref="Z54:AA54"/>
    <mergeCell ref="Z55:AA55"/>
    <mergeCell ref="M38:N38"/>
    <mergeCell ref="M39:N39"/>
    <mergeCell ref="U44:V44"/>
    <mergeCell ref="W44:X44"/>
    <mergeCell ref="Z44:AA44"/>
    <mergeCell ref="Z27:AA27"/>
    <mergeCell ref="Z28:AA28"/>
    <mergeCell ref="Z29:AA29"/>
    <mergeCell ref="Z30:AA30"/>
    <mergeCell ref="Z31:AA31"/>
    <mergeCell ref="Z32:AA32"/>
    <mergeCell ref="Z33:AA33"/>
    <mergeCell ref="Z34:AA34"/>
    <mergeCell ref="Z35:AA35"/>
    <mergeCell ref="Z36:AA36"/>
    <mergeCell ref="Z37:AA37"/>
    <mergeCell ref="Z38:AA38"/>
    <mergeCell ref="Z39:AA39"/>
    <mergeCell ref="Z40:AA40"/>
    <mergeCell ref="Z41:AA41"/>
    <mergeCell ref="J2:J3"/>
    <mergeCell ref="Z16:AA16"/>
    <mergeCell ref="Z17:AA17"/>
    <mergeCell ref="Z18:AA18"/>
    <mergeCell ref="Z3:AA3"/>
    <mergeCell ref="AB2:AB3"/>
    <mergeCell ref="U2:AA2"/>
    <mergeCell ref="U25:AA25"/>
    <mergeCell ref="AB25:AB26"/>
    <mergeCell ref="Z26:AA26"/>
    <mergeCell ref="O25:P25"/>
    <mergeCell ref="Q25:R25"/>
    <mergeCell ref="T2:T3"/>
    <mergeCell ref="M15:N15"/>
    <mergeCell ref="M16:N16"/>
    <mergeCell ref="Z11:AA11"/>
    <mergeCell ref="Z12:AA12"/>
    <mergeCell ref="Z13:AA13"/>
    <mergeCell ref="Z14:AA14"/>
    <mergeCell ref="Z15:AA15"/>
    <mergeCell ref="B208:N208"/>
    <mergeCell ref="L203:N203"/>
    <mergeCell ref="M212:N212"/>
    <mergeCell ref="B209:B210"/>
    <mergeCell ref="M221:N221"/>
    <mergeCell ref="M222:N222"/>
    <mergeCell ref="M223:N223"/>
    <mergeCell ref="M200:N200"/>
    <mergeCell ref="M201:N201"/>
    <mergeCell ref="C209:C210"/>
    <mergeCell ref="M214:N214"/>
    <mergeCell ref="M215:N215"/>
    <mergeCell ref="M216:N216"/>
    <mergeCell ref="M217:N217"/>
    <mergeCell ref="M218:N218"/>
    <mergeCell ref="M219:N219"/>
    <mergeCell ref="M220:N220"/>
    <mergeCell ref="M120:N120"/>
    <mergeCell ref="M121:N121"/>
    <mergeCell ref="M122:N122"/>
    <mergeCell ref="M123:N123"/>
    <mergeCell ref="M124:N124"/>
    <mergeCell ref="M177:N177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M176:N176"/>
    <mergeCell ref="M133:N133"/>
    <mergeCell ref="M125:N125"/>
    <mergeCell ref="M126:N126"/>
    <mergeCell ref="M127:N127"/>
    <mergeCell ref="M128:N128"/>
    <mergeCell ref="B139:N139"/>
    <mergeCell ref="J163:J164"/>
    <mergeCell ref="L163:N164"/>
    <mergeCell ref="M165:N165"/>
    <mergeCell ref="T94:T95"/>
    <mergeCell ref="L117:N118"/>
    <mergeCell ref="S117:S118"/>
    <mergeCell ref="T117:T118"/>
    <mergeCell ref="O94:P94"/>
    <mergeCell ref="Q94:R94"/>
    <mergeCell ref="O117:P117"/>
    <mergeCell ref="Q117:R117"/>
    <mergeCell ref="H94:H95"/>
    <mergeCell ref="I94:I95"/>
    <mergeCell ref="J94:J95"/>
    <mergeCell ref="L94:N95"/>
    <mergeCell ref="S94:S95"/>
    <mergeCell ref="M105:N105"/>
    <mergeCell ref="M106:N106"/>
    <mergeCell ref="M101:N101"/>
    <mergeCell ref="M99:N99"/>
    <mergeCell ref="M87:N87"/>
    <mergeCell ref="M104:N104"/>
    <mergeCell ref="J71:J72"/>
    <mergeCell ref="L71:N72"/>
    <mergeCell ref="M102:N102"/>
    <mergeCell ref="M103:N103"/>
    <mergeCell ref="M96:N96"/>
    <mergeCell ref="M97:N97"/>
    <mergeCell ref="M98:N98"/>
    <mergeCell ref="M100:N100"/>
    <mergeCell ref="M74:N74"/>
    <mergeCell ref="M75:N75"/>
    <mergeCell ref="M85:N85"/>
    <mergeCell ref="M86:N86"/>
    <mergeCell ref="M76:N76"/>
    <mergeCell ref="M77:N77"/>
    <mergeCell ref="M78:N78"/>
    <mergeCell ref="C94:C95"/>
    <mergeCell ref="D94:D95"/>
    <mergeCell ref="E94:E95"/>
    <mergeCell ref="F94:F95"/>
    <mergeCell ref="G94:G95"/>
    <mergeCell ref="O2:P2"/>
    <mergeCell ref="Q2:R2"/>
    <mergeCell ref="L2:N3"/>
    <mergeCell ref="S2:S3"/>
    <mergeCell ref="M4:N4"/>
    <mergeCell ref="M5:N5"/>
    <mergeCell ref="M6:N6"/>
    <mergeCell ref="M7:N7"/>
    <mergeCell ref="L48:N49"/>
    <mergeCell ref="S48:S49"/>
    <mergeCell ref="D48:D49"/>
    <mergeCell ref="E48:E49"/>
    <mergeCell ref="F48:F49"/>
    <mergeCell ref="G48:G49"/>
    <mergeCell ref="H48:H49"/>
    <mergeCell ref="I48:I49"/>
    <mergeCell ref="J48:J49"/>
    <mergeCell ref="M60:N60"/>
    <mergeCell ref="M73:N73"/>
    <mergeCell ref="T48:T49"/>
    <mergeCell ref="O48:P48"/>
    <mergeCell ref="Q48:R48"/>
    <mergeCell ref="M40:N40"/>
    <mergeCell ref="M41:N41"/>
    <mergeCell ref="C27:C41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S25:S26"/>
    <mergeCell ref="T25:T26"/>
    <mergeCell ref="L42:N42"/>
    <mergeCell ref="M35:N35"/>
    <mergeCell ref="M36:N36"/>
    <mergeCell ref="M37:N37"/>
    <mergeCell ref="B48:B49"/>
    <mergeCell ref="C48:C49"/>
    <mergeCell ref="M55:N55"/>
    <mergeCell ref="M56:N56"/>
    <mergeCell ref="M61:N61"/>
    <mergeCell ref="M62:N62"/>
    <mergeCell ref="M64:N64"/>
    <mergeCell ref="M63:N63"/>
    <mergeCell ref="M58:N58"/>
    <mergeCell ref="M50:N50"/>
    <mergeCell ref="M51:N51"/>
    <mergeCell ref="M52:N52"/>
    <mergeCell ref="M53:N53"/>
    <mergeCell ref="M54:N54"/>
    <mergeCell ref="M57:N57"/>
    <mergeCell ref="B96:B110"/>
    <mergeCell ref="C96:C110"/>
    <mergeCell ref="M108:N108"/>
    <mergeCell ref="M109:N109"/>
    <mergeCell ref="M110:N110"/>
    <mergeCell ref="M107:N107"/>
    <mergeCell ref="B94:B95"/>
    <mergeCell ref="M31:N31"/>
    <mergeCell ref="M32:N32"/>
    <mergeCell ref="M33:N33"/>
    <mergeCell ref="M34:N34"/>
    <mergeCell ref="B27:B41"/>
    <mergeCell ref="M27:N27"/>
    <mergeCell ref="B73:B87"/>
    <mergeCell ref="C73:C87"/>
    <mergeCell ref="M79:N79"/>
    <mergeCell ref="M80:N80"/>
    <mergeCell ref="M81:N81"/>
    <mergeCell ref="M82:N82"/>
    <mergeCell ref="M83:N83"/>
    <mergeCell ref="M84:N84"/>
    <mergeCell ref="B50:B64"/>
    <mergeCell ref="C50:C64"/>
    <mergeCell ref="M59:N59"/>
    <mergeCell ref="A1:A23"/>
    <mergeCell ref="B4:B18"/>
    <mergeCell ref="C4:C18"/>
    <mergeCell ref="M11:N11"/>
    <mergeCell ref="M12:N12"/>
    <mergeCell ref="M13:N13"/>
    <mergeCell ref="M14:N14"/>
    <mergeCell ref="M29:N29"/>
    <mergeCell ref="M30:N30"/>
    <mergeCell ref="M28:N28"/>
    <mergeCell ref="M8:N8"/>
    <mergeCell ref="M9:N9"/>
    <mergeCell ref="M10:N10"/>
    <mergeCell ref="M17:N17"/>
    <mergeCell ref="M18:N18"/>
    <mergeCell ref="L19:N19"/>
    <mergeCell ref="B2:B3"/>
    <mergeCell ref="C2:C3"/>
    <mergeCell ref="D2:D3"/>
    <mergeCell ref="E2:E3"/>
    <mergeCell ref="F2:F3"/>
    <mergeCell ref="G2:G3"/>
    <mergeCell ref="H2:H3"/>
    <mergeCell ref="I2:I3"/>
    <mergeCell ref="M166:N166"/>
    <mergeCell ref="L180:N180"/>
    <mergeCell ref="B142:B156"/>
    <mergeCell ref="C142:C156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A208:A230"/>
    <mergeCell ref="O186:P186"/>
    <mergeCell ref="Q186:R186"/>
    <mergeCell ref="O209:P209"/>
    <mergeCell ref="B211:B225"/>
    <mergeCell ref="C211:C225"/>
    <mergeCell ref="M202:N202"/>
    <mergeCell ref="M191:N191"/>
    <mergeCell ref="M192:N192"/>
    <mergeCell ref="M193:N193"/>
    <mergeCell ref="M211:N211"/>
    <mergeCell ref="B188:B202"/>
    <mergeCell ref="C188:C202"/>
    <mergeCell ref="M188:N188"/>
    <mergeCell ref="M189:N189"/>
    <mergeCell ref="M190:N190"/>
    <mergeCell ref="M224:N224"/>
    <mergeCell ref="M225:N225"/>
    <mergeCell ref="M194:N194"/>
    <mergeCell ref="M195:N195"/>
    <mergeCell ref="M196:N196"/>
    <mergeCell ref="M197:N197"/>
    <mergeCell ref="M198:N198"/>
    <mergeCell ref="M199:N199"/>
    <mergeCell ref="B1:M1"/>
    <mergeCell ref="O1:AB1"/>
    <mergeCell ref="B24:N24"/>
    <mergeCell ref="O24:AB24"/>
    <mergeCell ref="B47:N47"/>
    <mergeCell ref="O47:AB47"/>
    <mergeCell ref="B70:N70"/>
    <mergeCell ref="O70:AB70"/>
    <mergeCell ref="Z19:AA19"/>
    <mergeCell ref="Z20:AA20"/>
    <mergeCell ref="Z42:AA42"/>
    <mergeCell ref="Z43:AA43"/>
    <mergeCell ref="Z65:AA65"/>
    <mergeCell ref="Z66:AA66"/>
    <mergeCell ref="W21:X21"/>
    <mergeCell ref="U21:V21"/>
    <mergeCell ref="Z21:AA21"/>
    <mergeCell ref="Z4:AA4"/>
    <mergeCell ref="Z5:AA5"/>
    <mergeCell ref="Z6:AA6"/>
    <mergeCell ref="Z7:AA7"/>
    <mergeCell ref="Z8:AA8"/>
    <mergeCell ref="Z9:AA9"/>
    <mergeCell ref="Z10:AA10"/>
    <mergeCell ref="O139:AB139"/>
    <mergeCell ref="B162:N162"/>
    <mergeCell ref="O162:AB162"/>
    <mergeCell ref="B185:N185"/>
    <mergeCell ref="O185:AB185"/>
    <mergeCell ref="Z111:AA111"/>
    <mergeCell ref="Z112:AA112"/>
    <mergeCell ref="Z134:AA134"/>
    <mergeCell ref="Z135:AA135"/>
    <mergeCell ref="Z157:AA157"/>
    <mergeCell ref="Z158:AA158"/>
    <mergeCell ref="Z180:AA180"/>
    <mergeCell ref="Z181:AA181"/>
    <mergeCell ref="M154:N154"/>
    <mergeCell ref="M155:N155"/>
    <mergeCell ref="M156:N156"/>
    <mergeCell ref="O140:P140"/>
    <mergeCell ref="Q140:R140"/>
    <mergeCell ref="M131:N131"/>
    <mergeCell ref="L157:N157"/>
    <mergeCell ref="M129:N129"/>
    <mergeCell ref="M130:N130"/>
    <mergeCell ref="M132:N132"/>
    <mergeCell ref="C165:C179"/>
    <mergeCell ref="Z227:AA227"/>
    <mergeCell ref="C20:T20"/>
    <mergeCell ref="C21:T21"/>
    <mergeCell ref="C43:T43"/>
    <mergeCell ref="C44:T44"/>
    <mergeCell ref="C66:T66"/>
    <mergeCell ref="C67:T67"/>
    <mergeCell ref="C89:T89"/>
    <mergeCell ref="C90:T90"/>
    <mergeCell ref="C112:T112"/>
    <mergeCell ref="C113:T113"/>
    <mergeCell ref="C135:T135"/>
    <mergeCell ref="C136:T136"/>
    <mergeCell ref="C158:T158"/>
    <mergeCell ref="C159:T159"/>
    <mergeCell ref="C181:T181"/>
    <mergeCell ref="C182:T182"/>
    <mergeCell ref="C204:T204"/>
    <mergeCell ref="C205:T205"/>
    <mergeCell ref="C227:T227"/>
    <mergeCell ref="B93:N93"/>
    <mergeCell ref="O93:AB93"/>
    <mergeCell ref="B116:N116"/>
    <mergeCell ref="O116:AB116"/>
    <mergeCell ref="AE65:AF65"/>
    <mergeCell ref="AE88:AF88"/>
    <mergeCell ref="AE111:AF111"/>
    <mergeCell ref="AE134:AF134"/>
    <mergeCell ref="AE157:AF157"/>
    <mergeCell ref="AE180:AF180"/>
    <mergeCell ref="Z203:AA203"/>
    <mergeCell ref="Z204:AA204"/>
    <mergeCell ref="Z226:AA226"/>
    <mergeCell ref="Z81:AA81"/>
    <mergeCell ref="Z82:AA82"/>
    <mergeCell ref="Z83:AA83"/>
    <mergeCell ref="Z84:AA84"/>
    <mergeCell ref="Z85:AA85"/>
    <mergeCell ref="Z86:AA86"/>
    <mergeCell ref="Z87:AA87"/>
    <mergeCell ref="U94:AA94"/>
    <mergeCell ref="Z95:AA95"/>
    <mergeCell ref="Z96:AA96"/>
    <mergeCell ref="Z88:AA88"/>
    <mergeCell ref="Z89:AA89"/>
    <mergeCell ref="Z97:AA97"/>
    <mergeCell ref="Z98:AA98"/>
    <mergeCell ref="Z99:AA99"/>
    <mergeCell ref="AG227:AH227"/>
    <mergeCell ref="AE203:AF203"/>
    <mergeCell ref="AE226:AF226"/>
    <mergeCell ref="AG19:AH19"/>
    <mergeCell ref="AG20:AH20"/>
    <mergeCell ref="AG42:AH42"/>
    <mergeCell ref="AG43:AH43"/>
    <mergeCell ref="AG65:AH65"/>
    <mergeCell ref="AG66:AH66"/>
    <mergeCell ref="AG88:AH88"/>
    <mergeCell ref="AG89:AH89"/>
    <mergeCell ref="AG111:AH111"/>
    <mergeCell ref="AG112:AH112"/>
    <mergeCell ref="AG134:AH134"/>
    <mergeCell ref="AG135:AH135"/>
    <mergeCell ref="AG157:AH157"/>
    <mergeCell ref="AG158:AH158"/>
    <mergeCell ref="AG180:AH180"/>
    <mergeCell ref="AG181:AH181"/>
    <mergeCell ref="AG203:AH203"/>
    <mergeCell ref="AG204:AH204"/>
    <mergeCell ref="AG226:AH226"/>
    <mergeCell ref="AE19:AF19"/>
    <mergeCell ref="AE42:AF42"/>
  </mergeCells>
  <conditionalFormatting sqref="M4:M18">
    <cfRule type="cellIs" dxfId="335" priority="113" operator="greaterThan">
      <formula>0</formula>
    </cfRule>
    <cfRule type="cellIs" priority="114" operator="greaterThan">
      <formula>0</formula>
    </cfRule>
  </conditionalFormatting>
  <conditionalFormatting sqref="B4:C18">
    <cfRule type="cellIs" dxfId="334" priority="80" operator="equal">
      <formula>0</formula>
    </cfRule>
  </conditionalFormatting>
  <conditionalFormatting sqref="B27:C41">
    <cfRule type="cellIs" dxfId="333" priority="77" operator="equal">
      <formula>0</formula>
    </cfRule>
  </conditionalFormatting>
  <conditionalFormatting sqref="B50:C64">
    <cfRule type="cellIs" dxfId="332" priority="74" operator="equal">
      <formula>0</formula>
    </cfRule>
  </conditionalFormatting>
  <conditionalFormatting sqref="B73:C87">
    <cfRule type="cellIs" dxfId="331" priority="71" operator="equal">
      <formula>0</formula>
    </cfRule>
  </conditionalFormatting>
  <conditionalFormatting sqref="B96:C110">
    <cfRule type="cellIs" dxfId="330" priority="68" operator="equal">
      <formula>0</formula>
    </cfRule>
  </conditionalFormatting>
  <conditionalFormatting sqref="M119:M133">
    <cfRule type="cellIs" dxfId="329" priority="66" operator="greaterThan">
      <formula>0</formula>
    </cfRule>
    <cfRule type="cellIs" priority="67" operator="greaterThan">
      <formula>0</formula>
    </cfRule>
  </conditionalFormatting>
  <conditionalFormatting sqref="B119:C133">
    <cfRule type="cellIs" dxfId="328" priority="65" operator="equal">
      <formula>0</formula>
    </cfRule>
  </conditionalFormatting>
  <conditionalFormatting sqref="B142:C156">
    <cfRule type="cellIs" dxfId="327" priority="62" operator="equal">
      <formula>0</formula>
    </cfRule>
  </conditionalFormatting>
  <conditionalFormatting sqref="B165:C179">
    <cfRule type="cellIs" dxfId="326" priority="59" operator="equal">
      <formula>0</formula>
    </cfRule>
  </conditionalFormatting>
  <conditionalFormatting sqref="B188:C202">
    <cfRule type="cellIs" dxfId="325" priority="56" operator="equal">
      <formula>0</formula>
    </cfRule>
  </conditionalFormatting>
  <conditionalFormatting sqref="B211:C225">
    <cfRule type="cellIs" dxfId="324" priority="53" operator="equal">
      <formula>0</formula>
    </cfRule>
  </conditionalFormatting>
  <conditionalFormatting sqref="H19">
    <cfRule type="containsErrors" dxfId="323" priority="51">
      <formula>ISERROR(H19)</formula>
    </cfRule>
    <cfRule type="containsErrors" dxfId="322" priority="52">
      <formula>ISERROR(H19)</formula>
    </cfRule>
  </conditionalFormatting>
  <conditionalFormatting sqref="H42">
    <cfRule type="containsErrors" dxfId="321" priority="41">
      <formula>ISERROR(H42)</formula>
    </cfRule>
    <cfRule type="containsErrors" dxfId="320" priority="42">
      <formula>ISERROR(H42)</formula>
    </cfRule>
  </conditionalFormatting>
  <conditionalFormatting sqref="H65">
    <cfRule type="containsErrors" dxfId="319" priority="39">
      <formula>ISERROR(H65)</formula>
    </cfRule>
    <cfRule type="containsErrors" dxfId="318" priority="40">
      <formula>ISERROR(H65)</formula>
    </cfRule>
  </conditionalFormatting>
  <conditionalFormatting sqref="H88">
    <cfRule type="containsErrors" dxfId="317" priority="37">
      <formula>ISERROR(H88)</formula>
    </cfRule>
    <cfRule type="containsErrors" dxfId="316" priority="38">
      <formula>ISERROR(H88)</formula>
    </cfRule>
  </conditionalFormatting>
  <conditionalFormatting sqref="H111">
    <cfRule type="containsErrors" dxfId="315" priority="35">
      <formula>ISERROR(H111)</formula>
    </cfRule>
    <cfRule type="containsErrors" dxfId="314" priority="36">
      <formula>ISERROR(H111)</formula>
    </cfRule>
  </conditionalFormatting>
  <conditionalFormatting sqref="H134">
    <cfRule type="containsErrors" dxfId="313" priority="33">
      <formula>ISERROR(H134)</formula>
    </cfRule>
    <cfRule type="containsErrors" dxfId="312" priority="34">
      <formula>ISERROR(H134)</formula>
    </cfRule>
  </conditionalFormatting>
  <conditionalFormatting sqref="H157">
    <cfRule type="containsErrors" dxfId="311" priority="31">
      <formula>ISERROR(H157)</formula>
    </cfRule>
    <cfRule type="containsErrors" dxfId="310" priority="32">
      <formula>ISERROR(H157)</formula>
    </cfRule>
  </conditionalFormatting>
  <conditionalFormatting sqref="H180">
    <cfRule type="containsErrors" dxfId="309" priority="29">
      <formula>ISERROR(H180)</formula>
    </cfRule>
    <cfRule type="containsErrors" dxfId="308" priority="30">
      <formula>ISERROR(H180)</formula>
    </cfRule>
  </conditionalFormatting>
  <conditionalFormatting sqref="H203">
    <cfRule type="containsErrors" dxfId="307" priority="27">
      <formula>ISERROR(H203)</formula>
    </cfRule>
    <cfRule type="containsErrors" dxfId="306" priority="28">
      <formula>ISERROR(H203)</formula>
    </cfRule>
  </conditionalFormatting>
  <conditionalFormatting sqref="H226">
    <cfRule type="containsErrors" dxfId="305" priority="25">
      <formula>ISERROR(H226)</formula>
    </cfRule>
    <cfRule type="containsErrors" dxfId="304" priority="26">
      <formula>ISERROR(H226)</formula>
    </cfRule>
  </conditionalFormatting>
  <conditionalFormatting sqref="M27:M41">
    <cfRule type="cellIs" dxfId="303" priority="15" operator="greaterThan">
      <formula>0</formula>
    </cfRule>
    <cfRule type="cellIs" priority="16" operator="greaterThan">
      <formula>0</formula>
    </cfRule>
  </conditionalFormatting>
  <conditionalFormatting sqref="M50:M64">
    <cfRule type="cellIs" dxfId="302" priority="13" operator="greaterThan">
      <formula>0</formula>
    </cfRule>
    <cfRule type="cellIs" priority="14" operator="greaterThan">
      <formula>0</formula>
    </cfRule>
  </conditionalFormatting>
  <conditionalFormatting sqref="M73:M87">
    <cfRule type="cellIs" dxfId="301" priority="11" operator="greaterThan">
      <formula>0</formula>
    </cfRule>
    <cfRule type="cellIs" priority="12" operator="greaterThan">
      <formula>0</formula>
    </cfRule>
  </conditionalFormatting>
  <conditionalFormatting sqref="M96:M110">
    <cfRule type="cellIs" dxfId="300" priority="9" operator="greaterThan">
      <formula>0</formula>
    </cfRule>
    <cfRule type="cellIs" priority="10" operator="greaterThan">
      <formula>0</formula>
    </cfRule>
  </conditionalFormatting>
  <conditionalFormatting sqref="M142:M156">
    <cfRule type="cellIs" dxfId="299" priority="7" operator="greaterThan">
      <formula>0</formula>
    </cfRule>
    <cfRule type="cellIs" priority="8" operator="greaterThan">
      <formula>0</formula>
    </cfRule>
  </conditionalFormatting>
  <conditionalFormatting sqref="M165:M179">
    <cfRule type="cellIs" dxfId="298" priority="5" operator="greaterThan">
      <formula>0</formula>
    </cfRule>
    <cfRule type="cellIs" priority="6" operator="greaterThan">
      <formula>0</formula>
    </cfRule>
  </conditionalFormatting>
  <conditionalFormatting sqref="M188:M202">
    <cfRule type="cellIs" dxfId="297" priority="3" operator="greaterThan">
      <formula>0</formula>
    </cfRule>
    <cfRule type="cellIs" priority="4" operator="greaterThan">
      <formula>0</formula>
    </cfRule>
  </conditionalFormatting>
  <conditionalFormatting sqref="M211:M225">
    <cfRule type="cellIs" dxfId="296" priority="1" operator="greaterThan">
      <formula>0</formula>
    </cfRule>
    <cfRule type="cellIs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AA4 U4:U18" unlockedFormula="1"/>
    <ignoredError sqref="V4:V14 X4:X18 V15:V18 V20 X20 V43 X43 X66 V89 X89 V112 X112 V135 X135 X158 V158 V181 X181 V204 X204 V227 X227" formula="1"/>
    <ignoredError sqref="Y4:Y18 W4:W18" formula="1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400-000000000000}">
          <x14:formula1>
            <xm:f>DADOS!$G$3:$G$4</xm:f>
          </x14:formula1>
          <xm:sqref>L4:L18 L165:L179 L188:L202 L27:L41 L50:L64 L119:L133 L73:L87 L96:L110 L142:L156 L211:L225</xm:sqref>
        </x14:dataValidation>
        <x14:dataValidation type="list" allowBlank="1" showInputMessage="1" showErrorMessage="1" xr:uid="{00000000-0002-0000-0400-000001000000}">
          <x14:formula1>
            <xm:f>DADOS!$A$195:$A$366</xm:f>
          </x14:formula1>
          <xm:sqref>H165:I179 H119:I133 H142:I156 H96:I110 H4:I18 H27:I41 H50:I64 H73:I87 H188:I202 H211:I225</xm:sqref>
        </x14:dataValidation>
        <x14:dataValidation type="list" allowBlank="1" showInputMessage="1" showErrorMessage="1" xr:uid="{00000000-0002-0000-0400-000004000000}">
          <x14:formula1>
            <xm:f>DADOS!$Q$4:$Q$6</xm:f>
          </x14:formula1>
          <xm:sqref>D165:D179 D119:D133 D142:D156 D96:D110 D188:D202 D27:D41 D50:D64 D73:D87 D4:D18 D211:D225</xm:sqref>
        </x14:dataValidation>
        <x14:dataValidation type="list" allowBlank="1" showInputMessage="1" showErrorMessage="1" xr:uid="{00000000-0002-0000-0400-000005000000}">
          <x14:formula1>
            <xm:f>DADOS!$S$4:$S$10</xm:f>
          </x14:formula1>
          <xm:sqref>E165:E179 E119:E133 E142:E156 E96:E110 E4:E18 E27:E41 E50:E64 E73:E87 E188:E202 E211:E225</xm:sqref>
        </x14:dataValidation>
        <x14:dataValidation type="list" allowBlank="1" showInputMessage="1" showErrorMessage="1" xr:uid="{00000000-0002-0000-0400-000006000000}">
          <x14:formula1>
            <xm:f>DADOS!$U$4:$U$13</xm:f>
          </x14:formula1>
          <xm:sqref>F165:F179 F119:F133 F142:F156 F96:F110 F4:F18 F27:F41 F50:F64 F73:F87 F188:F202 F211:F225</xm:sqref>
        </x14:dataValidation>
        <x14:dataValidation type="list" allowBlank="1" showInputMessage="1" showErrorMessage="1" xr:uid="{00000000-0002-0000-0400-000007000000}">
          <x14:formula1>
            <xm:f>DADOS!$W$4:$W$9</xm:f>
          </x14:formula1>
          <xm:sqref>G165:G179 G119:G133 G142:G156 G96:G110 G4:G18 G27:G41 G50:G64 G73:G87 G188:G202 G211:G225</xm:sqref>
        </x14:dataValidation>
        <x14:dataValidation type="list" allowBlank="1" showInputMessage="1" showErrorMessage="1" promptTitle="Necessita de Nota fiscal?" prompt="Informe na coluna &quot;Informações adicionais&quot;." xr:uid="{00000000-0002-0000-0400-000008000000}">
          <x14:formula1>
            <xm:f>DADOS!$E$2:$E$27</xm:f>
          </x14:formula1>
          <xm:sqref>M165:M179 M142:M156 M4:M18 M96:M110 M188:M202 M50:M64 M119:M133 M27:M41 M73:M87 M211:M225</xm:sqref>
        </x14:dataValidation>
        <x14:dataValidation type="list" allowBlank="1" showInputMessage="1" showErrorMessage="1" xr:uid="{00000000-0002-0000-0400-000009000000}">
          <x14:formula1>
            <xm:f>DADOS!$G$6:$G$8</xm:f>
          </x14:formula1>
          <xm:sqref>AB8 AB31 AB54 AB77 AB100 AB123 AB146 AB169 AB192 AB215</xm:sqref>
        </x14:dataValidation>
        <x14:dataValidation type="list" allowBlank="1" showInputMessage="1" showErrorMessage="1" xr:uid="{00000000-0002-0000-0400-00000A000000}">
          <x14:formula1>
            <xm:f>DADOS!$BG$3:$BG$12</xm:f>
          </x14:formula1>
          <xm:sqref>AB5 AB28 AB51 AB74 AB97 AB120 AB143 AB166 AB189 AB212</xm:sqref>
        </x14:dataValidation>
        <x14:dataValidation type="list" allowBlank="1" xr:uid="{00000000-0002-0000-0400-00000B000000}">
          <x14:formula1>
            <xm:f>DADOS!$E$2:$E$52</xm:f>
          </x14:formula1>
          <xm:sqref>Y164 Y72 Y3 Y141 Y95 Y187 Y26 Y49 Y118 Y210</xm:sqref>
        </x14:dataValidation>
        <x14:dataValidation type="list" allowBlank="1" xr:uid="{3CD6830D-D0B6-4781-AFF8-762A5F047540}">
          <x14:formula1>
            <xm:f>DADOS!$C$2:$C$12</xm:f>
          </x14:formula1>
          <xm:sqref>U3 U141 U187 U26 U49 U95 U118 U164 U72 U210</xm:sqref>
        </x14:dataValidation>
        <x14:dataValidation type="list" allowBlank="1" xr:uid="{89DA9962-1291-4FF5-BF52-6437733E8275}">
          <x14:formula1>
            <xm:f>DADOS!$D$2:$D$12</xm:f>
          </x14:formula1>
          <xm:sqref>W3 W141 W187 W26 W49 W95 W118 W164 W72 W210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AI230"/>
  <sheetViews>
    <sheetView topLeftCell="A19" zoomScale="90" zoomScaleNormal="90" workbookViewId="0">
      <selection activeCell="C21" sqref="C21:U21"/>
    </sheetView>
  </sheetViews>
  <sheetFormatPr defaultColWidth="9" defaultRowHeight="15.6"/>
  <cols>
    <col min="1" max="1" width="6.19921875" style="1" customWidth="1"/>
    <col min="2" max="2" width="20.09765625" style="1" customWidth="1"/>
    <col min="3" max="3" width="7.3984375" style="1" customWidth="1"/>
    <col min="4" max="4" width="12.5" style="274" customWidth="1"/>
    <col min="5" max="5" width="10.69921875" style="1" customWidth="1"/>
    <col min="6" max="6" width="15.3984375" style="1" customWidth="1"/>
    <col min="7" max="12" width="10.69921875" style="1" customWidth="1"/>
    <col min="13" max="13" width="5.59765625" style="1" customWidth="1"/>
    <col min="14" max="14" width="4.59765625" style="1" customWidth="1"/>
    <col min="15" max="15" width="5.19921875" style="1" customWidth="1"/>
    <col min="16" max="20" width="15.69921875" style="1" customWidth="1"/>
    <col min="21" max="21" width="7.69921875" style="1" customWidth="1"/>
    <col min="22" max="27" width="10.69921875" style="1" customWidth="1"/>
    <col min="28" max="28" width="7.3984375" style="1" customWidth="1"/>
    <col min="29" max="29" width="15.3984375" style="1" customWidth="1"/>
    <col min="30" max="30" width="0" style="1" hidden="1" customWidth="1"/>
    <col min="31" max="32" width="9" style="1" hidden="1" customWidth="1"/>
    <col min="33" max="33" width="12.19921875" style="1" hidden="1" customWidth="1"/>
    <col min="34" max="34" width="13" style="1" hidden="1" customWidth="1"/>
    <col min="35" max="35" width="9" style="1" hidden="1" customWidth="1"/>
    <col min="36" max="36" width="9" style="1" customWidth="1"/>
    <col min="37" max="16384" width="9" style="1"/>
  </cols>
  <sheetData>
    <row r="1" spans="1:33" ht="49.95" customHeight="1">
      <c r="A1" s="1141" t="s">
        <v>152</v>
      </c>
      <c r="B1" s="1238" t="s">
        <v>171</v>
      </c>
      <c r="C1" s="1238"/>
      <c r="D1" s="1238"/>
      <c r="E1" s="1238"/>
      <c r="F1" s="1238"/>
      <c r="G1" s="1238"/>
      <c r="H1" s="1238"/>
      <c r="I1" s="1238"/>
      <c r="J1" s="1238"/>
      <c r="K1" s="1238"/>
      <c r="L1" s="1238"/>
      <c r="M1" s="1238"/>
      <c r="N1" s="1238"/>
      <c r="O1" s="1238"/>
      <c r="P1" s="1134" t="str">
        <f>IF(B4=0,"",B4)</f>
        <v/>
      </c>
      <c r="Q1" s="1134"/>
      <c r="R1" s="1134"/>
      <c r="S1" s="1134"/>
      <c r="T1" s="1134"/>
      <c r="U1" s="1134"/>
      <c r="V1" s="1134"/>
      <c r="W1" s="1134"/>
      <c r="X1" s="1134"/>
      <c r="Y1" s="1134"/>
      <c r="Z1" s="1134"/>
      <c r="AA1" s="1134"/>
      <c r="AB1" s="1134"/>
      <c r="AC1" s="1134"/>
    </row>
    <row r="2" spans="1:33" ht="19.5" customHeight="1">
      <c r="A2" s="1141"/>
      <c r="B2" s="1216" t="s">
        <v>74</v>
      </c>
      <c r="C2" s="1218" t="s">
        <v>75</v>
      </c>
      <c r="D2" s="1220" t="s">
        <v>84</v>
      </c>
      <c r="E2" s="1216" t="s">
        <v>45</v>
      </c>
      <c r="F2" s="1223" t="s">
        <v>172</v>
      </c>
      <c r="G2" s="1223" t="s">
        <v>173</v>
      </c>
      <c r="H2" s="1234" t="s">
        <v>94</v>
      </c>
      <c r="I2" s="1223" t="s">
        <v>174</v>
      </c>
      <c r="J2" s="1225" t="s">
        <v>157</v>
      </c>
      <c r="K2" s="1225" t="s">
        <v>175</v>
      </c>
      <c r="L2" s="1223" t="s">
        <v>77</v>
      </c>
      <c r="M2" s="1223" t="s">
        <v>78</v>
      </c>
      <c r="N2" s="1236" t="s">
        <v>100</v>
      </c>
      <c r="O2" s="1216"/>
      <c r="P2" s="1230" t="s">
        <v>176</v>
      </c>
      <c r="Q2" s="1230"/>
      <c r="R2" s="1230" t="s">
        <v>177</v>
      </c>
      <c r="S2" s="1230"/>
      <c r="T2" s="1210" t="s">
        <v>178</v>
      </c>
      <c r="U2" s="1212" t="s">
        <v>63</v>
      </c>
      <c r="V2" s="1105" t="s">
        <v>80</v>
      </c>
      <c r="W2" s="1230"/>
      <c r="X2" s="1230"/>
      <c r="Y2" s="1230"/>
      <c r="Z2" s="1230"/>
      <c r="AA2" s="1230"/>
      <c r="AB2" s="1230"/>
      <c r="AC2" s="1201" t="s">
        <v>104</v>
      </c>
    </row>
    <row r="3" spans="1:33">
      <c r="A3" s="1141"/>
      <c r="B3" s="1217"/>
      <c r="C3" s="1219"/>
      <c r="D3" s="1221"/>
      <c r="E3" s="1222"/>
      <c r="F3" s="1224"/>
      <c r="G3" s="1224"/>
      <c r="H3" s="1235"/>
      <c r="I3" s="1224"/>
      <c r="J3" s="1226"/>
      <c r="K3" s="1226"/>
      <c r="L3" s="1224"/>
      <c r="M3" s="1224"/>
      <c r="N3" s="1237"/>
      <c r="O3" s="1222"/>
      <c r="P3" s="271" t="s">
        <v>179</v>
      </c>
      <c r="Q3" s="245" t="s">
        <v>82</v>
      </c>
      <c r="R3" s="245" t="s">
        <v>180</v>
      </c>
      <c r="S3" s="3" t="s">
        <v>181</v>
      </c>
      <c r="T3" s="1211"/>
      <c r="U3" s="1213"/>
      <c r="V3" s="117">
        <v>0.1</v>
      </c>
      <c r="W3" s="272" t="s">
        <v>57</v>
      </c>
      <c r="X3" s="118">
        <v>0.1</v>
      </c>
      <c r="Y3" s="273" t="s">
        <v>108</v>
      </c>
      <c r="Z3" s="119">
        <v>0.1</v>
      </c>
      <c r="AA3" s="1231" t="s">
        <v>59</v>
      </c>
      <c r="AB3" s="1232"/>
      <c r="AC3" s="1239"/>
      <c r="AF3"/>
      <c r="AG3"/>
    </row>
    <row r="4" spans="1:33">
      <c r="A4" s="1141"/>
      <c r="B4" s="1243">
        <f>'Cadastro Inicial'!B14</f>
        <v>0</v>
      </c>
      <c r="C4" s="1245">
        <f>'Cadastro Inicial'!C14:D14</f>
        <v>0</v>
      </c>
      <c r="D4" s="839"/>
      <c r="E4" s="839"/>
      <c r="F4" s="839"/>
      <c r="G4" s="839"/>
      <c r="H4" s="839"/>
      <c r="I4" s="839"/>
      <c r="J4" s="848"/>
      <c r="K4" s="848"/>
      <c r="L4" s="839"/>
      <c r="M4" s="849">
        <f>IF(K4=0,0,(K4-J4)+1)</f>
        <v>0</v>
      </c>
      <c r="N4" s="850" t="s">
        <v>164</v>
      </c>
      <c r="O4" s="820">
        <v>0.1</v>
      </c>
      <c r="P4" s="854">
        <f>ROUNDUP(((R4/U4)),0)</f>
        <v>0</v>
      </c>
      <c r="Q4" s="854">
        <f>P4*L4*M4</f>
        <v>0</v>
      </c>
      <c r="R4" s="855">
        <f>T4-(T4*O4)</f>
        <v>0</v>
      </c>
      <c r="S4" s="855">
        <f>R4*M4*L4</f>
        <v>0</v>
      </c>
      <c r="T4" s="828"/>
      <c r="U4" s="852">
        <v>0.8</v>
      </c>
      <c r="V4" s="925">
        <f>V3</f>
        <v>0.1</v>
      </c>
      <c r="W4" s="845">
        <f>V4*P4</f>
        <v>0</v>
      </c>
      <c r="X4" s="925">
        <f>X3</f>
        <v>0.1</v>
      </c>
      <c r="Y4" s="846">
        <f>P4*X4</f>
        <v>0</v>
      </c>
      <c r="Z4" s="925">
        <f>Z3</f>
        <v>0.1</v>
      </c>
      <c r="AA4" s="1227">
        <f>P4*Z4</f>
        <v>0</v>
      </c>
      <c r="AB4" s="1228"/>
      <c r="AC4" s="180" t="s">
        <v>114</v>
      </c>
      <c r="AF4" s="479">
        <v>4</v>
      </c>
      <c r="AG4" s="577">
        <f>SUM(W4+Y4+AA4)</f>
        <v>0</v>
      </c>
    </row>
    <row r="5" spans="1:33">
      <c r="A5" s="1141"/>
      <c r="B5" s="1243"/>
      <c r="C5" s="1245"/>
      <c r="D5" s="839"/>
      <c r="E5" s="839"/>
      <c r="F5" s="839"/>
      <c r="G5" s="839"/>
      <c r="H5" s="839"/>
      <c r="I5" s="839"/>
      <c r="J5" s="848"/>
      <c r="K5" s="848"/>
      <c r="L5" s="839"/>
      <c r="M5" s="849">
        <f t="shared" ref="M5:M18" si="0">IF(K5=0,0,(K5-J5)+1)</f>
        <v>0</v>
      </c>
      <c r="N5" s="850" t="s">
        <v>164</v>
      </c>
      <c r="O5" s="820">
        <v>0.1</v>
      </c>
      <c r="P5" s="854">
        <f t="shared" ref="P5:P18" si="1">ROUNDUP(((R5/U5)),0)</f>
        <v>0</v>
      </c>
      <c r="Q5" s="854">
        <f t="shared" ref="Q5:Q18" si="2">P5*L5*M5</f>
        <v>0</v>
      </c>
      <c r="R5" s="855">
        <f t="shared" ref="R5:R18" si="3">T5-(T5*O5)</f>
        <v>0</v>
      </c>
      <c r="S5" s="855">
        <f t="shared" ref="S5:S18" si="4">R5*M5*L5</f>
        <v>0</v>
      </c>
      <c r="T5" s="828"/>
      <c r="U5" s="852">
        <v>0.8</v>
      </c>
      <c r="V5" s="925">
        <f>V4</f>
        <v>0.1</v>
      </c>
      <c r="W5" s="845">
        <f t="shared" ref="W5:W18" si="5">V5*P5</f>
        <v>0</v>
      </c>
      <c r="X5" s="925">
        <f>X4</f>
        <v>0.1</v>
      </c>
      <c r="Y5" s="846">
        <f t="shared" ref="Y5:Y18" si="6">P5*X5</f>
        <v>0</v>
      </c>
      <c r="Z5" s="925">
        <f>Z4</f>
        <v>0.1</v>
      </c>
      <c r="AA5" s="1227">
        <f t="shared" ref="AA5:AA18" si="7">P5*Z5</f>
        <v>0</v>
      </c>
      <c r="AB5" s="1228"/>
      <c r="AC5" s="188" t="s">
        <v>115</v>
      </c>
      <c r="AF5" s="479">
        <f t="shared" ref="AF5:AF64" si="8">AF4+1</f>
        <v>5</v>
      </c>
      <c r="AG5" s="577">
        <f t="shared" ref="AG5:AG16" si="9">SUM(W5+Y5+AA5)</f>
        <v>0</v>
      </c>
    </row>
    <row r="6" spans="1:33">
      <c r="A6" s="1141"/>
      <c r="B6" s="1243"/>
      <c r="C6" s="1245"/>
      <c r="D6" s="839"/>
      <c r="E6" s="839"/>
      <c r="F6" s="839"/>
      <c r="G6" s="839"/>
      <c r="H6" s="839"/>
      <c r="I6" s="839"/>
      <c r="J6" s="848"/>
      <c r="K6" s="848"/>
      <c r="L6" s="839"/>
      <c r="M6" s="849">
        <f t="shared" si="0"/>
        <v>0</v>
      </c>
      <c r="N6" s="850" t="s">
        <v>164</v>
      </c>
      <c r="O6" s="820">
        <v>0.1</v>
      </c>
      <c r="P6" s="854">
        <f t="shared" si="1"/>
        <v>0</v>
      </c>
      <c r="Q6" s="854">
        <f t="shared" si="2"/>
        <v>0</v>
      </c>
      <c r="R6" s="855">
        <f t="shared" si="3"/>
        <v>0</v>
      </c>
      <c r="S6" s="855">
        <f t="shared" si="4"/>
        <v>0</v>
      </c>
      <c r="T6" s="828"/>
      <c r="U6" s="852">
        <v>0.8</v>
      </c>
      <c r="V6" s="925">
        <f t="shared" ref="V6:Z18" si="10">V5</f>
        <v>0.1</v>
      </c>
      <c r="W6" s="845">
        <f t="shared" si="5"/>
        <v>0</v>
      </c>
      <c r="X6" s="925">
        <f t="shared" si="10"/>
        <v>0.1</v>
      </c>
      <c r="Y6" s="846">
        <f t="shared" si="6"/>
        <v>0</v>
      </c>
      <c r="Z6" s="925">
        <f t="shared" si="10"/>
        <v>0.1</v>
      </c>
      <c r="AA6" s="1227">
        <f t="shared" si="7"/>
        <v>0</v>
      </c>
      <c r="AB6" s="1228"/>
      <c r="AC6" s="143"/>
      <c r="AF6" s="479">
        <f t="shared" si="8"/>
        <v>6</v>
      </c>
      <c r="AG6" s="577">
        <f t="shared" si="9"/>
        <v>0</v>
      </c>
    </row>
    <row r="7" spans="1:33">
      <c r="A7" s="1141"/>
      <c r="B7" s="1243"/>
      <c r="C7" s="1245"/>
      <c r="D7" s="839"/>
      <c r="E7" s="839"/>
      <c r="F7" s="839"/>
      <c r="G7" s="839"/>
      <c r="H7" s="839"/>
      <c r="I7" s="839"/>
      <c r="J7" s="848"/>
      <c r="K7" s="848"/>
      <c r="L7" s="839"/>
      <c r="M7" s="849">
        <f t="shared" si="0"/>
        <v>0</v>
      </c>
      <c r="N7" s="850" t="s">
        <v>164</v>
      </c>
      <c r="O7" s="820">
        <v>0.1</v>
      </c>
      <c r="P7" s="854">
        <f t="shared" si="1"/>
        <v>0</v>
      </c>
      <c r="Q7" s="854">
        <f t="shared" si="2"/>
        <v>0</v>
      </c>
      <c r="R7" s="855">
        <f t="shared" si="3"/>
        <v>0</v>
      </c>
      <c r="S7" s="855">
        <f t="shared" si="4"/>
        <v>0</v>
      </c>
      <c r="T7" s="828"/>
      <c r="U7" s="852">
        <v>0.8</v>
      </c>
      <c r="V7" s="925">
        <f t="shared" si="10"/>
        <v>0.1</v>
      </c>
      <c r="W7" s="845">
        <f t="shared" si="5"/>
        <v>0</v>
      </c>
      <c r="X7" s="925">
        <f t="shared" si="10"/>
        <v>0.1</v>
      </c>
      <c r="Y7" s="846">
        <f t="shared" si="6"/>
        <v>0</v>
      </c>
      <c r="Z7" s="925">
        <f t="shared" si="10"/>
        <v>0.1</v>
      </c>
      <c r="AA7" s="1227">
        <f t="shared" si="7"/>
        <v>0</v>
      </c>
      <c r="AB7" s="1228"/>
      <c r="AC7" s="182" t="s">
        <v>116</v>
      </c>
      <c r="AF7" s="479">
        <f t="shared" si="8"/>
        <v>7</v>
      </c>
      <c r="AG7" s="577">
        <f t="shared" si="9"/>
        <v>0</v>
      </c>
    </row>
    <row r="8" spans="1:33">
      <c r="A8" s="1141"/>
      <c r="B8" s="1243"/>
      <c r="C8" s="1245"/>
      <c r="D8" s="839"/>
      <c r="E8" s="839"/>
      <c r="F8" s="839"/>
      <c r="G8" s="839"/>
      <c r="H8" s="839"/>
      <c r="I8" s="839"/>
      <c r="J8" s="848"/>
      <c r="K8" s="848"/>
      <c r="L8" s="839"/>
      <c r="M8" s="849">
        <f t="shared" si="0"/>
        <v>0</v>
      </c>
      <c r="N8" s="850" t="s">
        <v>164</v>
      </c>
      <c r="O8" s="820">
        <v>0.1</v>
      </c>
      <c r="P8" s="854">
        <f t="shared" si="1"/>
        <v>0</v>
      </c>
      <c r="Q8" s="854">
        <f t="shared" si="2"/>
        <v>0</v>
      </c>
      <c r="R8" s="855">
        <f t="shared" si="3"/>
        <v>0</v>
      </c>
      <c r="S8" s="855">
        <f t="shared" si="4"/>
        <v>0</v>
      </c>
      <c r="T8" s="828"/>
      <c r="U8" s="852">
        <v>0.8</v>
      </c>
      <c r="V8" s="925">
        <f t="shared" si="10"/>
        <v>0.1</v>
      </c>
      <c r="W8" s="845">
        <f t="shared" si="5"/>
        <v>0</v>
      </c>
      <c r="X8" s="925">
        <f t="shared" si="10"/>
        <v>0.1</v>
      </c>
      <c r="Y8" s="846">
        <f t="shared" si="6"/>
        <v>0</v>
      </c>
      <c r="Z8" s="925">
        <f t="shared" si="10"/>
        <v>0.1</v>
      </c>
      <c r="AA8" s="1227">
        <f t="shared" si="7"/>
        <v>0</v>
      </c>
      <c r="AB8" s="1228"/>
      <c r="AC8" s="187" t="s">
        <v>184</v>
      </c>
      <c r="AF8" s="479">
        <f t="shared" si="8"/>
        <v>8</v>
      </c>
      <c r="AG8" s="577">
        <f t="shared" si="9"/>
        <v>0</v>
      </c>
    </row>
    <row r="9" spans="1:33">
      <c r="A9" s="1141"/>
      <c r="B9" s="1243"/>
      <c r="C9" s="1245"/>
      <c r="D9" s="839"/>
      <c r="E9" s="839"/>
      <c r="F9" s="839"/>
      <c r="G9" s="839"/>
      <c r="H9" s="839"/>
      <c r="I9" s="839"/>
      <c r="J9" s="848"/>
      <c r="K9" s="848"/>
      <c r="L9" s="839"/>
      <c r="M9" s="849">
        <f t="shared" si="0"/>
        <v>0</v>
      </c>
      <c r="N9" s="850" t="s">
        <v>164</v>
      </c>
      <c r="O9" s="820">
        <v>0.1</v>
      </c>
      <c r="P9" s="854">
        <f t="shared" si="1"/>
        <v>0</v>
      </c>
      <c r="Q9" s="854">
        <f t="shared" si="2"/>
        <v>0</v>
      </c>
      <c r="R9" s="855">
        <f t="shared" si="3"/>
        <v>0</v>
      </c>
      <c r="S9" s="855">
        <f t="shared" si="4"/>
        <v>0</v>
      </c>
      <c r="T9" s="828"/>
      <c r="U9" s="852">
        <v>0.8</v>
      </c>
      <c r="V9" s="925">
        <f t="shared" si="10"/>
        <v>0.1</v>
      </c>
      <c r="W9" s="845">
        <f t="shared" si="5"/>
        <v>0</v>
      </c>
      <c r="X9" s="925">
        <f t="shared" si="10"/>
        <v>0.1</v>
      </c>
      <c r="Y9" s="846">
        <f t="shared" si="6"/>
        <v>0</v>
      </c>
      <c r="Z9" s="925">
        <f t="shared" si="10"/>
        <v>0.1</v>
      </c>
      <c r="AA9" s="1227">
        <f t="shared" si="7"/>
        <v>0</v>
      </c>
      <c r="AB9" s="1228"/>
      <c r="AC9" s="2"/>
      <c r="AF9" s="479">
        <f t="shared" si="8"/>
        <v>9</v>
      </c>
      <c r="AG9" s="577">
        <f t="shared" si="9"/>
        <v>0</v>
      </c>
    </row>
    <row r="10" spans="1:33">
      <c r="A10" s="1141"/>
      <c r="B10" s="1243"/>
      <c r="C10" s="1245"/>
      <c r="D10" s="839"/>
      <c r="E10" s="839"/>
      <c r="F10" s="839"/>
      <c r="G10" s="839"/>
      <c r="H10" s="839"/>
      <c r="I10" s="839"/>
      <c r="J10" s="848"/>
      <c r="K10" s="848"/>
      <c r="L10" s="839"/>
      <c r="M10" s="849">
        <f t="shared" si="0"/>
        <v>0</v>
      </c>
      <c r="N10" s="850" t="s">
        <v>164</v>
      </c>
      <c r="O10" s="820">
        <v>0.1</v>
      </c>
      <c r="P10" s="854">
        <f t="shared" si="1"/>
        <v>0</v>
      </c>
      <c r="Q10" s="854">
        <f t="shared" si="2"/>
        <v>0</v>
      </c>
      <c r="R10" s="855">
        <f t="shared" si="3"/>
        <v>0</v>
      </c>
      <c r="S10" s="855">
        <f t="shared" si="4"/>
        <v>0</v>
      </c>
      <c r="T10" s="828"/>
      <c r="U10" s="852">
        <v>0.8</v>
      </c>
      <c r="V10" s="925">
        <f t="shared" si="10"/>
        <v>0.1</v>
      </c>
      <c r="W10" s="845">
        <f t="shared" si="5"/>
        <v>0</v>
      </c>
      <c r="X10" s="925">
        <f t="shared" si="10"/>
        <v>0.1</v>
      </c>
      <c r="Y10" s="846">
        <f t="shared" si="6"/>
        <v>0</v>
      </c>
      <c r="Z10" s="925">
        <f t="shared" si="10"/>
        <v>0.1</v>
      </c>
      <c r="AA10" s="1227">
        <f t="shared" si="7"/>
        <v>0</v>
      </c>
      <c r="AB10" s="1228"/>
      <c r="AC10" s="2"/>
      <c r="AF10" s="479">
        <f t="shared" si="8"/>
        <v>10</v>
      </c>
      <c r="AG10" s="577">
        <f t="shared" si="9"/>
        <v>0</v>
      </c>
    </row>
    <row r="11" spans="1:33">
      <c r="A11" s="1141"/>
      <c r="B11" s="1243"/>
      <c r="C11" s="1245"/>
      <c r="D11" s="839"/>
      <c r="E11" s="839"/>
      <c r="F11" s="839"/>
      <c r="G11" s="839"/>
      <c r="H11" s="839"/>
      <c r="I11" s="839"/>
      <c r="J11" s="848"/>
      <c r="K11" s="848"/>
      <c r="L11" s="839"/>
      <c r="M11" s="849">
        <f t="shared" si="0"/>
        <v>0</v>
      </c>
      <c r="N11" s="850" t="s">
        <v>164</v>
      </c>
      <c r="O11" s="820">
        <v>0.1</v>
      </c>
      <c r="P11" s="854">
        <f t="shared" si="1"/>
        <v>0</v>
      </c>
      <c r="Q11" s="854">
        <f t="shared" si="2"/>
        <v>0</v>
      </c>
      <c r="R11" s="855">
        <f t="shared" si="3"/>
        <v>0</v>
      </c>
      <c r="S11" s="855">
        <f t="shared" si="4"/>
        <v>0</v>
      </c>
      <c r="T11" s="828"/>
      <c r="U11" s="852">
        <v>0.8</v>
      </c>
      <c r="V11" s="925">
        <f t="shared" si="10"/>
        <v>0.1</v>
      </c>
      <c r="W11" s="845">
        <f t="shared" si="5"/>
        <v>0</v>
      </c>
      <c r="X11" s="925">
        <f t="shared" si="10"/>
        <v>0.1</v>
      </c>
      <c r="Y11" s="846">
        <f t="shared" si="6"/>
        <v>0</v>
      </c>
      <c r="Z11" s="925">
        <f t="shared" si="10"/>
        <v>0.1</v>
      </c>
      <c r="AA11" s="1227">
        <f t="shared" si="7"/>
        <v>0</v>
      </c>
      <c r="AB11" s="1228"/>
      <c r="AC11" s="2"/>
      <c r="AF11" s="479">
        <f t="shared" si="8"/>
        <v>11</v>
      </c>
      <c r="AG11" s="577">
        <f t="shared" si="9"/>
        <v>0</v>
      </c>
    </row>
    <row r="12" spans="1:33">
      <c r="A12" s="1141"/>
      <c r="B12" s="1243"/>
      <c r="C12" s="1245"/>
      <c r="D12" s="839"/>
      <c r="E12" s="839"/>
      <c r="F12" s="839"/>
      <c r="G12" s="839"/>
      <c r="H12" s="839"/>
      <c r="I12" s="839"/>
      <c r="J12" s="848"/>
      <c r="K12" s="848"/>
      <c r="L12" s="839"/>
      <c r="M12" s="849">
        <f t="shared" si="0"/>
        <v>0</v>
      </c>
      <c r="N12" s="850" t="s">
        <v>164</v>
      </c>
      <c r="O12" s="820">
        <v>0.1</v>
      </c>
      <c r="P12" s="854">
        <f t="shared" si="1"/>
        <v>0</v>
      </c>
      <c r="Q12" s="854">
        <f t="shared" si="2"/>
        <v>0</v>
      </c>
      <c r="R12" s="855">
        <f t="shared" si="3"/>
        <v>0</v>
      </c>
      <c r="S12" s="855">
        <f t="shared" si="4"/>
        <v>0</v>
      </c>
      <c r="T12" s="828"/>
      <c r="U12" s="852">
        <v>0.8</v>
      </c>
      <c r="V12" s="925">
        <f t="shared" si="10"/>
        <v>0.1</v>
      </c>
      <c r="W12" s="845">
        <f t="shared" si="5"/>
        <v>0</v>
      </c>
      <c r="X12" s="925">
        <f t="shared" si="10"/>
        <v>0.1</v>
      </c>
      <c r="Y12" s="846">
        <f t="shared" si="6"/>
        <v>0</v>
      </c>
      <c r="Z12" s="925">
        <f t="shared" si="10"/>
        <v>0.1</v>
      </c>
      <c r="AA12" s="1227">
        <f t="shared" si="7"/>
        <v>0</v>
      </c>
      <c r="AB12" s="1228"/>
      <c r="AC12" s="2"/>
      <c r="AF12" s="479">
        <f t="shared" si="8"/>
        <v>12</v>
      </c>
      <c r="AG12" s="577">
        <f t="shared" si="9"/>
        <v>0</v>
      </c>
    </row>
    <row r="13" spans="1:33">
      <c r="A13" s="1141"/>
      <c r="B13" s="1243"/>
      <c r="C13" s="1245"/>
      <c r="D13" s="839"/>
      <c r="E13" s="839"/>
      <c r="F13" s="839"/>
      <c r="G13" s="839"/>
      <c r="H13" s="839"/>
      <c r="I13" s="839"/>
      <c r="J13" s="848"/>
      <c r="K13" s="848"/>
      <c r="L13" s="839"/>
      <c r="M13" s="849">
        <f t="shared" si="0"/>
        <v>0</v>
      </c>
      <c r="N13" s="850" t="s">
        <v>164</v>
      </c>
      <c r="O13" s="820">
        <v>0.1</v>
      </c>
      <c r="P13" s="854">
        <f t="shared" si="1"/>
        <v>0</v>
      </c>
      <c r="Q13" s="854">
        <f t="shared" si="2"/>
        <v>0</v>
      </c>
      <c r="R13" s="855">
        <f t="shared" si="3"/>
        <v>0</v>
      </c>
      <c r="S13" s="855">
        <f t="shared" si="4"/>
        <v>0</v>
      </c>
      <c r="T13" s="828"/>
      <c r="U13" s="852">
        <v>0.8</v>
      </c>
      <c r="V13" s="925">
        <f t="shared" si="10"/>
        <v>0.1</v>
      </c>
      <c r="W13" s="845">
        <f t="shared" si="5"/>
        <v>0</v>
      </c>
      <c r="X13" s="925">
        <f t="shared" si="10"/>
        <v>0.1</v>
      </c>
      <c r="Y13" s="846">
        <f t="shared" si="6"/>
        <v>0</v>
      </c>
      <c r="Z13" s="925">
        <f t="shared" si="10"/>
        <v>0.1</v>
      </c>
      <c r="AA13" s="1227">
        <f t="shared" si="7"/>
        <v>0</v>
      </c>
      <c r="AB13" s="1228"/>
      <c r="AC13" s="2"/>
      <c r="AF13" s="479">
        <f t="shared" si="8"/>
        <v>13</v>
      </c>
      <c r="AG13" s="577">
        <f t="shared" si="9"/>
        <v>0</v>
      </c>
    </row>
    <row r="14" spans="1:33">
      <c r="A14" s="1141"/>
      <c r="B14" s="1243"/>
      <c r="C14" s="1245"/>
      <c r="D14" s="839"/>
      <c r="E14" s="839"/>
      <c r="F14" s="839"/>
      <c r="G14" s="839"/>
      <c r="H14" s="839"/>
      <c r="I14" s="839"/>
      <c r="J14" s="848"/>
      <c r="K14" s="848"/>
      <c r="L14" s="839"/>
      <c r="M14" s="849">
        <f t="shared" si="0"/>
        <v>0</v>
      </c>
      <c r="N14" s="850" t="s">
        <v>164</v>
      </c>
      <c r="O14" s="820">
        <v>0.1</v>
      </c>
      <c r="P14" s="854">
        <f t="shared" si="1"/>
        <v>0</v>
      </c>
      <c r="Q14" s="854">
        <f t="shared" si="2"/>
        <v>0</v>
      </c>
      <c r="R14" s="855">
        <f t="shared" si="3"/>
        <v>0</v>
      </c>
      <c r="S14" s="855">
        <f t="shared" si="4"/>
        <v>0</v>
      </c>
      <c r="T14" s="828"/>
      <c r="U14" s="852">
        <v>0.8</v>
      </c>
      <c r="V14" s="925">
        <f t="shared" si="10"/>
        <v>0.1</v>
      </c>
      <c r="W14" s="845">
        <f t="shared" si="5"/>
        <v>0</v>
      </c>
      <c r="X14" s="925">
        <f t="shared" si="10"/>
        <v>0.1</v>
      </c>
      <c r="Y14" s="846">
        <f t="shared" si="6"/>
        <v>0</v>
      </c>
      <c r="Z14" s="925">
        <f t="shared" si="10"/>
        <v>0.1</v>
      </c>
      <c r="AA14" s="1227">
        <f t="shared" si="7"/>
        <v>0</v>
      </c>
      <c r="AB14" s="1228"/>
      <c r="AC14" s="2"/>
      <c r="AF14" s="479">
        <f t="shared" si="8"/>
        <v>14</v>
      </c>
      <c r="AG14" s="577">
        <f t="shared" si="9"/>
        <v>0</v>
      </c>
    </row>
    <row r="15" spans="1:33">
      <c r="A15" s="1141"/>
      <c r="B15" s="1243"/>
      <c r="C15" s="1245"/>
      <c r="D15" s="839"/>
      <c r="E15" s="839"/>
      <c r="F15" s="839"/>
      <c r="G15" s="839"/>
      <c r="H15" s="839"/>
      <c r="I15" s="839"/>
      <c r="J15" s="848"/>
      <c r="K15" s="848"/>
      <c r="L15" s="839"/>
      <c r="M15" s="849">
        <f t="shared" si="0"/>
        <v>0</v>
      </c>
      <c r="N15" s="850" t="s">
        <v>164</v>
      </c>
      <c r="O15" s="820">
        <v>0.1</v>
      </c>
      <c r="P15" s="854">
        <f t="shared" si="1"/>
        <v>0</v>
      </c>
      <c r="Q15" s="854">
        <f t="shared" si="2"/>
        <v>0</v>
      </c>
      <c r="R15" s="855">
        <f t="shared" si="3"/>
        <v>0</v>
      </c>
      <c r="S15" s="855">
        <f t="shared" si="4"/>
        <v>0</v>
      </c>
      <c r="T15" s="828"/>
      <c r="U15" s="852">
        <v>0.8</v>
      </c>
      <c r="V15" s="925">
        <f t="shared" si="10"/>
        <v>0.1</v>
      </c>
      <c r="W15" s="845">
        <f t="shared" si="5"/>
        <v>0</v>
      </c>
      <c r="X15" s="925">
        <f t="shared" si="10"/>
        <v>0.1</v>
      </c>
      <c r="Y15" s="846">
        <f t="shared" si="6"/>
        <v>0</v>
      </c>
      <c r="Z15" s="925">
        <f t="shared" si="10"/>
        <v>0.1</v>
      </c>
      <c r="AA15" s="1227">
        <f t="shared" si="7"/>
        <v>0</v>
      </c>
      <c r="AB15" s="1228"/>
      <c r="AC15" s="2"/>
      <c r="AF15" s="479">
        <f t="shared" si="8"/>
        <v>15</v>
      </c>
      <c r="AG15" s="577">
        <f t="shared" si="9"/>
        <v>0</v>
      </c>
    </row>
    <row r="16" spans="1:33">
      <c r="A16" s="1141"/>
      <c r="B16" s="1243"/>
      <c r="C16" s="1245"/>
      <c r="D16" s="839"/>
      <c r="E16" s="839"/>
      <c r="F16" s="839"/>
      <c r="G16" s="839"/>
      <c r="H16" s="839"/>
      <c r="I16" s="839"/>
      <c r="J16" s="848"/>
      <c r="K16" s="848"/>
      <c r="L16" s="839"/>
      <c r="M16" s="849">
        <f t="shared" si="0"/>
        <v>0</v>
      </c>
      <c r="N16" s="850" t="s">
        <v>164</v>
      </c>
      <c r="O16" s="820">
        <v>0.1</v>
      </c>
      <c r="P16" s="854">
        <f t="shared" si="1"/>
        <v>0</v>
      </c>
      <c r="Q16" s="854">
        <f t="shared" si="2"/>
        <v>0</v>
      </c>
      <c r="R16" s="855">
        <f t="shared" si="3"/>
        <v>0</v>
      </c>
      <c r="S16" s="855">
        <f t="shared" si="4"/>
        <v>0</v>
      </c>
      <c r="T16" s="828"/>
      <c r="U16" s="852">
        <v>0.8</v>
      </c>
      <c r="V16" s="925">
        <f t="shared" si="10"/>
        <v>0.1</v>
      </c>
      <c r="W16" s="845">
        <f t="shared" si="5"/>
        <v>0</v>
      </c>
      <c r="X16" s="925">
        <f t="shared" si="10"/>
        <v>0.1</v>
      </c>
      <c r="Y16" s="846">
        <f t="shared" si="6"/>
        <v>0</v>
      </c>
      <c r="Z16" s="925">
        <f t="shared" si="10"/>
        <v>0.1</v>
      </c>
      <c r="AA16" s="1227">
        <f t="shared" si="7"/>
        <v>0</v>
      </c>
      <c r="AB16" s="1228"/>
      <c r="AC16" s="2"/>
      <c r="AF16" s="479">
        <f t="shared" si="8"/>
        <v>16</v>
      </c>
      <c r="AG16" s="577">
        <f t="shared" si="9"/>
        <v>0</v>
      </c>
    </row>
    <row r="17" spans="1:35">
      <c r="A17" s="1141"/>
      <c r="B17" s="1243"/>
      <c r="C17" s="1245"/>
      <c r="D17" s="839"/>
      <c r="E17" s="839"/>
      <c r="F17" s="839"/>
      <c r="G17" s="839"/>
      <c r="H17" s="839"/>
      <c r="I17" s="839"/>
      <c r="J17" s="848"/>
      <c r="K17" s="848"/>
      <c r="L17" s="839"/>
      <c r="M17" s="849">
        <f t="shared" si="0"/>
        <v>0</v>
      </c>
      <c r="N17" s="850" t="s">
        <v>164</v>
      </c>
      <c r="O17" s="820">
        <v>0.1</v>
      </c>
      <c r="P17" s="854">
        <f t="shared" si="1"/>
        <v>0</v>
      </c>
      <c r="Q17" s="854">
        <f t="shared" si="2"/>
        <v>0</v>
      </c>
      <c r="R17" s="855">
        <f t="shared" si="3"/>
        <v>0</v>
      </c>
      <c r="S17" s="855">
        <f t="shared" si="4"/>
        <v>0</v>
      </c>
      <c r="T17" s="828"/>
      <c r="U17" s="852">
        <v>0.8</v>
      </c>
      <c r="V17" s="925">
        <f t="shared" si="10"/>
        <v>0.1</v>
      </c>
      <c r="W17" s="845">
        <f t="shared" si="5"/>
        <v>0</v>
      </c>
      <c r="X17" s="925">
        <f t="shared" si="10"/>
        <v>0.1</v>
      </c>
      <c r="Y17" s="846">
        <f t="shared" si="6"/>
        <v>0</v>
      </c>
      <c r="Z17" s="925">
        <f t="shared" si="10"/>
        <v>0.1</v>
      </c>
      <c r="AA17" s="1227">
        <f t="shared" si="7"/>
        <v>0</v>
      </c>
      <c r="AB17" s="1228"/>
      <c r="AC17" s="2"/>
      <c r="AF17" s="479">
        <f t="shared" si="8"/>
        <v>17</v>
      </c>
      <c r="AG17" s="577">
        <f>SUM(W17+Y17+AA17)</f>
        <v>0</v>
      </c>
    </row>
    <row r="18" spans="1:35">
      <c r="A18" s="1141"/>
      <c r="B18" s="1244"/>
      <c r="C18" s="1246"/>
      <c r="D18" s="839"/>
      <c r="E18" s="839"/>
      <c r="F18" s="839"/>
      <c r="G18" s="839"/>
      <c r="H18" s="839"/>
      <c r="I18" s="839"/>
      <c r="J18" s="848"/>
      <c r="K18" s="848"/>
      <c r="L18" s="839"/>
      <c r="M18" s="849">
        <f t="shared" si="0"/>
        <v>0</v>
      </c>
      <c r="N18" s="850" t="s">
        <v>164</v>
      </c>
      <c r="O18" s="820">
        <v>0.1</v>
      </c>
      <c r="P18" s="854">
        <f t="shared" si="1"/>
        <v>0</v>
      </c>
      <c r="Q18" s="856">
        <f t="shared" si="2"/>
        <v>0</v>
      </c>
      <c r="R18" s="855">
        <f t="shared" si="3"/>
        <v>0</v>
      </c>
      <c r="S18" s="855">
        <f t="shared" si="4"/>
        <v>0</v>
      </c>
      <c r="T18" s="828"/>
      <c r="U18" s="852">
        <v>0.8</v>
      </c>
      <c r="V18" s="925">
        <f t="shared" si="10"/>
        <v>0.1</v>
      </c>
      <c r="W18" s="845">
        <f t="shared" si="5"/>
        <v>0</v>
      </c>
      <c r="X18" s="926">
        <f t="shared" si="10"/>
        <v>0.1</v>
      </c>
      <c r="Y18" s="846">
        <f t="shared" si="6"/>
        <v>0</v>
      </c>
      <c r="Z18" s="925">
        <f t="shared" si="10"/>
        <v>0.1</v>
      </c>
      <c r="AA18" s="1227">
        <f t="shared" si="7"/>
        <v>0</v>
      </c>
      <c r="AB18" s="1228"/>
      <c r="AC18" s="2"/>
      <c r="AF18" s="479">
        <f t="shared" si="8"/>
        <v>18</v>
      </c>
      <c r="AG18" s="577">
        <f t="shared" ref="AG18:AG20" si="11">SUM(W18+Y18+AA18)</f>
        <v>0</v>
      </c>
    </row>
    <row r="19" spans="1:35">
      <c r="A19" s="1141"/>
      <c r="B19" s="1240"/>
      <c r="C19" s="1241"/>
      <c r="D19" s="1241"/>
      <c r="E19" s="1241"/>
      <c r="F19" s="1241"/>
      <c r="G19" s="1241"/>
      <c r="H19" s="1241"/>
      <c r="I19" s="1241"/>
      <c r="J19" s="1241"/>
      <c r="K19" s="1241"/>
      <c r="L19" s="1241"/>
      <c r="M19" s="1241"/>
      <c r="N19" s="1241"/>
      <c r="O19" s="1242"/>
      <c r="P19" s="355" t="s">
        <v>185</v>
      </c>
      <c r="Q19" s="857">
        <f>SUM(Q4:Q18)</f>
        <v>0</v>
      </c>
      <c r="R19" s="356" t="s">
        <v>62</v>
      </c>
      <c r="S19" s="858">
        <f>SUM(S4:S18)</f>
        <v>0</v>
      </c>
      <c r="T19" s="553" t="s">
        <v>186</v>
      </c>
      <c r="U19" s="554">
        <f>IF(SUM(T4:T18)=0,0,1-(S19/Q19))</f>
        <v>0</v>
      </c>
      <c r="V19" s="549" t="s">
        <v>123</v>
      </c>
      <c r="W19" s="549" t="s">
        <v>124</v>
      </c>
      <c r="X19" s="550" t="s">
        <v>125</v>
      </c>
      <c r="Y19" s="550" t="s">
        <v>126</v>
      </c>
      <c r="Z19" s="549" t="s">
        <v>127</v>
      </c>
      <c r="AA19" s="1205" t="s">
        <v>128</v>
      </c>
      <c r="AB19" s="1206"/>
      <c r="AC19" s="2"/>
      <c r="AF19" s="1203" t="s">
        <v>129</v>
      </c>
      <c r="AG19" s="1204"/>
      <c r="AH19" s="1020" t="s">
        <v>130</v>
      </c>
      <c r="AI19" s="1020"/>
    </row>
    <row r="20" spans="1:35" ht="21.6" customHeight="1">
      <c r="A20" s="1141"/>
      <c r="B20" s="847" t="s">
        <v>131</v>
      </c>
      <c r="C20" s="1028"/>
      <c r="D20" s="1022"/>
      <c r="E20" s="1022"/>
      <c r="F20" s="1022"/>
      <c r="G20" s="1022"/>
      <c r="H20" s="1022"/>
      <c r="I20" s="1022"/>
      <c r="J20" s="1022"/>
      <c r="K20" s="1022"/>
      <c r="L20" s="1022"/>
      <c r="M20" s="1022"/>
      <c r="N20" s="1022"/>
      <c r="O20" s="1022"/>
      <c r="P20" s="1022"/>
      <c r="Q20" s="1022"/>
      <c r="R20" s="1022"/>
      <c r="S20" s="1022"/>
      <c r="T20" s="1022"/>
      <c r="U20" s="1023"/>
      <c r="V20" s="551">
        <f>(W4*$L4*$M4)+(W5*$L5*$M5)+(W6*$L6*$M6)+(W7*$L7*$M7)+(W8*$L8*$M8)+(W9*$L9*$M9)+(W10*$L10*$M10)+(W11*$L11*$M11)+(W12*$L12*$M12)+(W13*$L13*$M13)+(W14*$L14*$M14)+(W15*$L15*$M15)+(W16*$L16*$M16)+(W17*$L17*$M17)+(W18*$L18*$M18)</f>
        <v>0</v>
      </c>
      <c r="W20" s="552">
        <f>S19*V3</f>
        <v>0</v>
      </c>
      <c r="X20" s="551">
        <f>(Y4*$L4*$M4)+(Y5*$L5*$M5)+(Y6*$L6*$M6)+(Y7*$L7*$M7)+(Y8*$L8*$M8)+(Y9*$L9*$M9)+(Y10*$L10*$M10)+(Y11*$L11*$M11)+(Y12*$L12*$M12)+(Y13*$L13*$M13)+(Y14*$L14*$M14)+(Y15*$L15*$M15)+(Y16*$L16*$M16)+(Y17*$L17*$M17)+(Y18*$L18*$M18)</f>
        <v>0</v>
      </c>
      <c r="Y20" s="552">
        <f>S19*X3</f>
        <v>0</v>
      </c>
      <c r="Z20" s="551">
        <f>(AA4*$L4*$M4)+(AA5*$L5*$M5)+(AA6*$L6*$M6)+(AA7*$L7*$M7)+(AA8*$L8*$M8)+(AA9*$L9*$M9)+(AA10*$L10*$M10)+(AA11*$L11*$M11)+(AA12*$L12*$M12)+(AA13*$L13*$M13)+(AA14*$L14*$M14)+(AA15*$L15*$M15)+(AA16*$L16*$M16)+(AA17*$L17*$M17)+(AA18*$L18*$M18)</f>
        <v>0</v>
      </c>
      <c r="AA20" s="1207">
        <f>S19*Z3</f>
        <v>0</v>
      </c>
      <c r="AB20" s="1207"/>
      <c r="AC20" s="348"/>
      <c r="AF20" s="573">
        <v>20</v>
      </c>
      <c r="AG20" s="577">
        <f t="shared" si="11"/>
        <v>0</v>
      </c>
      <c r="AH20" s="1021">
        <f>V20+X20+Z20</f>
        <v>0</v>
      </c>
      <c r="AI20" s="1020"/>
    </row>
    <row r="21" spans="1:35" ht="20.399999999999999" customHeight="1">
      <c r="A21" s="1141"/>
      <c r="B21" s="847" t="s">
        <v>133</v>
      </c>
      <c r="C21" s="1028"/>
      <c r="D21" s="1022"/>
      <c r="E21" s="1022"/>
      <c r="F21" s="1022"/>
      <c r="G21" s="1022"/>
      <c r="H21" s="1022"/>
      <c r="I21" s="1022"/>
      <c r="J21" s="1022"/>
      <c r="K21" s="1022"/>
      <c r="L21" s="1022"/>
      <c r="M21" s="1022"/>
      <c r="N21" s="1022"/>
      <c r="O21" s="1022"/>
      <c r="P21" s="1022"/>
      <c r="Q21" s="1022"/>
      <c r="R21" s="1022"/>
      <c r="S21" s="1022"/>
      <c r="T21" s="1022"/>
      <c r="U21" s="1023"/>
      <c r="V21" s="1214" t="s">
        <v>187</v>
      </c>
      <c r="W21" s="1214"/>
      <c r="X21" s="1215">
        <f>Q19+V20+X20+Z20</f>
        <v>0</v>
      </c>
      <c r="Y21" s="1215"/>
      <c r="Z21" s="282" t="s">
        <v>136</v>
      </c>
      <c r="AA21" s="1229">
        <f>S19+((S19*V3)+(S19*X3)+(S19*Z3))</f>
        <v>0</v>
      </c>
      <c r="AB21" s="1229"/>
      <c r="AC21" s="349"/>
      <c r="AF21"/>
      <c r="AG21"/>
    </row>
    <row r="22" spans="1:35">
      <c r="A22" s="1141"/>
      <c r="B22" s="2"/>
      <c r="C22" s="2"/>
      <c r="D22" s="27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F22"/>
      <c r="AG22"/>
    </row>
    <row r="23" spans="1:35">
      <c r="A23" s="1141"/>
      <c r="B23" s="2"/>
      <c r="C23" s="2"/>
      <c r="D23" s="27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F23"/>
      <c r="AG23"/>
    </row>
    <row r="24" spans="1:35" ht="49.95" customHeight="1">
      <c r="A24" s="1138" t="s">
        <v>137</v>
      </c>
      <c r="B24" s="1247" t="s">
        <v>171</v>
      </c>
      <c r="C24" s="1247"/>
      <c r="D24" s="1247"/>
      <c r="E24" s="1247"/>
      <c r="F24" s="1247"/>
      <c r="G24" s="1247"/>
      <c r="H24" s="1247"/>
      <c r="I24" s="1247"/>
      <c r="J24" s="1247"/>
      <c r="K24" s="1247"/>
      <c r="L24" s="1247"/>
      <c r="M24" s="1247"/>
      <c r="N24" s="1247"/>
      <c r="O24" s="1247"/>
      <c r="P24" s="1055" t="str">
        <f>IF(B27=0,"",B27)</f>
        <v/>
      </c>
      <c r="Q24" s="1055"/>
      <c r="R24" s="1055"/>
      <c r="S24" s="1055"/>
      <c r="T24" s="1055"/>
      <c r="U24" s="1055"/>
      <c r="V24" s="1055"/>
      <c r="W24" s="1055"/>
      <c r="X24" s="1055"/>
      <c r="Y24" s="1055"/>
      <c r="Z24" s="1055"/>
      <c r="AA24" s="1055"/>
      <c r="AB24" s="1055"/>
      <c r="AC24" s="1055"/>
      <c r="AG24" s="464"/>
    </row>
    <row r="25" spans="1:35" ht="15.6" customHeight="1">
      <c r="A25" s="1138"/>
      <c r="B25" s="1216" t="s">
        <v>74</v>
      </c>
      <c r="C25" s="1218" t="s">
        <v>75</v>
      </c>
      <c r="D25" s="1220" t="s">
        <v>84</v>
      </c>
      <c r="E25" s="1216" t="s">
        <v>45</v>
      </c>
      <c r="F25" s="1223" t="s">
        <v>172</v>
      </c>
      <c r="G25" s="1223" t="s">
        <v>173</v>
      </c>
      <c r="H25" s="1234" t="s">
        <v>94</v>
      </c>
      <c r="I25" s="1223" t="s">
        <v>174</v>
      </c>
      <c r="J25" s="1225" t="s">
        <v>157</v>
      </c>
      <c r="K25" s="1225" t="s">
        <v>175</v>
      </c>
      <c r="L25" s="1223" t="s">
        <v>77</v>
      </c>
      <c r="M25" s="1223" t="s">
        <v>78</v>
      </c>
      <c r="N25" s="1236" t="s">
        <v>100</v>
      </c>
      <c r="O25" s="1216"/>
      <c r="P25" s="1230" t="s">
        <v>176</v>
      </c>
      <c r="Q25" s="1230"/>
      <c r="R25" s="1230" t="s">
        <v>177</v>
      </c>
      <c r="S25" s="1230"/>
      <c r="T25" s="1210" t="s">
        <v>178</v>
      </c>
      <c r="U25" s="1212" t="s">
        <v>63</v>
      </c>
      <c r="V25" s="1105" t="s">
        <v>80</v>
      </c>
      <c r="W25" s="1230"/>
      <c r="X25" s="1230"/>
      <c r="Y25" s="1230"/>
      <c r="Z25" s="1230"/>
      <c r="AA25" s="1230"/>
      <c r="AB25" s="1230"/>
      <c r="AC25" s="1201" t="s">
        <v>104</v>
      </c>
      <c r="AG25" s="464"/>
    </row>
    <row r="26" spans="1:35">
      <c r="A26" s="1138"/>
      <c r="B26" s="1217"/>
      <c r="C26" s="1219"/>
      <c r="D26" s="1221"/>
      <c r="E26" s="1222"/>
      <c r="F26" s="1224"/>
      <c r="G26" s="1224"/>
      <c r="H26" s="1235"/>
      <c r="I26" s="1224"/>
      <c r="J26" s="1226"/>
      <c r="K26" s="1226"/>
      <c r="L26" s="1224"/>
      <c r="M26" s="1224"/>
      <c r="N26" s="1237"/>
      <c r="O26" s="1222"/>
      <c r="P26" s="271" t="s">
        <v>179</v>
      </c>
      <c r="Q26" s="245" t="s">
        <v>82</v>
      </c>
      <c r="R26" s="245" t="s">
        <v>180</v>
      </c>
      <c r="S26" s="3" t="s">
        <v>181</v>
      </c>
      <c r="T26" s="1211"/>
      <c r="U26" s="1213"/>
      <c r="V26" s="117">
        <v>0.1</v>
      </c>
      <c r="W26" s="272" t="s">
        <v>57</v>
      </c>
      <c r="X26" s="118">
        <v>0.1</v>
      </c>
      <c r="Y26" s="273" t="s">
        <v>108</v>
      </c>
      <c r="Z26" s="119">
        <v>0.1</v>
      </c>
      <c r="AA26" s="1231" t="s">
        <v>59</v>
      </c>
      <c r="AB26" s="1232"/>
      <c r="AC26" s="1239"/>
      <c r="AG26" s="464"/>
    </row>
    <row r="27" spans="1:35" ht="15.6" customHeight="1">
      <c r="A27" s="1138"/>
      <c r="B27" s="1243">
        <f>'Cadastro Inicial'!B15</f>
        <v>0</v>
      </c>
      <c r="C27" s="1245">
        <f>'Cadastro Inicial'!C15:D15</f>
        <v>0</v>
      </c>
      <c r="D27" s="839"/>
      <c r="E27" s="839"/>
      <c r="F27" s="839"/>
      <c r="G27" s="839"/>
      <c r="H27" s="839"/>
      <c r="I27" s="839"/>
      <c r="J27" s="848"/>
      <c r="K27" s="848"/>
      <c r="L27" s="839"/>
      <c r="M27" s="849">
        <f>IF(K27=0,0,(K27-J27)+1)</f>
        <v>0</v>
      </c>
      <c r="N27" s="850" t="s">
        <v>164</v>
      </c>
      <c r="O27" s="820">
        <v>0</v>
      </c>
      <c r="P27" s="854">
        <f>ROUNDUP(((R27/U27)),0)</f>
        <v>0</v>
      </c>
      <c r="Q27" s="854">
        <f>P27*L27*M27</f>
        <v>0</v>
      </c>
      <c r="R27" s="855">
        <f>T27-(T27*O27)</f>
        <v>0</v>
      </c>
      <c r="S27" s="855">
        <f>R27*M27*L27</f>
        <v>0</v>
      </c>
      <c r="T27" s="828"/>
      <c r="U27" s="852">
        <v>0.85</v>
      </c>
      <c r="V27" s="925">
        <f>V26</f>
        <v>0.1</v>
      </c>
      <c r="W27" s="845">
        <f>V27*P27</f>
        <v>0</v>
      </c>
      <c r="X27" s="925">
        <f>X26</f>
        <v>0.1</v>
      </c>
      <c r="Y27" s="846">
        <f>P27*X27</f>
        <v>0</v>
      </c>
      <c r="Z27" s="925">
        <f>Z26</f>
        <v>0.1</v>
      </c>
      <c r="AA27" s="1227">
        <f>P27*Z27</f>
        <v>0</v>
      </c>
      <c r="AB27" s="1228"/>
      <c r="AC27" s="180" t="s">
        <v>114</v>
      </c>
      <c r="AF27" s="479">
        <v>27</v>
      </c>
      <c r="AG27" s="577">
        <f>SUM(W27+Y27+AA27)</f>
        <v>0</v>
      </c>
    </row>
    <row r="28" spans="1:35" ht="15.6" customHeight="1">
      <c r="A28" s="1138"/>
      <c r="B28" s="1243"/>
      <c r="C28" s="1245"/>
      <c r="D28" s="839"/>
      <c r="E28" s="839"/>
      <c r="F28" s="839"/>
      <c r="G28" s="839"/>
      <c r="H28" s="839"/>
      <c r="I28" s="839"/>
      <c r="J28" s="848"/>
      <c r="K28" s="848"/>
      <c r="L28" s="839"/>
      <c r="M28" s="849">
        <f t="shared" ref="M28:M41" si="12">IF(K28=0,0,(K28-J28)+1)</f>
        <v>0</v>
      </c>
      <c r="N28" s="850" t="s">
        <v>164</v>
      </c>
      <c r="O28" s="820">
        <v>0</v>
      </c>
      <c r="P28" s="854">
        <f t="shared" ref="P28:P41" si="13">ROUNDUP(((R28/U28)),0)</f>
        <v>0</v>
      </c>
      <c r="Q28" s="854">
        <f t="shared" ref="Q28:Q41" si="14">P28*L28*M28</f>
        <v>0</v>
      </c>
      <c r="R28" s="855">
        <f t="shared" ref="R28:R41" si="15">T28-(T28*O28)</f>
        <v>0</v>
      </c>
      <c r="S28" s="855">
        <f t="shared" ref="S28:S41" si="16">R28*M28*L28</f>
        <v>0</v>
      </c>
      <c r="T28" s="828"/>
      <c r="U28" s="852">
        <v>0.85</v>
      </c>
      <c r="V28" s="925">
        <f>V27</f>
        <v>0.1</v>
      </c>
      <c r="W28" s="845">
        <f t="shared" ref="W28:W41" si="17">V28*P28</f>
        <v>0</v>
      </c>
      <c r="X28" s="925">
        <f>X27</f>
        <v>0.1</v>
      </c>
      <c r="Y28" s="846">
        <f t="shared" ref="Y28:Y41" si="18">P28*X28</f>
        <v>0</v>
      </c>
      <c r="Z28" s="925">
        <f>Z27</f>
        <v>0.1</v>
      </c>
      <c r="AA28" s="1227">
        <f t="shared" ref="AA28:AA41" si="19">P28*Z28</f>
        <v>0</v>
      </c>
      <c r="AB28" s="1228"/>
      <c r="AC28" s="188" t="s">
        <v>138</v>
      </c>
      <c r="AF28" s="479">
        <f t="shared" si="8"/>
        <v>28</v>
      </c>
      <c r="AG28" s="577">
        <f t="shared" ref="AG28:AG41" si="20">SUM(W28+Y28+AA28)</f>
        <v>0</v>
      </c>
    </row>
    <row r="29" spans="1:35" ht="15.6" customHeight="1">
      <c r="A29" s="1138"/>
      <c r="B29" s="1243"/>
      <c r="C29" s="1245"/>
      <c r="D29" s="839"/>
      <c r="E29" s="839"/>
      <c r="F29" s="839"/>
      <c r="G29" s="839"/>
      <c r="H29" s="839"/>
      <c r="I29" s="839"/>
      <c r="J29" s="848"/>
      <c r="K29" s="848"/>
      <c r="L29" s="839"/>
      <c r="M29" s="849">
        <f t="shared" si="12"/>
        <v>0</v>
      </c>
      <c r="N29" s="850" t="s">
        <v>164</v>
      </c>
      <c r="O29" s="820">
        <v>0</v>
      </c>
      <c r="P29" s="854">
        <f t="shared" si="13"/>
        <v>0</v>
      </c>
      <c r="Q29" s="854">
        <f t="shared" si="14"/>
        <v>0</v>
      </c>
      <c r="R29" s="855">
        <f t="shared" si="15"/>
        <v>0</v>
      </c>
      <c r="S29" s="855">
        <f t="shared" si="16"/>
        <v>0</v>
      </c>
      <c r="T29" s="828"/>
      <c r="U29" s="852">
        <v>0.85</v>
      </c>
      <c r="V29" s="925">
        <f t="shared" ref="V29" si="21">V28</f>
        <v>0.1</v>
      </c>
      <c r="W29" s="845">
        <f t="shared" si="17"/>
        <v>0</v>
      </c>
      <c r="X29" s="925">
        <f t="shared" ref="X29" si="22">X28</f>
        <v>0.1</v>
      </c>
      <c r="Y29" s="846">
        <f t="shared" si="18"/>
        <v>0</v>
      </c>
      <c r="Z29" s="925">
        <f t="shared" ref="Z29" si="23">Z28</f>
        <v>0.1</v>
      </c>
      <c r="AA29" s="1227">
        <f t="shared" si="19"/>
        <v>0</v>
      </c>
      <c r="AB29" s="1228"/>
      <c r="AC29" s="145"/>
      <c r="AF29" s="479">
        <f t="shared" si="8"/>
        <v>29</v>
      </c>
      <c r="AG29" s="577">
        <f t="shared" si="20"/>
        <v>0</v>
      </c>
    </row>
    <row r="30" spans="1:35" ht="15.6" customHeight="1">
      <c r="A30" s="1138"/>
      <c r="B30" s="1243"/>
      <c r="C30" s="1245"/>
      <c r="D30" s="839"/>
      <c r="E30" s="839"/>
      <c r="F30" s="839"/>
      <c r="G30" s="839"/>
      <c r="H30" s="839"/>
      <c r="I30" s="839"/>
      <c r="J30" s="848"/>
      <c r="K30" s="848"/>
      <c r="L30" s="839"/>
      <c r="M30" s="849">
        <f t="shared" si="12"/>
        <v>0</v>
      </c>
      <c r="N30" s="850" t="s">
        <v>164</v>
      </c>
      <c r="O30" s="820">
        <v>0</v>
      </c>
      <c r="P30" s="854">
        <f t="shared" si="13"/>
        <v>0</v>
      </c>
      <c r="Q30" s="854">
        <f t="shared" si="14"/>
        <v>0</v>
      </c>
      <c r="R30" s="855">
        <f t="shared" si="15"/>
        <v>0</v>
      </c>
      <c r="S30" s="855">
        <f t="shared" si="16"/>
        <v>0</v>
      </c>
      <c r="T30" s="828"/>
      <c r="U30" s="852">
        <v>0.85</v>
      </c>
      <c r="V30" s="925">
        <f t="shared" ref="V30" si="24">V29</f>
        <v>0.1</v>
      </c>
      <c r="W30" s="845">
        <f t="shared" si="17"/>
        <v>0</v>
      </c>
      <c r="X30" s="925">
        <f t="shared" ref="X30" si="25">X29</f>
        <v>0.1</v>
      </c>
      <c r="Y30" s="846">
        <f t="shared" si="18"/>
        <v>0</v>
      </c>
      <c r="Z30" s="925">
        <f t="shared" ref="Z30" si="26">Z29</f>
        <v>0.1</v>
      </c>
      <c r="AA30" s="1227">
        <f t="shared" si="19"/>
        <v>0</v>
      </c>
      <c r="AB30" s="1228"/>
      <c r="AC30" s="182" t="s">
        <v>116</v>
      </c>
      <c r="AF30" s="479">
        <f t="shared" si="8"/>
        <v>30</v>
      </c>
      <c r="AG30" s="577">
        <f t="shared" si="20"/>
        <v>0</v>
      </c>
    </row>
    <row r="31" spans="1:35" ht="15.6" customHeight="1">
      <c r="A31" s="1138"/>
      <c r="B31" s="1243"/>
      <c r="C31" s="1245"/>
      <c r="D31" s="839"/>
      <c r="E31" s="839"/>
      <c r="F31" s="839"/>
      <c r="G31" s="839"/>
      <c r="H31" s="839"/>
      <c r="I31" s="839"/>
      <c r="J31" s="848"/>
      <c r="K31" s="848"/>
      <c r="L31" s="839"/>
      <c r="M31" s="849">
        <f t="shared" si="12"/>
        <v>0</v>
      </c>
      <c r="N31" s="850" t="s">
        <v>164</v>
      </c>
      <c r="O31" s="820">
        <v>0</v>
      </c>
      <c r="P31" s="854">
        <f t="shared" si="13"/>
        <v>0</v>
      </c>
      <c r="Q31" s="854">
        <f t="shared" si="14"/>
        <v>0</v>
      </c>
      <c r="R31" s="855">
        <f t="shared" si="15"/>
        <v>0</v>
      </c>
      <c r="S31" s="855">
        <f t="shared" si="16"/>
        <v>0</v>
      </c>
      <c r="T31" s="828"/>
      <c r="U31" s="852">
        <v>0.85</v>
      </c>
      <c r="V31" s="925">
        <f t="shared" ref="V31" si="27">V30</f>
        <v>0.1</v>
      </c>
      <c r="W31" s="845">
        <f t="shared" si="17"/>
        <v>0</v>
      </c>
      <c r="X31" s="925">
        <f t="shared" ref="X31" si="28">X30</f>
        <v>0.1</v>
      </c>
      <c r="Y31" s="846">
        <f t="shared" si="18"/>
        <v>0</v>
      </c>
      <c r="Z31" s="925">
        <f t="shared" ref="Z31" si="29">Z30</f>
        <v>0.1</v>
      </c>
      <c r="AA31" s="1227">
        <f t="shared" si="19"/>
        <v>0</v>
      </c>
      <c r="AB31" s="1228"/>
      <c r="AC31" s="187" t="s">
        <v>117</v>
      </c>
      <c r="AF31" s="479">
        <f t="shared" si="8"/>
        <v>31</v>
      </c>
      <c r="AG31" s="577">
        <f t="shared" si="20"/>
        <v>0</v>
      </c>
    </row>
    <row r="32" spans="1:35" ht="15.6" customHeight="1">
      <c r="A32" s="1138"/>
      <c r="B32" s="1243"/>
      <c r="C32" s="1245"/>
      <c r="D32" s="839"/>
      <c r="E32" s="839"/>
      <c r="F32" s="839"/>
      <c r="G32" s="839"/>
      <c r="H32" s="839"/>
      <c r="I32" s="839"/>
      <c r="J32" s="848"/>
      <c r="K32" s="848"/>
      <c r="L32" s="839"/>
      <c r="M32" s="849">
        <f t="shared" si="12"/>
        <v>0</v>
      </c>
      <c r="N32" s="850" t="s">
        <v>164</v>
      </c>
      <c r="O32" s="820">
        <v>0</v>
      </c>
      <c r="P32" s="854">
        <f t="shared" si="13"/>
        <v>0</v>
      </c>
      <c r="Q32" s="854">
        <f t="shared" si="14"/>
        <v>0</v>
      </c>
      <c r="R32" s="855">
        <f t="shared" si="15"/>
        <v>0</v>
      </c>
      <c r="S32" s="855">
        <f t="shared" si="16"/>
        <v>0</v>
      </c>
      <c r="T32" s="828"/>
      <c r="U32" s="852">
        <v>0.85</v>
      </c>
      <c r="V32" s="925">
        <f t="shared" ref="V32" si="30">V31</f>
        <v>0.1</v>
      </c>
      <c r="W32" s="845">
        <f t="shared" si="17"/>
        <v>0</v>
      </c>
      <c r="X32" s="925">
        <f t="shared" ref="X32" si="31">X31</f>
        <v>0.1</v>
      </c>
      <c r="Y32" s="846">
        <f t="shared" si="18"/>
        <v>0</v>
      </c>
      <c r="Z32" s="925">
        <f t="shared" ref="Z32" si="32">Z31</f>
        <v>0.1</v>
      </c>
      <c r="AA32" s="1227">
        <f t="shared" si="19"/>
        <v>0</v>
      </c>
      <c r="AB32" s="1228"/>
      <c r="AC32" s="61"/>
      <c r="AF32" s="479">
        <f t="shared" si="8"/>
        <v>32</v>
      </c>
      <c r="AG32" s="577">
        <f t="shared" si="20"/>
        <v>0</v>
      </c>
    </row>
    <row r="33" spans="1:35" ht="15.6" customHeight="1">
      <c r="A33" s="1138"/>
      <c r="B33" s="1243"/>
      <c r="C33" s="1245"/>
      <c r="D33" s="839"/>
      <c r="E33" s="839"/>
      <c r="F33" s="839"/>
      <c r="G33" s="839"/>
      <c r="H33" s="839"/>
      <c r="I33" s="839"/>
      <c r="J33" s="848"/>
      <c r="K33" s="848"/>
      <c r="L33" s="839"/>
      <c r="M33" s="849">
        <f t="shared" si="12"/>
        <v>0</v>
      </c>
      <c r="N33" s="850" t="s">
        <v>164</v>
      </c>
      <c r="O33" s="820">
        <v>0</v>
      </c>
      <c r="P33" s="854">
        <f t="shared" si="13"/>
        <v>0</v>
      </c>
      <c r="Q33" s="854">
        <f t="shared" si="14"/>
        <v>0</v>
      </c>
      <c r="R33" s="855">
        <f t="shared" si="15"/>
        <v>0</v>
      </c>
      <c r="S33" s="855">
        <f t="shared" si="16"/>
        <v>0</v>
      </c>
      <c r="T33" s="828"/>
      <c r="U33" s="852">
        <v>0.85</v>
      </c>
      <c r="V33" s="925">
        <f t="shared" ref="V33" si="33">V32</f>
        <v>0.1</v>
      </c>
      <c r="W33" s="845">
        <f t="shared" si="17"/>
        <v>0</v>
      </c>
      <c r="X33" s="925">
        <f t="shared" ref="X33" si="34">X32</f>
        <v>0.1</v>
      </c>
      <c r="Y33" s="846">
        <f t="shared" si="18"/>
        <v>0</v>
      </c>
      <c r="Z33" s="925">
        <f t="shared" ref="Z33" si="35">Z32</f>
        <v>0.1</v>
      </c>
      <c r="AA33" s="1227">
        <f t="shared" si="19"/>
        <v>0</v>
      </c>
      <c r="AB33" s="1228"/>
      <c r="AC33" s="61"/>
      <c r="AF33" s="479">
        <f t="shared" si="8"/>
        <v>33</v>
      </c>
      <c r="AG33" s="577">
        <f t="shared" si="20"/>
        <v>0</v>
      </c>
    </row>
    <row r="34" spans="1:35" ht="15.6" customHeight="1">
      <c r="A34" s="1138"/>
      <c r="B34" s="1243"/>
      <c r="C34" s="1245"/>
      <c r="D34" s="839"/>
      <c r="E34" s="839"/>
      <c r="F34" s="839"/>
      <c r="G34" s="839"/>
      <c r="H34" s="839"/>
      <c r="I34" s="839"/>
      <c r="J34" s="848"/>
      <c r="K34" s="848"/>
      <c r="L34" s="839"/>
      <c r="M34" s="849">
        <f t="shared" si="12"/>
        <v>0</v>
      </c>
      <c r="N34" s="850" t="s">
        <v>164</v>
      </c>
      <c r="O34" s="820">
        <v>0</v>
      </c>
      <c r="P34" s="854">
        <f t="shared" si="13"/>
        <v>0</v>
      </c>
      <c r="Q34" s="854">
        <f t="shared" si="14"/>
        <v>0</v>
      </c>
      <c r="R34" s="855">
        <f t="shared" si="15"/>
        <v>0</v>
      </c>
      <c r="S34" s="855">
        <f t="shared" si="16"/>
        <v>0</v>
      </c>
      <c r="T34" s="828"/>
      <c r="U34" s="852">
        <v>0.85</v>
      </c>
      <c r="V34" s="925">
        <f t="shared" ref="V34" si="36">V33</f>
        <v>0.1</v>
      </c>
      <c r="W34" s="845">
        <f t="shared" si="17"/>
        <v>0</v>
      </c>
      <c r="X34" s="925">
        <f t="shared" ref="X34" si="37">X33</f>
        <v>0.1</v>
      </c>
      <c r="Y34" s="846">
        <f t="shared" si="18"/>
        <v>0</v>
      </c>
      <c r="Z34" s="925">
        <f t="shared" ref="Z34" si="38">Z33</f>
        <v>0.1</v>
      </c>
      <c r="AA34" s="1227">
        <f t="shared" si="19"/>
        <v>0</v>
      </c>
      <c r="AB34" s="1228"/>
      <c r="AC34" s="61"/>
      <c r="AF34" s="479">
        <f t="shared" si="8"/>
        <v>34</v>
      </c>
      <c r="AG34" s="577">
        <f t="shared" si="20"/>
        <v>0</v>
      </c>
    </row>
    <row r="35" spans="1:35" ht="15.6" customHeight="1">
      <c r="A35" s="1138"/>
      <c r="B35" s="1243"/>
      <c r="C35" s="1245"/>
      <c r="D35" s="839"/>
      <c r="E35" s="839"/>
      <c r="F35" s="839"/>
      <c r="G35" s="839"/>
      <c r="H35" s="839"/>
      <c r="I35" s="839"/>
      <c r="J35" s="848"/>
      <c r="K35" s="848"/>
      <c r="L35" s="839"/>
      <c r="M35" s="849">
        <f t="shared" si="12"/>
        <v>0</v>
      </c>
      <c r="N35" s="850" t="s">
        <v>164</v>
      </c>
      <c r="O35" s="820">
        <v>0</v>
      </c>
      <c r="P35" s="854">
        <f t="shared" si="13"/>
        <v>0</v>
      </c>
      <c r="Q35" s="854">
        <f t="shared" si="14"/>
        <v>0</v>
      </c>
      <c r="R35" s="855">
        <f t="shared" si="15"/>
        <v>0</v>
      </c>
      <c r="S35" s="855">
        <f t="shared" si="16"/>
        <v>0</v>
      </c>
      <c r="T35" s="828"/>
      <c r="U35" s="852">
        <v>0.85</v>
      </c>
      <c r="V35" s="925">
        <f t="shared" ref="V35" si="39">V34</f>
        <v>0.1</v>
      </c>
      <c r="W35" s="845">
        <f t="shared" si="17"/>
        <v>0</v>
      </c>
      <c r="X35" s="925">
        <f t="shared" ref="X35" si="40">X34</f>
        <v>0.1</v>
      </c>
      <c r="Y35" s="846">
        <f t="shared" si="18"/>
        <v>0</v>
      </c>
      <c r="Z35" s="925">
        <f t="shared" ref="Z35" si="41">Z34</f>
        <v>0.1</v>
      </c>
      <c r="AA35" s="1227">
        <f t="shared" si="19"/>
        <v>0</v>
      </c>
      <c r="AB35" s="1228"/>
      <c r="AC35" s="61"/>
      <c r="AF35" s="479">
        <f t="shared" si="8"/>
        <v>35</v>
      </c>
      <c r="AG35" s="577">
        <f t="shared" si="20"/>
        <v>0</v>
      </c>
    </row>
    <row r="36" spans="1:35" ht="15.6" customHeight="1">
      <c r="A36" s="1138"/>
      <c r="B36" s="1243"/>
      <c r="C36" s="1245"/>
      <c r="D36" s="839"/>
      <c r="E36" s="839"/>
      <c r="F36" s="839"/>
      <c r="G36" s="839"/>
      <c r="H36" s="839"/>
      <c r="I36" s="839"/>
      <c r="J36" s="848"/>
      <c r="K36" s="848"/>
      <c r="L36" s="839"/>
      <c r="M36" s="849">
        <f t="shared" si="12"/>
        <v>0</v>
      </c>
      <c r="N36" s="850" t="s">
        <v>164</v>
      </c>
      <c r="O36" s="820">
        <v>0</v>
      </c>
      <c r="P36" s="854">
        <f t="shared" si="13"/>
        <v>0</v>
      </c>
      <c r="Q36" s="854">
        <f t="shared" si="14"/>
        <v>0</v>
      </c>
      <c r="R36" s="855">
        <f t="shared" si="15"/>
        <v>0</v>
      </c>
      <c r="S36" s="855">
        <f t="shared" si="16"/>
        <v>0</v>
      </c>
      <c r="T36" s="828"/>
      <c r="U36" s="852">
        <v>0.85</v>
      </c>
      <c r="V36" s="925">
        <f t="shared" ref="V36" si="42">V35</f>
        <v>0.1</v>
      </c>
      <c r="W36" s="845">
        <f t="shared" si="17"/>
        <v>0</v>
      </c>
      <c r="X36" s="925">
        <f t="shared" ref="X36" si="43">X35</f>
        <v>0.1</v>
      </c>
      <c r="Y36" s="846">
        <f t="shared" si="18"/>
        <v>0</v>
      </c>
      <c r="Z36" s="925">
        <f t="shared" ref="Z36" si="44">Z35</f>
        <v>0.1</v>
      </c>
      <c r="AA36" s="1227">
        <f t="shared" si="19"/>
        <v>0</v>
      </c>
      <c r="AB36" s="1228"/>
      <c r="AC36" s="61"/>
      <c r="AF36" s="479">
        <f t="shared" si="8"/>
        <v>36</v>
      </c>
      <c r="AG36" s="577">
        <f t="shared" si="20"/>
        <v>0</v>
      </c>
    </row>
    <row r="37" spans="1:35" ht="15.6" customHeight="1">
      <c r="A37" s="1138"/>
      <c r="B37" s="1243"/>
      <c r="C37" s="1245"/>
      <c r="D37" s="839"/>
      <c r="E37" s="839"/>
      <c r="F37" s="839"/>
      <c r="G37" s="839"/>
      <c r="H37" s="839"/>
      <c r="I37" s="839"/>
      <c r="J37" s="848"/>
      <c r="K37" s="848"/>
      <c r="L37" s="839"/>
      <c r="M37" s="849">
        <f t="shared" si="12"/>
        <v>0</v>
      </c>
      <c r="N37" s="850" t="s">
        <v>164</v>
      </c>
      <c r="O37" s="820">
        <v>0</v>
      </c>
      <c r="P37" s="854">
        <f t="shared" si="13"/>
        <v>0</v>
      </c>
      <c r="Q37" s="854">
        <f t="shared" si="14"/>
        <v>0</v>
      </c>
      <c r="R37" s="855">
        <f t="shared" si="15"/>
        <v>0</v>
      </c>
      <c r="S37" s="855">
        <f t="shared" si="16"/>
        <v>0</v>
      </c>
      <c r="T37" s="828"/>
      <c r="U37" s="852">
        <v>0.85</v>
      </c>
      <c r="V37" s="925">
        <f t="shared" ref="V37" si="45">V36</f>
        <v>0.1</v>
      </c>
      <c r="W37" s="845">
        <f t="shared" si="17"/>
        <v>0</v>
      </c>
      <c r="X37" s="925">
        <f t="shared" ref="X37" si="46">X36</f>
        <v>0.1</v>
      </c>
      <c r="Y37" s="846">
        <f t="shared" si="18"/>
        <v>0</v>
      </c>
      <c r="Z37" s="925">
        <f t="shared" ref="Z37" si="47">Z36</f>
        <v>0.1</v>
      </c>
      <c r="AA37" s="1227">
        <f t="shared" si="19"/>
        <v>0</v>
      </c>
      <c r="AB37" s="1228"/>
      <c r="AC37" s="61"/>
      <c r="AF37" s="479">
        <f t="shared" si="8"/>
        <v>37</v>
      </c>
      <c r="AG37" s="577">
        <f t="shared" si="20"/>
        <v>0</v>
      </c>
    </row>
    <row r="38" spans="1:35" ht="15.6" customHeight="1">
      <c r="A38" s="1138"/>
      <c r="B38" s="1243"/>
      <c r="C38" s="1245"/>
      <c r="D38" s="839"/>
      <c r="E38" s="839"/>
      <c r="F38" s="839"/>
      <c r="G38" s="839"/>
      <c r="H38" s="839"/>
      <c r="I38" s="839"/>
      <c r="J38" s="848"/>
      <c r="K38" s="848"/>
      <c r="L38" s="839"/>
      <c r="M38" s="849">
        <f t="shared" si="12"/>
        <v>0</v>
      </c>
      <c r="N38" s="850" t="s">
        <v>164</v>
      </c>
      <c r="O38" s="820">
        <v>0</v>
      </c>
      <c r="P38" s="854">
        <f t="shared" si="13"/>
        <v>0</v>
      </c>
      <c r="Q38" s="854">
        <f t="shared" si="14"/>
        <v>0</v>
      </c>
      <c r="R38" s="855">
        <f t="shared" si="15"/>
        <v>0</v>
      </c>
      <c r="S38" s="855">
        <f t="shared" si="16"/>
        <v>0</v>
      </c>
      <c r="T38" s="828"/>
      <c r="U38" s="852">
        <v>0.85</v>
      </c>
      <c r="V38" s="925">
        <f t="shared" ref="V38" si="48">V37</f>
        <v>0.1</v>
      </c>
      <c r="W38" s="845">
        <f t="shared" si="17"/>
        <v>0</v>
      </c>
      <c r="X38" s="925">
        <f t="shared" ref="X38" si="49">X37</f>
        <v>0.1</v>
      </c>
      <c r="Y38" s="846">
        <f t="shared" si="18"/>
        <v>0</v>
      </c>
      <c r="Z38" s="925">
        <f t="shared" ref="Z38" si="50">Z37</f>
        <v>0.1</v>
      </c>
      <c r="AA38" s="1227">
        <f t="shared" si="19"/>
        <v>0</v>
      </c>
      <c r="AB38" s="1228"/>
      <c r="AC38" s="61"/>
      <c r="AF38" s="479">
        <f t="shared" si="8"/>
        <v>38</v>
      </c>
      <c r="AG38" s="577">
        <f t="shared" si="20"/>
        <v>0</v>
      </c>
    </row>
    <row r="39" spans="1:35" ht="15.6" customHeight="1">
      <c r="A39" s="1138"/>
      <c r="B39" s="1243"/>
      <c r="C39" s="1245"/>
      <c r="D39" s="839"/>
      <c r="E39" s="839"/>
      <c r="F39" s="839"/>
      <c r="G39" s="839"/>
      <c r="H39" s="839"/>
      <c r="I39" s="839"/>
      <c r="J39" s="848"/>
      <c r="K39" s="848"/>
      <c r="L39" s="839"/>
      <c r="M39" s="849">
        <f t="shared" si="12"/>
        <v>0</v>
      </c>
      <c r="N39" s="850" t="s">
        <v>164</v>
      </c>
      <c r="O39" s="820">
        <v>0</v>
      </c>
      <c r="P39" s="854">
        <f t="shared" si="13"/>
        <v>0</v>
      </c>
      <c r="Q39" s="854">
        <f t="shared" si="14"/>
        <v>0</v>
      </c>
      <c r="R39" s="855">
        <f t="shared" si="15"/>
        <v>0</v>
      </c>
      <c r="S39" s="855">
        <f t="shared" si="16"/>
        <v>0</v>
      </c>
      <c r="T39" s="828"/>
      <c r="U39" s="852">
        <v>0.85</v>
      </c>
      <c r="V39" s="925">
        <f t="shared" ref="V39" si="51">V38</f>
        <v>0.1</v>
      </c>
      <c r="W39" s="845">
        <f t="shared" si="17"/>
        <v>0</v>
      </c>
      <c r="X39" s="925">
        <f t="shared" ref="X39" si="52">X38</f>
        <v>0.1</v>
      </c>
      <c r="Y39" s="846">
        <f t="shared" si="18"/>
        <v>0</v>
      </c>
      <c r="Z39" s="925">
        <f t="shared" ref="Z39" si="53">Z38</f>
        <v>0.1</v>
      </c>
      <c r="AA39" s="1227">
        <f t="shared" si="19"/>
        <v>0</v>
      </c>
      <c r="AB39" s="1228"/>
      <c r="AC39" s="61"/>
      <c r="AF39" s="479">
        <f t="shared" si="8"/>
        <v>39</v>
      </c>
      <c r="AG39" s="577">
        <f t="shared" si="20"/>
        <v>0</v>
      </c>
    </row>
    <row r="40" spans="1:35" ht="15.6" customHeight="1">
      <c r="A40" s="1138"/>
      <c r="B40" s="1243"/>
      <c r="C40" s="1245"/>
      <c r="D40" s="839"/>
      <c r="E40" s="839"/>
      <c r="F40" s="839"/>
      <c r="G40" s="839"/>
      <c r="H40" s="839"/>
      <c r="I40" s="839"/>
      <c r="J40" s="848"/>
      <c r="K40" s="848"/>
      <c r="L40" s="839"/>
      <c r="M40" s="849">
        <f t="shared" si="12"/>
        <v>0</v>
      </c>
      <c r="N40" s="850" t="s">
        <v>164</v>
      </c>
      <c r="O40" s="820">
        <v>0</v>
      </c>
      <c r="P40" s="854">
        <f t="shared" si="13"/>
        <v>0</v>
      </c>
      <c r="Q40" s="854">
        <f t="shared" si="14"/>
        <v>0</v>
      </c>
      <c r="R40" s="855">
        <f t="shared" si="15"/>
        <v>0</v>
      </c>
      <c r="S40" s="855">
        <f t="shared" si="16"/>
        <v>0</v>
      </c>
      <c r="T40" s="828"/>
      <c r="U40" s="852">
        <v>0.85</v>
      </c>
      <c r="V40" s="925">
        <f t="shared" ref="V40" si="54">V39</f>
        <v>0.1</v>
      </c>
      <c r="W40" s="845">
        <f t="shared" si="17"/>
        <v>0</v>
      </c>
      <c r="X40" s="925">
        <f t="shared" ref="X40" si="55">X39</f>
        <v>0.1</v>
      </c>
      <c r="Y40" s="846">
        <f t="shared" si="18"/>
        <v>0</v>
      </c>
      <c r="Z40" s="925">
        <f t="shared" ref="Z40" si="56">Z39</f>
        <v>0.1</v>
      </c>
      <c r="AA40" s="1227">
        <f t="shared" si="19"/>
        <v>0</v>
      </c>
      <c r="AB40" s="1228"/>
      <c r="AC40" s="61"/>
      <c r="AF40" s="479">
        <f t="shared" si="8"/>
        <v>40</v>
      </c>
      <c r="AG40" s="577">
        <f t="shared" si="20"/>
        <v>0</v>
      </c>
    </row>
    <row r="41" spans="1:35" ht="15.6" customHeight="1">
      <c r="A41" s="1138"/>
      <c r="B41" s="1244"/>
      <c r="C41" s="1245"/>
      <c r="D41" s="839"/>
      <c r="E41" s="839"/>
      <c r="F41" s="839"/>
      <c r="G41" s="839"/>
      <c r="H41" s="839"/>
      <c r="I41" s="839"/>
      <c r="J41" s="848"/>
      <c r="K41" s="848"/>
      <c r="L41" s="839"/>
      <c r="M41" s="849">
        <f t="shared" si="12"/>
        <v>0</v>
      </c>
      <c r="N41" s="850" t="s">
        <v>164</v>
      </c>
      <c r="O41" s="820">
        <v>0</v>
      </c>
      <c r="P41" s="854">
        <f t="shared" si="13"/>
        <v>0</v>
      </c>
      <c r="Q41" s="856">
        <f t="shared" si="14"/>
        <v>0</v>
      </c>
      <c r="R41" s="855">
        <f t="shared" si="15"/>
        <v>0</v>
      </c>
      <c r="S41" s="855">
        <f t="shared" si="16"/>
        <v>0</v>
      </c>
      <c r="T41" s="828"/>
      <c r="U41" s="852">
        <v>0.85</v>
      </c>
      <c r="V41" s="925">
        <f t="shared" ref="V41" si="57">V40</f>
        <v>0.1</v>
      </c>
      <c r="W41" s="845">
        <f t="shared" si="17"/>
        <v>0</v>
      </c>
      <c r="X41" s="926">
        <f t="shared" ref="X41" si="58">X40</f>
        <v>0.1</v>
      </c>
      <c r="Y41" s="846">
        <f t="shared" si="18"/>
        <v>0</v>
      </c>
      <c r="Z41" s="925">
        <f t="shared" ref="Z41" si="59">Z40</f>
        <v>0.1</v>
      </c>
      <c r="AA41" s="1227">
        <f t="shared" si="19"/>
        <v>0</v>
      </c>
      <c r="AB41" s="1228"/>
      <c r="AC41" s="61"/>
      <c r="AF41" s="479">
        <f t="shared" si="8"/>
        <v>41</v>
      </c>
      <c r="AG41" s="577">
        <f t="shared" si="20"/>
        <v>0</v>
      </c>
    </row>
    <row r="42" spans="1:35">
      <c r="A42" s="1138"/>
      <c r="B42" s="1240"/>
      <c r="C42" s="1241"/>
      <c r="D42" s="1241"/>
      <c r="E42" s="1241"/>
      <c r="F42" s="1241"/>
      <c r="G42" s="1241"/>
      <c r="H42" s="1241"/>
      <c r="I42" s="1241"/>
      <c r="J42" s="1241"/>
      <c r="K42" s="1241"/>
      <c r="L42" s="1241"/>
      <c r="M42" s="1241"/>
      <c r="N42" s="1241"/>
      <c r="O42" s="1242"/>
      <c r="P42" s="355" t="s">
        <v>185</v>
      </c>
      <c r="Q42" s="355">
        <f>SUM(Q27:Q41)</f>
        <v>0</v>
      </c>
      <c r="R42" s="356" t="s">
        <v>62</v>
      </c>
      <c r="S42" s="280">
        <f>SUM(S27:S41)</f>
        <v>0</v>
      </c>
      <c r="T42" s="553" t="s">
        <v>186</v>
      </c>
      <c r="U42" s="554">
        <f>IF(SUM(T27:T41)=0,0,1-(S42/Q42))</f>
        <v>0</v>
      </c>
      <c r="V42" s="549" t="s">
        <v>123</v>
      </c>
      <c r="W42" s="549" t="s">
        <v>124</v>
      </c>
      <c r="X42" s="550" t="s">
        <v>125</v>
      </c>
      <c r="Y42" s="550" t="s">
        <v>126</v>
      </c>
      <c r="Z42" s="549" t="s">
        <v>127</v>
      </c>
      <c r="AA42" s="1205" t="s">
        <v>128</v>
      </c>
      <c r="AB42" s="1206"/>
      <c r="AC42" s="61"/>
      <c r="AF42" s="1020" t="s">
        <v>129</v>
      </c>
      <c r="AG42" s="1020"/>
      <c r="AH42" s="1020" t="s">
        <v>130</v>
      </c>
      <c r="AI42" s="1020"/>
    </row>
    <row r="43" spans="1:35">
      <c r="A43" s="1138"/>
      <c r="B43" s="74" t="s">
        <v>131</v>
      </c>
      <c r="C43" s="1028"/>
      <c r="D43" s="1022"/>
      <c r="E43" s="1022"/>
      <c r="F43" s="1022"/>
      <c r="G43" s="1022"/>
      <c r="H43" s="1022"/>
      <c r="I43" s="1022"/>
      <c r="J43" s="1022"/>
      <c r="K43" s="1022"/>
      <c r="L43" s="1022"/>
      <c r="M43" s="1022"/>
      <c r="N43" s="1022"/>
      <c r="O43" s="1022"/>
      <c r="P43" s="1022"/>
      <c r="Q43" s="1022"/>
      <c r="R43" s="1022"/>
      <c r="S43" s="1022"/>
      <c r="T43" s="1022"/>
      <c r="U43" s="1023"/>
      <c r="V43" s="551">
        <f>(W27*$L27*$M27)+(W28*$L28*$M28)+(W29*$L29*$M29)+(W30*$L30*$M30)+(W31*$L31*$M31)+(W32*$L32*$M32)+(W33*$L33*$M33)+(W34*$L34*$M34)+(W35*$L35*$M35)+(W36*$L36*$M36)+(W37*$L37*$M37)+(W38*$L38*$M38)+(W39*$L39*$M39)+(W40*$L40*$M40)+(W41*$L41*$M41)</f>
        <v>0</v>
      </c>
      <c r="W43" s="552">
        <f>S42*V26</f>
        <v>0</v>
      </c>
      <c r="X43" s="551">
        <f>(Y27*$L27*$M27)+(Y28*$L28*$M28)+(Y29*$L29*$M29)+(Y30*$L30*$M30)+(Y31*$L31*$M31)+(Y32*$L32*$M32)+(Y33*$L33*$M33)+(Y34*$L34*$M34)+(Y35*$L35*$M35)+(Y36*$L36*$M36)+(Y37*$L37*$M37)+(Y38*$L38*$M38)+(Y39*$L39*$M39)+(Y40*$L40*$M40)+(Y41*$L41*$M41)</f>
        <v>0</v>
      </c>
      <c r="Y43" s="552">
        <f>S42*X26</f>
        <v>0</v>
      </c>
      <c r="Z43" s="551">
        <f>(AA27*$L27*$M27)+(AA28*$L28*$M28)+(AA29*$L29*$M29)+(AA30*$L30*$M30)+(AA31*$L31*$M31)+(AA32*$L32*$M32)+(AA33*$L33*$M33)+(AA34*$L34*$M34)+(AA35*$L35*$M35)+(AA36*$L36*$M36)+(AA37*$L37*$M37)+(AA38*$L38*$M38)+(AA39*$L39*$M39)+(AA40*$L40*$M40)+(AA41*$L41*$M41)</f>
        <v>0</v>
      </c>
      <c r="AA43" s="1207">
        <f>S42*Z26</f>
        <v>0</v>
      </c>
      <c r="AB43" s="1207"/>
      <c r="AC43" s="61"/>
      <c r="AF43" s="573">
        <v>43</v>
      </c>
      <c r="AG43" s="577">
        <f>SUM(W43+Y43+AA43)</f>
        <v>0</v>
      </c>
      <c r="AH43" s="1021">
        <f>V43+X43+Z43</f>
        <v>0</v>
      </c>
      <c r="AI43" s="1020"/>
    </row>
    <row r="44" spans="1:35">
      <c r="A44" s="1138"/>
      <c r="B44" s="74" t="s">
        <v>133</v>
      </c>
      <c r="C44" s="1028"/>
      <c r="D44" s="1022"/>
      <c r="E44" s="1022"/>
      <c r="F44" s="1022"/>
      <c r="G44" s="1022"/>
      <c r="H44" s="1022"/>
      <c r="I44" s="1022"/>
      <c r="J44" s="1022"/>
      <c r="K44" s="1022"/>
      <c r="L44" s="1022"/>
      <c r="M44" s="1022"/>
      <c r="N44" s="1022"/>
      <c r="O44" s="1022"/>
      <c r="P44" s="1022"/>
      <c r="Q44" s="1022"/>
      <c r="R44" s="1022"/>
      <c r="S44" s="1022"/>
      <c r="T44" s="1022"/>
      <c r="U44" s="1023"/>
      <c r="V44" s="1214" t="s">
        <v>187</v>
      </c>
      <c r="W44" s="1214"/>
      <c r="X44" s="1215">
        <f>Q42+V43+X43+Z43</f>
        <v>0</v>
      </c>
      <c r="Y44" s="1215"/>
      <c r="Z44" s="282" t="s">
        <v>136</v>
      </c>
      <c r="AA44" s="1229">
        <f>S42+((S42*V26)+(S42*X26)+(S42*Z26))</f>
        <v>0</v>
      </c>
      <c r="AB44" s="1229"/>
      <c r="AC44" s="61"/>
      <c r="AG44" s="464"/>
    </row>
    <row r="45" spans="1:35">
      <c r="A45" s="1138"/>
      <c r="B45" s="61"/>
      <c r="C45" s="61"/>
      <c r="D45" s="276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G45" s="464"/>
    </row>
    <row r="46" spans="1:35">
      <c r="A46" s="1138"/>
      <c r="B46" s="61"/>
      <c r="C46" s="61"/>
      <c r="D46" s="276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G46" s="464"/>
    </row>
    <row r="47" spans="1:35" ht="49.95" customHeight="1">
      <c r="A47" s="1137" t="s">
        <v>188</v>
      </c>
      <c r="B47" s="1233" t="s">
        <v>171</v>
      </c>
      <c r="C47" s="1233"/>
      <c r="D47" s="1233"/>
      <c r="E47" s="1233"/>
      <c r="F47" s="1233"/>
      <c r="G47" s="1233"/>
      <c r="H47" s="1233"/>
      <c r="I47" s="1233"/>
      <c r="J47" s="1233"/>
      <c r="K47" s="1233"/>
      <c r="L47" s="1233"/>
      <c r="M47" s="1233"/>
      <c r="N47" s="1233"/>
      <c r="O47" s="1233"/>
      <c r="P47" s="1062" t="str">
        <f>IF(B50=0,"",B50)</f>
        <v/>
      </c>
      <c r="Q47" s="1062"/>
      <c r="R47" s="1062"/>
      <c r="S47" s="1062"/>
      <c r="T47" s="1062"/>
      <c r="U47" s="1062"/>
      <c r="V47" s="1062"/>
      <c r="W47" s="1062"/>
      <c r="X47" s="1062"/>
      <c r="Y47" s="1062"/>
      <c r="Z47" s="1062"/>
      <c r="AA47" s="1062"/>
      <c r="AB47" s="1062"/>
      <c r="AC47" s="1062"/>
      <c r="AG47" s="464"/>
    </row>
    <row r="48" spans="1:35" ht="15.6" customHeight="1">
      <c r="A48" s="1137"/>
      <c r="B48" s="1216" t="s">
        <v>74</v>
      </c>
      <c r="C48" s="1218" t="s">
        <v>75</v>
      </c>
      <c r="D48" s="1220" t="s">
        <v>84</v>
      </c>
      <c r="E48" s="1216" t="s">
        <v>45</v>
      </c>
      <c r="F48" s="1223" t="s">
        <v>172</v>
      </c>
      <c r="G48" s="1223" t="s">
        <v>173</v>
      </c>
      <c r="H48" s="1234" t="s">
        <v>94</v>
      </c>
      <c r="I48" s="1223" t="s">
        <v>174</v>
      </c>
      <c r="J48" s="1225" t="s">
        <v>157</v>
      </c>
      <c r="K48" s="1225" t="s">
        <v>175</v>
      </c>
      <c r="L48" s="1223" t="s">
        <v>77</v>
      </c>
      <c r="M48" s="1223" t="s">
        <v>78</v>
      </c>
      <c r="N48" s="1236" t="s">
        <v>100</v>
      </c>
      <c r="O48" s="1216"/>
      <c r="P48" s="1230" t="s">
        <v>176</v>
      </c>
      <c r="Q48" s="1230"/>
      <c r="R48" s="1230" t="s">
        <v>177</v>
      </c>
      <c r="S48" s="1230"/>
      <c r="T48" s="1210" t="s">
        <v>178</v>
      </c>
      <c r="U48" s="1212" t="s">
        <v>63</v>
      </c>
      <c r="V48" s="1105" t="s">
        <v>80</v>
      </c>
      <c r="W48" s="1230"/>
      <c r="X48" s="1230"/>
      <c r="Y48" s="1230"/>
      <c r="Z48" s="1230"/>
      <c r="AA48" s="1230"/>
      <c r="AB48" s="1230"/>
      <c r="AC48" s="1248" t="s">
        <v>104</v>
      </c>
      <c r="AG48" s="464"/>
    </row>
    <row r="49" spans="1:33">
      <c r="A49" s="1137"/>
      <c r="B49" s="1217"/>
      <c r="C49" s="1219"/>
      <c r="D49" s="1221"/>
      <c r="E49" s="1222"/>
      <c r="F49" s="1224"/>
      <c r="G49" s="1224"/>
      <c r="H49" s="1235"/>
      <c r="I49" s="1224"/>
      <c r="J49" s="1226"/>
      <c r="K49" s="1226"/>
      <c r="L49" s="1224"/>
      <c r="M49" s="1224"/>
      <c r="N49" s="1237"/>
      <c r="O49" s="1222"/>
      <c r="P49" s="271" t="s">
        <v>179</v>
      </c>
      <c r="Q49" s="245" t="s">
        <v>82</v>
      </c>
      <c r="R49" s="245" t="s">
        <v>180</v>
      </c>
      <c r="S49" s="3" t="s">
        <v>181</v>
      </c>
      <c r="T49" s="1211"/>
      <c r="U49" s="1213"/>
      <c r="V49" s="117">
        <v>0.1</v>
      </c>
      <c r="W49" s="272" t="s">
        <v>57</v>
      </c>
      <c r="X49" s="118">
        <v>0.1</v>
      </c>
      <c r="Y49" s="273" t="s">
        <v>108</v>
      </c>
      <c r="Z49" s="119">
        <v>0.1</v>
      </c>
      <c r="AA49" s="1231" t="s">
        <v>59</v>
      </c>
      <c r="AB49" s="1232"/>
      <c r="AC49" s="1249"/>
      <c r="AG49" s="464"/>
    </row>
    <row r="50" spans="1:33" ht="15.6" customHeight="1">
      <c r="A50" s="1137"/>
      <c r="B50" s="1243">
        <f>'Cadastro Inicial'!B16</f>
        <v>0</v>
      </c>
      <c r="C50" s="1245">
        <f>'Cadastro Inicial'!C16:D16</f>
        <v>0</v>
      </c>
      <c r="D50" s="839"/>
      <c r="E50" s="839"/>
      <c r="F50" s="839"/>
      <c r="G50" s="839"/>
      <c r="H50" s="839"/>
      <c r="I50" s="839"/>
      <c r="J50" s="848"/>
      <c r="K50" s="848"/>
      <c r="L50" s="839"/>
      <c r="M50" s="849">
        <f>IF(K50=0,0,(K50-J50)+1)</f>
        <v>0</v>
      </c>
      <c r="N50" s="850" t="s">
        <v>164</v>
      </c>
      <c r="O50" s="820">
        <v>0</v>
      </c>
      <c r="P50" s="854">
        <f>ROUNDUP(((R50/U50)),0)</f>
        <v>0</v>
      </c>
      <c r="Q50" s="854">
        <f>P50*L50*M50</f>
        <v>0</v>
      </c>
      <c r="R50" s="855">
        <f>T50-(T50*O50)</f>
        <v>0</v>
      </c>
      <c r="S50" s="855">
        <f>R50*M50*L50</f>
        <v>0</v>
      </c>
      <c r="T50" s="828"/>
      <c r="U50" s="852">
        <v>0.85</v>
      </c>
      <c r="V50" s="925">
        <f>V49</f>
        <v>0.1</v>
      </c>
      <c r="W50" s="845">
        <f>V50*P50</f>
        <v>0</v>
      </c>
      <c r="X50" s="925">
        <f>X49</f>
        <v>0.1</v>
      </c>
      <c r="Y50" s="846">
        <f>P50*X50</f>
        <v>0</v>
      </c>
      <c r="Z50" s="925">
        <f>Z49</f>
        <v>0.1</v>
      </c>
      <c r="AA50" s="1227">
        <f>P50*Z50</f>
        <v>0</v>
      </c>
      <c r="AB50" s="1228"/>
      <c r="AC50" s="180" t="s">
        <v>114</v>
      </c>
      <c r="AF50" s="479">
        <v>50</v>
      </c>
      <c r="AG50" s="577">
        <f>W50+Y50+AA50</f>
        <v>0</v>
      </c>
    </row>
    <row r="51" spans="1:33" ht="15.6" customHeight="1">
      <c r="A51" s="1137"/>
      <c r="B51" s="1243"/>
      <c r="C51" s="1245"/>
      <c r="D51" s="839"/>
      <c r="E51" s="839"/>
      <c r="F51" s="839"/>
      <c r="G51" s="839"/>
      <c r="H51" s="839"/>
      <c r="I51" s="839"/>
      <c r="J51" s="848"/>
      <c r="K51" s="848"/>
      <c r="L51" s="839"/>
      <c r="M51" s="849">
        <f t="shared" ref="M51:M64" si="60">IF(K51=0,0,(K51-J51)+1)</f>
        <v>0</v>
      </c>
      <c r="N51" s="850" t="s">
        <v>164</v>
      </c>
      <c r="O51" s="820">
        <v>0</v>
      </c>
      <c r="P51" s="854">
        <f t="shared" ref="P51:P64" si="61">ROUNDUP(((R51/U51)),0)</f>
        <v>0</v>
      </c>
      <c r="Q51" s="854">
        <f t="shared" ref="Q51:Q64" si="62">P51*L51*M51</f>
        <v>0</v>
      </c>
      <c r="R51" s="855">
        <f t="shared" ref="R51:R64" si="63">T51-(T51*O51)</f>
        <v>0</v>
      </c>
      <c r="S51" s="855">
        <f t="shared" ref="S51:S64" si="64">R51*M51*L51</f>
        <v>0</v>
      </c>
      <c r="T51" s="828"/>
      <c r="U51" s="852">
        <v>0.85</v>
      </c>
      <c r="V51" s="925">
        <f>V50</f>
        <v>0.1</v>
      </c>
      <c r="W51" s="845">
        <f t="shared" ref="W51:W64" si="65">V51*P51</f>
        <v>0</v>
      </c>
      <c r="X51" s="925">
        <f>X50</f>
        <v>0.1</v>
      </c>
      <c r="Y51" s="846">
        <f t="shared" ref="Y51:Y64" si="66">P51*X51</f>
        <v>0</v>
      </c>
      <c r="Z51" s="925">
        <f>Z50</f>
        <v>0.1</v>
      </c>
      <c r="AA51" s="1227">
        <f t="shared" ref="AA51:AA64" si="67">P51*Z51</f>
        <v>0</v>
      </c>
      <c r="AB51" s="1228"/>
      <c r="AC51" s="188" t="s">
        <v>138</v>
      </c>
      <c r="AF51" s="479">
        <f t="shared" si="8"/>
        <v>51</v>
      </c>
      <c r="AG51" s="577">
        <f t="shared" ref="AG51:AG66" si="68">W51+Y51+AA51</f>
        <v>0</v>
      </c>
    </row>
    <row r="52" spans="1:33" ht="15.6" customHeight="1">
      <c r="A52" s="1137"/>
      <c r="B52" s="1243"/>
      <c r="C52" s="1245"/>
      <c r="D52" s="839"/>
      <c r="E52" s="839"/>
      <c r="F52" s="839"/>
      <c r="G52" s="839"/>
      <c r="H52" s="839"/>
      <c r="I52" s="839"/>
      <c r="J52" s="848"/>
      <c r="K52" s="848"/>
      <c r="L52" s="839"/>
      <c r="M52" s="849">
        <f t="shared" si="60"/>
        <v>0</v>
      </c>
      <c r="N52" s="850" t="s">
        <v>164</v>
      </c>
      <c r="O52" s="820">
        <v>0</v>
      </c>
      <c r="P52" s="854">
        <f t="shared" si="61"/>
        <v>0</v>
      </c>
      <c r="Q52" s="854">
        <f t="shared" si="62"/>
        <v>0</v>
      </c>
      <c r="R52" s="855">
        <f t="shared" si="63"/>
        <v>0</v>
      </c>
      <c r="S52" s="855">
        <f t="shared" si="64"/>
        <v>0</v>
      </c>
      <c r="T52" s="828"/>
      <c r="U52" s="852">
        <v>0.85</v>
      </c>
      <c r="V52" s="925">
        <f t="shared" ref="V52" si="69">V51</f>
        <v>0.1</v>
      </c>
      <c r="W52" s="845">
        <f t="shared" si="65"/>
        <v>0</v>
      </c>
      <c r="X52" s="925">
        <f t="shared" ref="X52" si="70">X51</f>
        <v>0.1</v>
      </c>
      <c r="Y52" s="846">
        <f t="shared" si="66"/>
        <v>0</v>
      </c>
      <c r="Z52" s="925">
        <f t="shared" ref="Z52" si="71">Z51</f>
        <v>0.1</v>
      </c>
      <c r="AA52" s="1227">
        <f t="shared" si="67"/>
        <v>0</v>
      </c>
      <c r="AB52" s="1228"/>
      <c r="AC52" s="146"/>
      <c r="AF52" s="479">
        <f t="shared" si="8"/>
        <v>52</v>
      </c>
      <c r="AG52" s="577">
        <f t="shared" si="68"/>
        <v>0</v>
      </c>
    </row>
    <row r="53" spans="1:33" ht="15.6" customHeight="1">
      <c r="A53" s="1137"/>
      <c r="B53" s="1243"/>
      <c r="C53" s="1245"/>
      <c r="D53" s="839"/>
      <c r="E53" s="839"/>
      <c r="F53" s="839"/>
      <c r="G53" s="839"/>
      <c r="H53" s="839"/>
      <c r="I53" s="839"/>
      <c r="J53" s="848"/>
      <c r="K53" s="848"/>
      <c r="L53" s="839"/>
      <c r="M53" s="849">
        <f t="shared" si="60"/>
        <v>0</v>
      </c>
      <c r="N53" s="850" t="s">
        <v>164</v>
      </c>
      <c r="O53" s="820">
        <v>0</v>
      </c>
      <c r="P53" s="854">
        <f t="shared" si="61"/>
        <v>0</v>
      </c>
      <c r="Q53" s="854">
        <f t="shared" si="62"/>
        <v>0</v>
      </c>
      <c r="R53" s="855">
        <f t="shared" si="63"/>
        <v>0</v>
      </c>
      <c r="S53" s="855">
        <f t="shared" si="64"/>
        <v>0</v>
      </c>
      <c r="T53" s="828"/>
      <c r="U53" s="852">
        <v>0.85</v>
      </c>
      <c r="V53" s="925">
        <f t="shared" ref="V53" si="72">V52</f>
        <v>0.1</v>
      </c>
      <c r="W53" s="845">
        <f t="shared" si="65"/>
        <v>0</v>
      </c>
      <c r="X53" s="925">
        <f t="shared" ref="X53" si="73">X52</f>
        <v>0.1</v>
      </c>
      <c r="Y53" s="846">
        <f t="shared" si="66"/>
        <v>0</v>
      </c>
      <c r="Z53" s="925">
        <f t="shared" ref="Z53" si="74">Z52</f>
        <v>0.1</v>
      </c>
      <c r="AA53" s="1227">
        <f t="shared" si="67"/>
        <v>0</v>
      </c>
      <c r="AB53" s="1228"/>
      <c r="AC53" s="182" t="s">
        <v>116</v>
      </c>
      <c r="AF53" s="479">
        <f t="shared" si="8"/>
        <v>53</v>
      </c>
      <c r="AG53" s="577">
        <f t="shared" si="68"/>
        <v>0</v>
      </c>
    </row>
    <row r="54" spans="1:33" ht="15.6" customHeight="1">
      <c r="A54" s="1137"/>
      <c r="B54" s="1243"/>
      <c r="C54" s="1245"/>
      <c r="D54" s="839"/>
      <c r="E54" s="839"/>
      <c r="F54" s="839"/>
      <c r="G54" s="839"/>
      <c r="H54" s="839"/>
      <c r="I54" s="839"/>
      <c r="J54" s="848"/>
      <c r="K54" s="848"/>
      <c r="L54" s="839"/>
      <c r="M54" s="849">
        <f t="shared" si="60"/>
        <v>0</v>
      </c>
      <c r="N54" s="850" t="s">
        <v>164</v>
      </c>
      <c r="O54" s="820">
        <v>0</v>
      </c>
      <c r="P54" s="854">
        <f t="shared" si="61"/>
        <v>0</v>
      </c>
      <c r="Q54" s="854">
        <f t="shared" si="62"/>
        <v>0</v>
      </c>
      <c r="R54" s="855">
        <f t="shared" si="63"/>
        <v>0</v>
      </c>
      <c r="S54" s="855">
        <f t="shared" si="64"/>
        <v>0</v>
      </c>
      <c r="T54" s="828"/>
      <c r="U54" s="852">
        <v>0.85</v>
      </c>
      <c r="V54" s="925">
        <f t="shared" ref="V54" si="75">V53</f>
        <v>0.1</v>
      </c>
      <c r="W54" s="845">
        <f t="shared" si="65"/>
        <v>0</v>
      </c>
      <c r="X54" s="925">
        <f t="shared" ref="X54" si="76">X53</f>
        <v>0.1</v>
      </c>
      <c r="Y54" s="846">
        <f t="shared" si="66"/>
        <v>0</v>
      </c>
      <c r="Z54" s="925">
        <f t="shared" ref="Z54" si="77">Z53</f>
        <v>0.1</v>
      </c>
      <c r="AA54" s="1227">
        <f t="shared" si="67"/>
        <v>0</v>
      </c>
      <c r="AB54" s="1228"/>
      <c r="AC54" s="187" t="s">
        <v>117</v>
      </c>
      <c r="AF54" s="479">
        <f t="shared" si="8"/>
        <v>54</v>
      </c>
      <c r="AG54" s="577">
        <f t="shared" si="68"/>
        <v>0</v>
      </c>
    </row>
    <row r="55" spans="1:33" ht="15.6" customHeight="1">
      <c r="A55" s="1137"/>
      <c r="B55" s="1243"/>
      <c r="C55" s="1245"/>
      <c r="D55" s="839"/>
      <c r="E55" s="839"/>
      <c r="F55" s="839"/>
      <c r="G55" s="839"/>
      <c r="H55" s="839"/>
      <c r="I55" s="839"/>
      <c r="J55" s="848"/>
      <c r="K55" s="848"/>
      <c r="L55" s="839"/>
      <c r="M55" s="849">
        <f t="shared" si="60"/>
        <v>0</v>
      </c>
      <c r="N55" s="850" t="s">
        <v>164</v>
      </c>
      <c r="O55" s="820">
        <v>0</v>
      </c>
      <c r="P55" s="854">
        <f t="shared" si="61"/>
        <v>0</v>
      </c>
      <c r="Q55" s="854">
        <f t="shared" si="62"/>
        <v>0</v>
      </c>
      <c r="R55" s="855">
        <f t="shared" si="63"/>
        <v>0</v>
      </c>
      <c r="S55" s="855">
        <f t="shared" si="64"/>
        <v>0</v>
      </c>
      <c r="T55" s="828"/>
      <c r="U55" s="852">
        <v>0.85</v>
      </c>
      <c r="V55" s="925">
        <f t="shared" ref="V55" si="78">V54</f>
        <v>0.1</v>
      </c>
      <c r="W55" s="845">
        <f t="shared" si="65"/>
        <v>0</v>
      </c>
      <c r="X55" s="925">
        <f t="shared" ref="X55" si="79">X54</f>
        <v>0.1</v>
      </c>
      <c r="Y55" s="846">
        <f t="shared" si="66"/>
        <v>0</v>
      </c>
      <c r="Z55" s="925">
        <f t="shared" ref="Z55" si="80">Z54</f>
        <v>0.1</v>
      </c>
      <c r="AA55" s="1227">
        <f t="shared" si="67"/>
        <v>0</v>
      </c>
      <c r="AB55" s="1228"/>
      <c r="AC55" s="62"/>
      <c r="AF55" s="479">
        <f t="shared" si="8"/>
        <v>55</v>
      </c>
      <c r="AG55" s="577">
        <f t="shared" si="68"/>
        <v>0</v>
      </c>
    </row>
    <row r="56" spans="1:33" ht="15.6" customHeight="1">
      <c r="A56" s="1137"/>
      <c r="B56" s="1243"/>
      <c r="C56" s="1245"/>
      <c r="D56" s="839"/>
      <c r="E56" s="839"/>
      <c r="F56" s="839"/>
      <c r="G56" s="839"/>
      <c r="H56" s="839"/>
      <c r="I56" s="839"/>
      <c r="J56" s="848"/>
      <c r="K56" s="848"/>
      <c r="L56" s="839"/>
      <c r="M56" s="849">
        <f t="shared" si="60"/>
        <v>0</v>
      </c>
      <c r="N56" s="850" t="s">
        <v>164</v>
      </c>
      <c r="O56" s="820">
        <v>0</v>
      </c>
      <c r="P56" s="854">
        <f t="shared" si="61"/>
        <v>0</v>
      </c>
      <c r="Q56" s="854">
        <f t="shared" si="62"/>
        <v>0</v>
      </c>
      <c r="R56" s="855">
        <f t="shared" si="63"/>
        <v>0</v>
      </c>
      <c r="S56" s="855">
        <f t="shared" si="64"/>
        <v>0</v>
      </c>
      <c r="T56" s="828"/>
      <c r="U56" s="852">
        <v>0.85</v>
      </c>
      <c r="V56" s="925">
        <f t="shared" ref="V56" si="81">V55</f>
        <v>0.1</v>
      </c>
      <c r="W56" s="845">
        <f t="shared" si="65"/>
        <v>0</v>
      </c>
      <c r="X56" s="925">
        <f t="shared" ref="X56" si="82">X55</f>
        <v>0.1</v>
      </c>
      <c r="Y56" s="846">
        <f t="shared" si="66"/>
        <v>0</v>
      </c>
      <c r="Z56" s="925">
        <f t="shared" ref="Z56" si="83">Z55</f>
        <v>0.1</v>
      </c>
      <c r="AA56" s="1227">
        <f t="shared" si="67"/>
        <v>0</v>
      </c>
      <c r="AB56" s="1228"/>
      <c r="AC56" s="62"/>
      <c r="AF56" s="479">
        <f t="shared" si="8"/>
        <v>56</v>
      </c>
      <c r="AG56" s="577">
        <f t="shared" si="68"/>
        <v>0</v>
      </c>
    </row>
    <row r="57" spans="1:33" ht="15.6" customHeight="1">
      <c r="A57" s="1137"/>
      <c r="B57" s="1243"/>
      <c r="C57" s="1245"/>
      <c r="D57" s="839"/>
      <c r="E57" s="839"/>
      <c r="F57" s="839"/>
      <c r="G57" s="839"/>
      <c r="H57" s="839"/>
      <c r="I57" s="839"/>
      <c r="J57" s="848"/>
      <c r="K57" s="848"/>
      <c r="L57" s="839"/>
      <c r="M57" s="849">
        <f t="shared" si="60"/>
        <v>0</v>
      </c>
      <c r="N57" s="850" t="s">
        <v>164</v>
      </c>
      <c r="O57" s="820">
        <v>0</v>
      </c>
      <c r="P57" s="854">
        <f t="shared" si="61"/>
        <v>0</v>
      </c>
      <c r="Q57" s="854">
        <f t="shared" si="62"/>
        <v>0</v>
      </c>
      <c r="R57" s="855">
        <f t="shared" si="63"/>
        <v>0</v>
      </c>
      <c r="S57" s="855">
        <f t="shared" si="64"/>
        <v>0</v>
      </c>
      <c r="T57" s="828"/>
      <c r="U57" s="852">
        <v>0.85</v>
      </c>
      <c r="V57" s="925">
        <f t="shared" ref="V57" si="84">V56</f>
        <v>0.1</v>
      </c>
      <c r="W57" s="845">
        <f t="shared" si="65"/>
        <v>0</v>
      </c>
      <c r="X57" s="925">
        <f t="shared" ref="X57" si="85">X56</f>
        <v>0.1</v>
      </c>
      <c r="Y57" s="846">
        <f t="shared" si="66"/>
        <v>0</v>
      </c>
      <c r="Z57" s="925">
        <f t="shared" ref="Z57" si="86">Z56</f>
        <v>0.1</v>
      </c>
      <c r="AA57" s="1227">
        <f t="shared" si="67"/>
        <v>0</v>
      </c>
      <c r="AB57" s="1228"/>
      <c r="AC57" s="62"/>
      <c r="AF57" s="479">
        <f t="shared" si="8"/>
        <v>57</v>
      </c>
      <c r="AG57" s="577">
        <f t="shared" si="68"/>
        <v>0</v>
      </c>
    </row>
    <row r="58" spans="1:33" ht="15.6" customHeight="1">
      <c r="A58" s="1137"/>
      <c r="B58" s="1243"/>
      <c r="C58" s="1245"/>
      <c r="D58" s="839"/>
      <c r="E58" s="839"/>
      <c r="F58" s="839"/>
      <c r="G58" s="839"/>
      <c r="H58" s="839"/>
      <c r="I58" s="839"/>
      <c r="J58" s="848"/>
      <c r="K58" s="848"/>
      <c r="L58" s="839"/>
      <c r="M58" s="849">
        <f t="shared" si="60"/>
        <v>0</v>
      </c>
      <c r="N58" s="850" t="s">
        <v>164</v>
      </c>
      <c r="O58" s="820">
        <v>0</v>
      </c>
      <c r="P58" s="854">
        <f t="shared" si="61"/>
        <v>0</v>
      </c>
      <c r="Q58" s="854">
        <f t="shared" si="62"/>
        <v>0</v>
      </c>
      <c r="R58" s="855">
        <f t="shared" si="63"/>
        <v>0</v>
      </c>
      <c r="S58" s="855">
        <f t="shared" si="64"/>
        <v>0</v>
      </c>
      <c r="T58" s="828"/>
      <c r="U58" s="852">
        <v>0.85</v>
      </c>
      <c r="V58" s="925">
        <f t="shared" ref="V58" si="87">V57</f>
        <v>0.1</v>
      </c>
      <c r="W58" s="845">
        <f t="shared" si="65"/>
        <v>0</v>
      </c>
      <c r="X58" s="925">
        <f t="shared" ref="X58" si="88">X57</f>
        <v>0.1</v>
      </c>
      <c r="Y58" s="846">
        <f t="shared" si="66"/>
        <v>0</v>
      </c>
      <c r="Z58" s="925">
        <f t="shared" ref="Z58" si="89">Z57</f>
        <v>0.1</v>
      </c>
      <c r="AA58" s="1227">
        <f t="shared" si="67"/>
        <v>0</v>
      </c>
      <c r="AB58" s="1228"/>
      <c r="AC58" s="62"/>
      <c r="AF58" s="479">
        <f t="shared" si="8"/>
        <v>58</v>
      </c>
      <c r="AG58" s="577">
        <f t="shared" si="68"/>
        <v>0</v>
      </c>
    </row>
    <row r="59" spans="1:33" ht="15.6" customHeight="1">
      <c r="A59" s="1137"/>
      <c r="B59" s="1243"/>
      <c r="C59" s="1245"/>
      <c r="D59" s="839"/>
      <c r="E59" s="839"/>
      <c r="F59" s="839"/>
      <c r="G59" s="839"/>
      <c r="H59" s="839"/>
      <c r="I59" s="839"/>
      <c r="J59" s="848"/>
      <c r="K59" s="848"/>
      <c r="L59" s="839"/>
      <c r="M59" s="849">
        <f t="shared" si="60"/>
        <v>0</v>
      </c>
      <c r="N59" s="850" t="s">
        <v>164</v>
      </c>
      <c r="O59" s="820">
        <v>0</v>
      </c>
      <c r="P59" s="854">
        <f t="shared" si="61"/>
        <v>0</v>
      </c>
      <c r="Q59" s="854">
        <f t="shared" si="62"/>
        <v>0</v>
      </c>
      <c r="R59" s="855">
        <f t="shared" si="63"/>
        <v>0</v>
      </c>
      <c r="S59" s="855">
        <f t="shared" si="64"/>
        <v>0</v>
      </c>
      <c r="T59" s="828"/>
      <c r="U59" s="852">
        <v>0.85</v>
      </c>
      <c r="V59" s="925">
        <f t="shared" ref="V59" si="90">V58</f>
        <v>0.1</v>
      </c>
      <c r="W59" s="845">
        <f t="shared" si="65"/>
        <v>0</v>
      </c>
      <c r="X59" s="925">
        <f t="shared" ref="X59" si="91">X58</f>
        <v>0.1</v>
      </c>
      <c r="Y59" s="846">
        <f t="shared" si="66"/>
        <v>0</v>
      </c>
      <c r="Z59" s="925">
        <f t="shared" ref="Z59" si="92">Z58</f>
        <v>0.1</v>
      </c>
      <c r="AA59" s="1227">
        <f t="shared" si="67"/>
        <v>0</v>
      </c>
      <c r="AB59" s="1228"/>
      <c r="AC59" s="62"/>
      <c r="AF59" s="479">
        <f t="shared" si="8"/>
        <v>59</v>
      </c>
      <c r="AG59" s="577">
        <f t="shared" si="68"/>
        <v>0</v>
      </c>
    </row>
    <row r="60" spans="1:33" ht="15.6" customHeight="1">
      <c r="A60" s="1137"/>
      <c r="B60" s="1243"/>
      <c r="C60" s="1245"/>
      <c r="D60" s="839"/>
      <c r="E60" s="839"/>
      <c r="F60" s="839"/>
      <c r="G60" s="839"/>
      <c r="H60" s="839"/>
      <c r="I60" s="839"/>
      <c r="J60" s="848"/>
      <c r="K60" s="848"/>
      <c r="L60" s="839"/>
      <c r="M60" s="849">
        <f t="shared" si="60"/>
        <v>0</v>
      </c>
      <c r="N60" s="850" t="s">
        <v>164</v>
      </c>
      <c r="O60" s="820">
        <v>0</v>
      </c>
      <c r="P60" s="854">
        <f t="shared" si="61"/>
        <v>0</v>
      </c>
      <c r="Q60" s="854">
        <f t="shared" si="62"/>
        <v>0</v>
      </c>
      <c r="R60" s="855">
        <f t="shared" si="63"/>
        <v>0</v>
      </c>
      <c r="S60" s="855">
        <f t="shared" si="64"/>
        <v>0</v>
      </c>
      <c r="T60" s="828"/>
      <c r="U60" s="852">
        <v>0.85</v>
      </c>
      <c r="V60" s="925">
        <f t="shared" ref="V60" si="93">V59</f>
        <v>0.1</v>
      </c>
      <c r="W60" s="845">
        <f t="shared" si="65"/>
        <v>0</v>
      </c>
      <c r="X60" s="925">
        <f t="shared" ref="X60" si="94">X59</f>
        <v>0.1</v>
      </c>
      <c r="Y60" s="846">
        <f t="shared" si="66"/>
        <v>0</v>
      </c>
      <c r="Z60" s="925">
        <f t="shared" ref="Z60" si="95">Z59</f>
        <v>0.1</v>
      </c>
      <c r="AA60" s="1227">
        <f t="shared" si="67"/>
        <v>0</v>
      </c>
      <c r="AB60" s="1228"/>
      <c r="AC60" s="62"/>
      <c r="AF60" s="479">
        <f t="shared" si="8"/>
        <v>60</v>
      </c>
      <c r="AG60" s="577">
        <f t="shared" si="68"/>
        <v>0</v>
      </c>
    </row>
    <row r="61" spans="1:33" ht="15.6" customHeight="1">
      <c r="A61" s="1137"/>
      <c r="B61" s="1243"/>
      <c r="C61" s="1245"/>
      <c r="D61" s="839"/>
      <c r="E61" s="839"/>
      <c r="F61" s="839"/>
      <c r="G61" s="839"/>
      <c r="H61" s="839"/>
      <c r="I61" s="839"/>
      <c r="J61" s="848"/>
      <c r="K61" s="848"/>
      <c r="L61" s="839"/>
      <c r="M61" s="849">
        <f t="shared" si="60"/>
        <v>0</v>
      </c>
      <c r="N61" s="850" t="s">
        <v>164</v>
      </c>
      <c r="O61" s="820">
        <v>0</v>
      </c>
      <c r="P61" s="854">
        <f t="shared" si="61"/>
        <v>0</v>
      </c>
      <c r="Q61" s="854">
        <f t="shared" si="62"/>
        <v>0</v>
      </c>
      <c r="R61" s="855">
        <f t="shared" si="63"/>
        <v>0</v>
      </c>
      <c r="S61" s="855">
        <f t="shared" si="64"/>
        <v>0</v>
      </c>
      <c r="T61" s="828"/>
      <c r="U61" s="852">
        <v>0.85</v>
      </c>
      <c r="V61" s="925">
        <f t="shared" ref="V61" si="96">V60</f>
        <v>0.1</v>
      </c>
      <c r="W61" s="845">
        <f t="shared" si="65"/>
        <v>0</v>
      </c>
      <c r="X61" s="925">
        <f t="shared" ref="X61" si="97">X60</f>
        <v>0.1</v>
      </c>
      <c r="Y61" s="846">
        <f t="shared" si="66"/>
        <v>0</v>
      </c>
      <c r="Z61" s="925">
        <f t="shared" ref="Z61" si="98">Z60</f>
        <v>0.1</v>
      </c>
      <c r="AA61" s="1227">
        <f t="shared" si="67"/>
        <v>0</v>
      </c>
      <c r="AB61" s="1228"/>
      <c r="AC61" s="62"/>
      <c r="AF61" s="479">
        <f t="shared" si="8"/>
        <v>61</v>
      </c>
      <c r="AG61" s="577">
        <f t="shared" si="68"/>
        <v>0</v>
      </c>
    </row>
    <row r="62" spans="1:33" ht="15.6" customHeight="1">
      <c r="A62" s="1137"/>
      <c r="B62" s="1243"/>
      <c r="C62" s="1245"/>
      <c r="D62" s="839"/>
      <c r="E62" s="839"/>
      <c r="F62" s="839"/>
      <c r="G62" s="839"/>
      <c r="H62" s="839"/>
      <c r="I62" s="839"/>
      <c r="J62" s="848"/>
      <c r="K62" s="848"/>
      <c r="L62" s="839"/>
      <c r="M62" s="849">
        <f t="shared" si="60"/>
        <v>0</v>
      </c>
      <c r="N62" s="850" t="s">
        <v>164</v>
      </c>
      <c r="O62" s="820">
        <v>0</v>
      </c>
      <c r="P62" s="854">
        <f t="shared" si="61"/>
        <v>0</v>
      </c>
      <c r="Q62" s="854">
        <f t="shared" si="62"/>
        <v>0</v>
      </c>
      <c r="R62" s="855">
        <f t="shared" si="63"/>
        <v>0</v>
      </c>
      <c r="S62" s="855">
        <f t="shared" si="64"/>
        <v>0</v>
      </c>
      <c r="T62" s="828"/>
      <c r="U62" s="852">
        <v>0.85</v>
      </c>
      <c r="V62" s="925">
        <f t="shared" ref="V62" si="99">V61</f>
        <v>0.1</v>
      </c>
      <c r="W62" s="845">
        <f t="shared" si="65"/>
        <v>0</v>
      </c>
      <c r="X62" s="925">
        <f t="shared" ref="X62" si="100">X61</f>
        <v>0.1</v>
      </c>
      <c r="Y62" s="846">
        <f t="shared" si="66"/>
        <v>0</v>
      </c>
      <c r="Z62" s="925">
        <f t="shared" ref="Z62" si="101">Z61</f>
        <v>0.1</v>
      </c>
      <c r="AA62" s="1227">
        <f t="shared" si="67"/>
        <v>0</v>
      </c>
      <c r="AB62" s="1228"/>
      <c r="AC62" s="62"/>
      <c r="AF62" s="479">
        <f t="shared" si="8"/>
        <v>62</v>
      </c>
      <c r="AG62" s="577">
        <f t="shared" si="68"/>
        <v>0</v>
      </c>
    </row>
    <row r="63" spans="1:33" ht="15.6" customHeight="1">
      <c r="A63" s="1137"/>
      <c r="B63" s="1243"/>
      <c r="C63" s="1245"/>
      <c r="D63" s="839"/>
      <c r="E63" s="839"/>
      <c r="F63" s="839"/>
      <c r="G63" s="839"/>
      <c r="H63" s="839"/>
      <c r="I63" s="839"/>
      <c r="J63" s="848"/>
      <c r="K63" s="848"/>
      <c r="L63" s="839"/>
      <c r="M63" s="849">
        <f t="shared" si="60"/>
        <v>0</v>
      </c>
      <c r="N63" s="850" t="s">
        <v>164</v>
      </c>
      <c r="O63" s="820">
        <v>0</v>
      </c>
      <c r="P63" s="854">
        <f t="shared" si="61"/>
        <v>0</v>
      </c>
      <c r="Q63" s="854">
        <f t="shared" si="62"/>
        <v>0</v>
      </c>
      <c r="R63" s="855">
        <f t="shared" si="63"/>
        <v>0</v>
      </c>
      <c r="S63" s="855">
        <f t="shared" si="64"/>
        <v>0</v>
      </c>
      <c r="T63" s="828"/>
      <c r="U63" s="852">
        <v>0.85</v>
      </c>
      <c r="V63" s="925">
        <f t="shared" ref="V63" si="102">V62</f>
        <v>0.1</v>
      </c>
      <c r="W63" s="845">
        <f t="shared" si="65"/>
        <v>0</v>
      </c>
      <c r="X63" s="925">
        <f t="shared" ref="X63" si="103">X62</f>
        <v>0.1</v>
      </c>
      <c r="Y63" s="846">
        <f t="shared" si="66"/>
        <v>0</v>
      </c>
      <c r="Z63" s="925">
        <f t="shared" ref="Z63" si="104">Z62</f>
        <v>0.1</v>
      </c>
      <c r="AA63" s="1227">
        <f t="shared" si="67"/>
        <v>0</v>
      </c>
      <c r="AB63" s="1228"/>
      <c r="AC63" s="62"/>
      <c r="AF63" s="479">
        <f t="shared" si="8"/>
        <v>63</v>
      </c>
      <c r="AG63" s="577">
        <f t="shared" si="68"/>
        <v>0</v>
      </c>
    </row>
    <row r="64" spans="1:33" ht="15.6" customHeight="1">
      <c r="A64" s="1137"/>
      <c r="B64" s="1244"/>
      <c r="C64" s="1245"/>
      <c r="D64" s="839"/>
      <c r="E64" s="839"/>
      <c r="F64" s="839"/>
      <c r="G64" s="839"/>
      <c r="H64" s="839"/>
      <c r="I64" s="839"/>
      <c r="J64" s="848"/>
      <c r="K64" s="848"/>
      <c r="L64" s="839"/>
      <c r="M64" s="849">
        <f t="shared" si="60"/>
        <v>0</v>
      </c>
      <c r="N64" s="850" t="s">
        <v>164</v>
      </c>
      <c r="O64" s="820">
        <v>0</v>
      </c>
      <c r="P64" s="854">
        <f t="shared" si="61"/>
        <v>0</v>
      </c>
      <c r="Q64" s="856">
        <f t="shared" si="62"/>
        <v>0</v>
      </c>
      <c r="R64" s="855">
        <f t="shared" si="63"/>
        <v>0</v>
      </c>
      <c r="S64" s="855">
        <f t="shared" si="64"/>
        <v>0</v>
      </c>
      <c r="T64" s="828"/>
      <c r="U64" s="852">
        <v>0.85</v>
      </c>
      <c r="V64" s="925">
        <f t="shared" ref="V64" si="105">V63</f>
        <v>0.1</v>
      </c>
      <c r="W64" s="845">
        <f t="shared" si="65"/>
        <v>0</v>
      </c>
      <c r="X64" s="926">
        <f t="shared" ref="X64" si="106">X63</f>
        <v>0.1</v>
      </c>
      <c r="Y64" s="846">
        <f t="shared" si="66"/>
        <v>0</v>
      </c>
      <c r="Z64" s="925">
        <f t="shared" ref="Z64" si="107">Z63</f>
        <v>0.1</v>
      </c>
      <c r="AA64" s="1227">
        <f t="shared" si="67"/>
        <v>0</v>
      </c>
      <c r="AB64" s="1228"/>
      <c r="AC64" s="62"/>
      <c r="AF64" s="479">
        <f t="shared" si="8"/>
        <v>64</v>
      </c>
      <c r="AG64" s="577">
        <f t="shared" si="68"/>
        <v>0</v>
      </c>
    </row>
    <row r="65" spans="1:35">
      <c r="A65" s="1137"/>
      <c r="B65" s="1240"/>
      <c r="C65" s="1241"/>
      <c r="D65" s="1241"/>
      <c r="E65" s="1241"/>
      <c r="F65" s="1241"/>
      <c r="G65" s="1241"/>
      <c r="H65" s="1241"/>
      <c r="I65" s="1241"/>
      <c r="J65" s="1241"/>
      <c r="K65" s="1241"/>
      <c r="L65" s="1241"/>
      <c r="M65" s="1241"/>
      <c r="N65" s="1241"/>
      <c r="O65" s="1242"/>
      <c r="P65" s="355" t="s">
        <v>185</v>
      </c>
      <c r="Q65" s="355">
        <f>SUM(Q50:Q64)</f>
        <v>0</v>
      </c>
      <c r="R65" s="356" t="s">
        <v>62</v>
      </c>
      <c r="S65" s="280">
        <f>SUM(S50:S64)</f>
        <v>0</v>
      </c>
      <c r="T65" s="553" t="s">
        <v>186</v>
      </c>
      <c r="U65" s="554">
        <f>IF(SUM(T50:T64)=0,0,1-(S65/Q65))</f>
        <v>0</v>
      </c>
      <c r="V65" s="549" t="s">
        <v>123</v>
      </c>
      <c r="W65" s="549" t="s">
        <v>124</v>
      </c>
      <c r="X65" s="550" t="s">
        <v>125</v>
      </c>
      <c r="Y65" s="550" t="s">
        <v>126</v>
      </c>
      <c r="Z65" s="549" t="s">
        <v>127</v>
      </c>
      <c r="AA65" s="1205" t="s">
        <v>128</v>
      </c>
      <c r="AB65" s="1206"/>
      <c r="AC65" s="62"/>
      <c r="AF65" s="1020" t="s">
        <v>129</v>
      </c>
      <c r="AG65" s="1020"/>
      <c r="AH65" s="1020" t="s">
        <v>130</v>
      </c>
      <c r="AI65" s="1020"/>
    </row>
    <row r="66" spans="1:35">
      <c r="A66" s="1137"/>
      <c r="B66" s="74" t="s">
        <v>131</v>
      </c>
      <c r="C66" s="1028"/>
      <c r="D66" s="1022"/>
      <c r="E66" s="1022"/>
      <c r="F66" s="1022"/>
      <c r="G66" s="1022"/>
      <c r="H66" s="1022"/>
      <c r="I66" s="1022"/>
      <c r="J66" s="1022"/>
      <c r="K66" s="1022"/>
      <c r="L66" s="1022"/>
      <c r="M66" s="1022"/>
      <c r="N66" s="1022"/>
      <c r="O66" s="1022"/>
      <c r="P66" s="1022"/>
      <c r="Q66" s="1022"/>
      <c r="R66" s="1022"/>
      <c r="S66" s="1022"/>
      <c r="T66" s="1022"/>
      <c r="U66" s="1023"/>
      <c r="V66" s="551">
        <f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52">
        <f>S65*V49</f>
        <v>0</v>
      </c>
      <c r="X66" s="551">
        <f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52">
        <f>S65*X49</f>
        <v>0</v>
      </c>
      <c r="Z66" s="551">
        <f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1207">
        <f>S65*Z49</f>
        <v>0</v>
      </c>
      <c r="AB66" s="1207"/>
      <c r="AC66" s="62"/>
      <c r="AF66" s="573">
        <v>66</v>
      </c>
      <c r="AG66" s="577">
        <f t="shared" si="68"/>
        <v>0</v>
      </c>
      <c r="AH66" s="1021">
        <f>V66+X66+Z66</f>
        <v>0</v>
      </c>
      <c r="AI66" s="1020"/>
    </row>
    <row r="67" spans="1:35">
      <c r="A67" s="1137"/>
      <c r="B67" s="74" t="s">
        <v>133</v>
      </c>
      <c r="C67" s="1028"/>
      <c r="D67" s="1022"/>
      <c r="E67" s="1022"/>
      <c r="F67" s="1022"/>
      <c r="G67" s="1022"/>
      <c r="H67" s="1022"/>
      <c r="I67" s="1022"/>
      <c r="J67" s="1022"/>
      <c r="K67" s="1022"/>
      <c r="L67" s="1022"/>
      <c r="M67" s="1022"/>
      <c r="N67" s="1022"/>
      <c r="O67" s="1022"/>
      <c r="P67" s="1022"/>
      <c r="Q67" s="1022"/>
      <c r="R67" s="1022"/>
      <c r="S67" s="1022"/>
      <c r="T67" s="1022"/>
      <c r="U67" s="1023"/>
      <c r="V67" s="1214" t="s">
        <v>187</v>
      </c>
      <c r="W67" s="1214"/>
      <c r="X67" s="1215">
        <f>Q65+V66+X66+Z66</f>
        <v>0</v>
      </c>
      <c r="Y67" s="1215"/>
      <c r="Z67" s="282" t="s">
        <v>136</v>
      </c>
      <c r="AA67" s="1229">
        <f>S65+((S65*V49)+(S65*X49)+(S65*Z49))</f>
        <v>0</v>
      </c>
      <c r="AB67" s="1229"/>
      <c r="AC67" s="62"/>
      <c r="AG67" s="464"/>
    </row>
    <row r="68" spans="1:35">
      <c r="A68" s="1137"/>
      <c r="B68" s="62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90"/>
      <c r="W68" s="290"/>
      <c r="X68" s="291"/>
      <c r="Y68" s="292"/>
      <c r="Z68" s="293"/>
      <c r="AA68" s="294"/>
      <c r="AB68" s="294"/>
      <c r="AC68" s="62"/>
      <c r="AG68" s="464"/>
    </row>
    <row r="69" spans="1:35">
      <c r="A69" s="1137"/>
      <c r="B69" s="62"/>
      <c r="C69" s="62"/>
      <c r="D69" s="277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G69" s="464"/>
    </row>
    <row r="70" spans="1:35" ht="49.95" customHeight="1">
      <c r="A70" s="1139" t="s">
        <v>141</v>
      </c>
      <c r="B70" s="1208" t="s">
        <v>171</v>
      </c>
      <c r="C70" s="1208"/>
      <c r="D70" s="1208"/>
      <c r="E70" s="1208"/>
      <c r="F70" s="1208"/>
      <c r="G70" s="1208"/>
      <c r="H70" s="1208"/>
      <c r="I70" s="1208"/>
      <c r="J70" s="1208"/>
      <c r="K70" s="1208"/>
      <c r="L70" s="1208"/>
      <c r="M70" s="1208"/>
      <c r="N70" s="1208"/>
      <c r="O70" s="1208"/>
      <c r="P70" s="663"/>
      <c r="Q70" s="1117" t="str">
        <f>IF(B73=0,"",B73)</f>
        <v/>
      </c>
      <c r="R70" s="1117"/>
      <c r="S70" s="1117"/>
      <c r="T70" s="1117"/>
      <c r="U70" s="1117"/>
      <c r="V70" s="1117"/>
      <c r="W70" s="1117"/>
      <c r="X70" s="1117"/>
      <c r="Y70" s="1117"/>
      <c r="Z70" s="1117"/>
      <c r="AA70" s="1117"/>
      <c r="AB70" s="1117"/>
      <c r="AC70" s="1117"/>
      <c r="AG70" s="464"/>
    </row>
    <row r="71" spans="1:35" ht="15.6" customHeight="1">
      <c r="A71" s="1139"/>
      <c r="B71" s="1216" t="s">
        <v>74</v>
      </c>
      <c r="C71" s="1218" t="s">
        <v>75</v>
      </c>
      <c r="D71" s="1220" t="s">
        <v>84</v>
      </c>
      <c r="E71" s="1216" t="s">
        <v>45</v>
      </c>
      <c r="F71" s="1223" t="s">
        <v>172</v>
      </c>
      <c r="G71" s="1223" t="s">
        <v>173</v>
      </c>
      <c r="H71" s="1234" t="s">
        <v>94</v>
      </c>
      <c r="I71" s="1223" t="s">
        <v>174</v>
      </c>
      <c r="J71" s="1225" t="s">
        <v>157</v>
      </c>
      <c r="K71" s="1225" t="s">
        <v>175</v>
      </c>
      <c r="L71" s="1223" t="s">
        <v>77</v>
      </c>
      <c r="M71" s="1223" t="s">
        <v>78</v>
      </c>
      <c r="N71" s="1236" t="s">
        <v>100</v>
      </c>
      <c r="O71" s="1216"/>
      <c r="P71" s="1230" t="s">
        <v>176</v>
      </c>
      <c r="Q71" s="1230"/>
      <c r="R71" s="1230" t="s">
        <v>177</v>
      </c>
      <c r="S71" s="1230"/>
      <c r="T71" s="1210" t="s">
        <v>178</v>
      </c>
      <c r="U71" s="1212" t="s">
        <v>63</v>
      </c>
      <c r="V71" s="1105" t="s">
        <v>80</v>
      </c>
      <c r="W71" s="1230"/>
      <c r="X71" s="1230"/>
      <c r="Y71" s="1230"/>
      <c r="Z71" s="1230"/>
      <c r="AA71" s="1230"/>
      <c r="AB71" s="1230"/>
      <c r="AC71" s="1248" t="s">
        <v>104</v>
      </c>
      <c r="AG71" s="464"/>
    </row>
    <row r="72" spans="1:35">
      <c r="A72" s="1139"/>
      <c r="B72" s="1217"/>
      <c r="C72" s="1219"/>
      <c r="D72" s="1221"/>
      <c r="E72" s="1222"/>
      <c r="F72" s="1224"/>
      <c r="G72" s="1224"/>
      <c r="H72" s="1235"/>
      <c r="I72" s="1224"/>
      <c r="J72" s="1226"/>
      <c r="K72" s="1226"/>
      <c r="L72" s="1224"/>
      <c r="M72" s="1224"/>
      <c r="N72" s="1237"/>
      <c r="O72" s="1222"/>
      <c r="P72" s="271" t="s">
        <v>179</v>
      </c>
      <c r="Q72" s="245" t="s">
        <v>82</v>
      </c>
      <c r="R72" s="245" t="s">
        <v>180</v>
      </c>
      <c r="S72" s="3" t="s">
        <v>181</v>
      </c>
      <c r="T72" s="1211"/>
      <c r="U72" s="1213"/>
      <c r="V72" s="117">
        <v>0.1</v>
      </c>
      <c r="W72" s="272" t="s">
        <v>57</v>
      </c>
      <c r="X72" s="118">
        <v>0.1</v>
      </c>
      <c r="Y72" s="273" t="s">
        <v>108</v>
      </c>
      <c r="Z72" s="119">
        <v>0.1</v>
      </c>
      <c r="AA72" s="1231" t="s">
        <v>59</v>
      </c>
      <c r="AB72" s="1232"/>
      <c r="AC72" s="1249"/>
      <c r="AG72" s="464"/>
    </row>
    <row r="73" spans="1:35" ht="15.6" customHeight="1">
      <c r="A73" s="1139"/>
      <c r="B73" s="1243">
        <f>'Cadastro Inicial'!B17</f>
        <v>0</v>
      </c>
      <c r="C73" s="1245">
        <f>'Cadastro Inicial'!C17:D17</f>
        <v>0</v>
      </c>
      <c r="D73" s="839"/>
      <c r="E73" s="839"/>
      <c r="F73" s="839"/>
      <c r="G73" s="839"/>
      <c r="H73" s="839"/>
      <c r="I73" s="839"/>
      <c r="J73" s="848"/>
      <c r="K73" s="848"/>
      <c r="L73" s="839"/>
      <c r="M73" s="849">
        <f>IF(K73=0,0,(K73-J73)+1)</f>
        <v>0</v>
      </c>
      <c r="N73" s="850" t="s">
        <v>164</v>
      </c>
      <c r="O73" s="820">
        <v>0</v>
      </c>
      <c r="P73" s="854">
        <f>ROUNDUP(((R73/U73)),0)</f>
        <v>0</v>
      </c>
      <c r="Q73" s="854">
        <f>P73*L73*M73</f>
        <v>0</v>
      </c>
      <c r="R73" s="855">
        <f>T73-(T73*O73)</f>
        <v>0</v>
      </c>
      <c r="S73" s="855">
        <f>R73*M73*L73</f>
        <v>0</v>
      </c>
      <c r="T73" s="828"/>
      <c r="U73" s="852">
        <v>0.85</v>
      </c>
      <c r="V73" s="925">
        <f>V72</f>
        <v>0.1</v>
      </c>
      <c r="W73" s="845">
        <f>V73*P73</f>
        <v>0</v>
      </c>
      <c r="X73" s="925">
        <f>X72</f>
        <v>0.1</v>
      </c>
      <c r="Y73" s="846">
        <f>P73*X73</f>
        <v>0</v>
      </c>
      <c r="Z73" s="925">
        <f>Z72</f>
        <v>0.1</v>
      </c>
      <c r="AA73" s="1227">
        <f>P73*Z73</f>
        <v>0</v>
      </c>
      <c r="AB73" s="1228"/>
      <c r="AC73" s="180" t="s">
        <v>114</v>
      </c>
      <c r="AF73" s="479">
        <v>73</v>
      </c>
      <c r="AG73" s="577">
        <f>W73+Y73+AA73</f>
        <v>0</v>
      </c>
    </row>
    <row r="74" spans="1:35" ht="15.6" customHeight="1">
      <c r="A74" s="1139"/>
      <c r="B74" s="1243"/>
      <c r="C74" s="1245"/>
      <c r="D74" s="839"/>
      <c r="E74" s="839"/>
      <c r="F74" s="839"/>
      <c r="G74" s="839"/>
      <c r="H74" s="839"/>
      <c r="I74" s="839"/>
      <c r="J74" s="848"/>
      <c r="K74" s="848"/>
      <c r="L74" s="839"/>
      <c r="M74" s="849">
        <f t="shared" ref="M74:M87" si="108">IF(K74=0,0,(K74-J74)+1)</f>
        <v>0</v>
      </c>
      <c r="N74" s="850" t="s">
        <v>164</v>
      </c>
      <c r="O74" s="820">
        <v>0</v>
      </c>
      <c r="P74" s="854">
        <f t="shared" ref="P74:P87" si="109">ROUNDUP(((R74/U74)),0)</f>
        <v>0</v>
      </c>
      <c r="Q74" s="854">
        <f t="shared" ref="Q74:Q87" si="110">P74*L74*M74</f>
        <v>0</v>
      </c>
      <c r="R74" s="855">
        <f t="shared" ref="R74:R87" si="111">T74-(T74*O74)</f>
        <v>0</v>
      </c>
      <c r="S74" s="855">
        <f t="shared" ref="S74:S87" si="112">R74*M74*L74</f>
        <v>0</v>
      </c>
      <c r="T74" s="828"/>
      <c r="U74" s="852">
        <v>0.85</v>
      </c>
      <c r="V74" s="925">
        <f>V73</f>
        <v>0.1</v>
      </c>
      <c r="W74" s="845">
        <f t="shared" ref="W74:W87" si="113">V74*P74</f>
        <v>0</v>
      </c>
      <c r="X74" s="925">
        <f>X73</f>
        <v>0.1</v>
      </c>
      <c r="Y74" s="846">
        <f t="shared" ref="Y74:Y87" si="114">P74*X74</f>
        <v>0</v>
      </c>
      <c r="Z74" s="925">
        <f>Z73</f>
        <v>0.1</v>
      </c>
      <c r="AA74" s="1227">
        <f t="shared" ref="AA74:AA87" si="115">P74*Z74</f>
        <v>0</v>
      </c>
      <c r="AB74" s="1228"/>
      <c r="AC74" s="188" t="s">
        <v>138</v>
      </c>
      <c r="AF74" s="479">
        <f t="shared" ref="AF74:AF130" si="116">AF73+1</f>
        <v>74</v>
      </c>
      <c r="AG74" s="577">
        <f t="shared" ref="AG74:AG89" si="117">W74+Y74+AA74</f>
        <v>0</v>
      </c>
    </row>
    <row r="75" spans="1:35" ht="15.6" customHeight="1">
      <c r="A75" s="1139"/>
      <c r="B75" s="1243"/>
      <c r="C75" s="1245"/>
      <c r="D75" s="839"/>
      <c r="E75" s="839"/>
      <c r="F75" s="839"/>
      <c r="G75" s="839"/>
      <c r="H75" s="839"/>
      <c r="I75" s="839"/>
      <c r="J75" s="848"/>
      <c r="K75" s="848"/>
      <c r="L75" s="839"/>
      <c r="M75" s="849">
        <f t="shared" si="108"/>
        <v>0</v>
      </c>
      <c r="N75" s="850" t="s">
        <v>164</v>
      </c>
      <c r="O75" s="820">
        <v>0</v>
      </c>
      <c r="P75" s="854">
        <f t="shared" si="109"/>
        <v>0</v>
      </c>
      <c r="Q75" s="854">
        <f t="shared" si="110"/>
        <v>0</v>
      </c>
      <c r="R75" s="855">
        <f t="shared" si="111"/>
        <v>0</v>
      </c>
      <c r="S75" s="855">
        <f t="shared" si="112"/>
        <v>0</v>
      </c>
      <c r="T75" s="828"/>
      <c r="U75" s="852">
        <v>0.85</v>
      </c>
      <c r="V75" s="925">
        <f t="shared" ref="V75" si="118">V74</f>
        <v>0.1</v>
      </c>
      <c r="W75" s="845">
        <f t="shared" si="113"/>
        <v>0</v>
      </c>
      <c r="X75" s="925">
        <f t="shared" ref="X75" si="119">X74</f>
        <v>0.1</v>
      </c>
      <c r="Y75" s="846">
        <f t="shared" si="114"/>
        <v>0</v>
      </c>
      <c r="Z75" s="925">
        <f t="shared" ref="Z75" si="120">Z74</f>
        <v>0.1</v>
      </c>
      <c r="AA75" s="1227">
        <f t="shared" si="115"/>
        <v>0</v>
      </c>
      <c r="AB75" s="1228"/>
      <c r="AC75" s="147"/>
      <c r="AF75" s="479">
        <f t="shared" si="116"/>
        <v>75</v>
      </c>
      <c r="AG75" s="577">
        <f t="shared" si="117"/>
        <v>0</v>
      </c>
    </row>
    <row r="76" spans="1:35" ht="15.6" customHeight="1">
      <c r="A76" s="1139"/>
      <c r="B76" s="1243"/>
      <c r="C76" s="1245"/>
      <c r="D76" s="839"/>
      <c r="E76" s="839"/>
      <c r="F76" s="839"/>
      <c r="G76" s="839"/>
      <c r="H76" s="839"/>
      <c r="I76" s="839"/>
      <c r="J76" s="848"/>
      <c r="K76" s="848"/>
      <c r="L76" s="839"/>
      <c r="M76" s="849">
        <f t="shared" si="108"/>
        <v>0</v>
      </c>
      <c r="N76" s="850" t="s">
        <v>164</v>
      </c>
      <c r="O76" s="820">
        <v>0</v>
      </c>
      <c r="P76" s="854">
        <f t="shared" si="109"/>
        <v>0</v>
      </c>
      <c r="Q76" s="854">
        <f t="shared" si="110"/>
        <v>0</v>
      </c>
      <c r="R76" s="855">
        <f t="shared" si="111"/>
        <v>0</v>
      </c>
      <c r="S76" s="855">
        <f t="shared" si="112"/>
        <v>0</v>
      </c>
      <c r="T76" s="828"/>
      <c r="U76" s="852">
        <v>0.85</v>
      </c>
      <c r="V76" s="925">
        <f t="shared" ref="V76" si="121">V75</f>
        <v>0.1</v>
      </c>
      <c r="W76" s="845">
        <f t="shared" si="113"/>
        <v>0</v>
      </c>
      <c r="X76" s="925">
        <f t="shared" ref="X76" si="122">X75</f>
        <v>0.1</v>
      </c>
      <c r="Y76" s="846">
        <f t="shared" si="114"/>
        <v>0</v>
      </c>
      <c r="Z76" s="925">
        <f t="shared" ref="Z76" si="123">Z75</f>
        <v>0.1</v>
      </c>
      <c r="AA76" s="1227">
        <f t="shared" si="115"/>
        <v>0</v>
      </c>
      <c r="AB76" s="1228"/>
      <c r="AC76" s="182" t="s">
        <v>116</v>
      </c>
      <c r="AF76" s="479">
        <f t="shared" si="116"/>
        <v>76</v>
      </c>
      <c r="AG76" s="577">
        <f t="shared" si="117"/>
        <v>0</v>
      </c>
    </row>
    <row r="77" spans="1:35" ht="15.6" customHeight="1">
      <c r="A77" s="1139"/>
      <c r="B77" s="1243"/>
      <c r="C77" s="1245"/>
      <c r="D77" s="839"/>
      <c r="E77" s="839"/>
      <c r="F77" s="839"/>
      <c r="G77" s="839"/>
      <c r="H77" s="839"/>
      <c r="I77" s="839"/>
      <c r="J77" s="848"/>
      <c r="K77" s="848"/>
      <c r="L77" s="839"/>
      <c r="M77" s="849">
        <f t="shared" si="108"/>
        <v>0</v>
      </c>
      <c r="N77" s="850" t="s">
        <v>164</v>
      </c>
      <c r="O77" s="820">
        <v>0</v>
      </c>
      <c r="P77" s="854">
        <f t="shared" si="109"/>
        <v>0</v>
      </c>
      <c r="Q77" s="854">
        <f t="shared" si="110"/>
        <v>0</v>
      </c>
      <c r="R77" s="855">
        <f t="shared" si="111"/>
        <v>0</v>
      </c>
      <c r="S77" s="855">
        <f t="shared" si="112"/>
        <v>0</v>
      </c>
      <c r="T77" s="828"/>
      <c r="U77" s="852">
        <v>0.85</v>
      </c>
      <c r="V77" s="925">
        <f t="shared" ref="V77" si="124">V76</f>
        <v>0.1</v>
      </c>
      <c r="W77" s="845">
        <f t="shared" si="113"/>
        <v>0</v>
      </c>
      <c r="X77" s="925">
        <f t="shared" ref="X77" si="125">X76</f>
        <v>0.1</v>
      </c>
      <c r="Y77" s="846">
        <f t="shared" si="114"/>
        <v>0</v>
      </c>
      <c r="Z77" s="925">
        <f t="shared" ref="Z77" si="126">Z76</f>
        <v>0.1</v>
      </c>
      <c r="AA77" s="1227">
        <f t="shared" si="115"/>
        <v>0</v>
      </c>
      <c r="AB77" s="1228"/>
      <c r="AC77" s="187" t="s">
        <v>117</v>
      </c>
      <c r="AF77" s="479">
        <f t="shared" si="116"/>
        <v>77</v>
      </c>
      <c r="AG77" s="577">
        <f t="shared" si="117"/>
        <v>0</v>
      </c>
    </row>
    <row r="78" spans="1:35" ht="15.6" customHeight="1">
      <c r="A78" s="1139"/>
      <c r="B78" s="1243"/>
      <c r="C78" s="1245"/>
      <c r="D78" s="839"/>
      <c r="E78" s="839"/>
      <c r="F78" s="839"/>
      <c r="G78" s="839"/>
      <c r="H78" s="839"/>
      <c r="I78" s="839"/>
      <c r="J78" s="848"/>
      <c r="K78" s="848"/>
      <c r="L78" s="839"/>
      <c r="M78" s="849">
        <f t="shared" si="108"/>
        <v>0</v>
      </c>
      <c r="N78" s="850" t="s">
        <v>164</v>
      </c>
      <c r="O78" s="820">
        <v>0</v>
      </c>
      <c r="P78" s="854">
        <f t="shared" si="109"/>
        <v>0</v>
      </c>
      <c r="Q78" s="854">
        <f t="shared" si="110"/>
        <v>0</v>
      </c>
      <c r="R78" s="855">
        <f t="shared" si="111"/>
        <v>0</v>
      </c>
      <c r="S78" s="855">
        <f t="shared" si="112"/>
        <v>0</v>
      </c>
      <c r="T78" s="828"/>
      <c r="U78" s="852">
        <v>0.85</v>
      </c>
      <c r="V78" s="925">
        <f t="shared" ref="V78" si="127">V77</f>
        <v>0.1</v>
      </c>
      <c r="W78" s="845">
        <f t="shared" si="113"/>
        <v>0</v>
      </c>
      <c r="X78" s="925">
        <f t="shared" ref="X78" si="128">X77</f>
        <v>0.1</v>
      </c>
      <c r="Y78" s="846">
        <f t="shared" si="114"/>
        <v>0</v>
      </c>
      <c r="Z78" s="925">
        <f t="shared" ref="Z78" si="129">Z77</f>
        <v>0.1</v>
      </c>
      <c r="AA78" s="1227">
        <f t="shared" si="115"/>
        <v>0</v>
      </c>
      <c r="AB78" s="1228"/>
      <c r="AC78" s="63"/>
      <c r="AF78" s="479">
        <f t="shared" si="116"/>
        <v>78</v>
      </c>
      <c r="AG78" s="577">
        <f t="shared" si="117"/>
        <v>0</v>
      </c>
    </row>
    <row r="79" spans="1:35" ht="15.6" customHeight="1">
      <c r="A79" s="1139"/>
      <c r="B79" s="1243"/>
      <c r="C79" s="1245"/>
      <c r="D79" s="839"/>
      <c r="E79" s="839"/>
      <c r="F79" s="839"/>
      <c r="G79" s="839"/>
      <c r="H79" s="839"/>
      <c r="I79" s="839"/>
      <c r="J79" s="848"/>
      <c r="K79" s="848"/>
      <c r="L79" s="839"/>
      <c r="M79" s="849">
        <f t="shared" si="108"/>
        <v>0</v>
      </c>
      <c r="N79" s="850" t="s">
        <v>164</v>
      </c>
      <c r="O79" s="820">
        <v>0</v>
      </c>
      <c r="P79" s="854">
        <f t="shared" si="109"/>
        <v>0</v>
      </c>
      <c r="Q79" s="854">
        <f t="shared" si="110"/>
        <v>0</v>
      </c>
      <c r="R79" s="855">
        <f t="shared" si="111"/>
        <v>0</v>
      </c>
      <c r="S79" s="855">
        <f t="shared" si="112"/>
        <v>0</v>
      </c>
      <c r="T79" s="828"/>
      <c r="U79" s="852">
        <v>0.85</v>
      </c>
      <c r="V79" s="925">
        <f t="shared" ref="V79" si="130">V78</f>
        <v>0.1</v>
      </c>
      <c r="W79" s="845">
        <f t="shared" si="113"/>
        <v>0</v>
      </c>
      <c r="X79" s="925">
        <f t="shared" ref="X79" si="131">X78</f>
        <v>0.1</v>
      </c>
      <c r="Y79" s="846">
        <f t="shared" si="114"/>
        <v>0</v>
      </c>
      <c r="Z79" s="925">
        <f t="shared" ref="Z79" si="132">Z78</f>
        <v>0.1</v>
      </c>
      <c r="AA79" s="1227">
        <f t="shared" si="115"/>
        <v>0</v>
      </c>
      <c r="AB79" s="1228"/>
      <c r="AC79" s="63"/>
      <c r="AF79" s="479">
        <f t="shared" si="116"/>
        <v>79</v>
      </c>
      <c r="AG79" s="577">
        <f t="shared" si="117"/>
        <v>0</v>
      </c>
    </row>
    <row r="80" spans="1:35" ht="15.6" customHeight="1">
      <c r="A80" s="1139"/>
      <c r="B80" s="1243"/>
      <c r="C80" s="1245"/>
      <c r="D80" s="839"/>
      <c r="E80" s="839"/>
      <c r="F80" s="839"/>
      <c r="G80" s="839"/>
      <c r="H80" s="839"/>
      <c r="I80" s="839"/>
      <c r="J80" s="848"/>
      <c r="K80" s="848"/>
      <c r="L80" s="839"/>
      <c r="M80" s="849">
        <f t="shared" si="108"/>
        <v>0</v>
      </c>
      <c r="N80" s="850" t="s">
        <v>164</v>
      </c>
      <c r="O80" s="820">
        <v>0</v>
      </c>
      <c r="P80" s="854">
        <f t="shared" si="109"/>
        <v>0</v>
      </c>
      <c r="Q80" s="854">
        <f t="shared" si="110"/>
        <v>0</v>
      </c>
      <c r="R80" s="855">
        <f t="shared" si="111"/>
        <v>0</v>
      </c>
      <c r="S80" s="855">
        <f t="shared" si="112"/>
        <v>0</v>
      </c>
      <c r="T80" s="828"/>
      <c r="U80" s="852">
        <v>0.85</v>
      </c>
      <c r="V80" s="925">
        <f t="shared" ref="V80" si="133">V79</f>
        <v>0.1</v>
      </c>
      <c r="W80" s="845">
        <f t="shared" si="113"/>
        <v>0</v>
      </c>
      <c r="X80" s="925">
        <f t="shared" ref="X80" si="134">X79</f>
        <v>0.1</v>
      </c>
      <c r="Y80" s="846">
        <f t="shared" si="114"/>
        <v>0</v>
      </c>
      <c r="Z80" s="925">
        <f t="shared" ref="Z80" si="135">Z79</f>
        <v>0.1</v>
      </c>
      <c r="AA80" s="1227">
        <f t="shared" si="115"/>
        <v>0</v>
      </c>
      <c r="AB80" s="1228"/>
      <c r="AC80" s="63"/>
      <c r="AF80" s="479">
        <f t="shared" si="116"/>
        <v>80</v>
      </c>
      <c r="AG80" s="577">
        <f t="shared" si="117"/>
        <v>0</v>
      </c>
    </row>
    <row r="81" spans="1:35" ht="15.6" customHeight="1">
      <c r="A81" s="1139"/>
      <c r="B81" s="1243"/>
      <c r="C81" s="1245"/>
      <c r="D81" s="839"/>
      <c r="E81" s="839"/>
      <c r="F81" s="839"/>
      <c r="G81" s="839"/>
      <c r="H81" s="839"/>
      <c r="I81" s="839"/>
      <c r="J81" s="848"/>
      <c r="K81" s="848"/>
      <c r="L81" s="839"/>
      <c r="M81" s="849">
        <f t="shared" si="108"/>
        <v>0</v>
      </c>
      <c r="N81" s="850" t="s">
        <v>164</v>
      </c>
      <c r="O81" s="820">
        <v>0</v>
      </c>
      <c r="P81" s="854">
        <f t="shared" si="109"/>
        <v>0</v>
      </c>
      <c r="Q81" s="854">
        <f t="shared" si="110"/>
        <v>0</v>
      </c>
      <c r="R81" s="855">
        <f t="shared" si="111"/>
        <v>0</v>
      </c>
      <c r="S81" s="855">
        <f t="shared" si="112"/>
        <v>0</v>
      </c>
      <c r="T81" s="828"/>
      <c r="U81" s="852">
        <v>0.85</v>
      </c>
      <c r="V81" s="925">
        <f t="shared" ref="V81" si="136">V80</f>
        <v>0.1</v>
      </c>
      <c r="W81" s="845">
        <f t="shared" si="113"/>
        <v>0</v>
      </c>
      <c r="X81" s="925">
        <f t="shared" ref="X81" si="137">X80</f>
        <v>0.1</v>
      </c>
      <c r="Y81" s="846">
        <f t="shared" si="114"/>
        <v>0</v>
      </c>
      <c r="Z81" s="925">
        <f t="shared" ref="Z81" si="138">Z80</f>
        <v>0.1</v>
      </c>
      <c r="AA81" s="1227">
        <f t="shared" si="115"/>
        <v>0</v>
      </c>
      <c r="AB81" s="1228"/>
      <c r="AC81" s="63"/>
      <c r="AF81" s="479">
        <f t="shared" si="116"/>
        <v>81</v>
      </c>
      <c r="AG81" s="577">
        <f t="shared" si="117"/>
        <v>0</v>
      </c>
    </row>
    <row r="82" spans="1:35" ht="15.6" customHeight="1">
      <c r="A82" s="1139"/>
      <c r="B82" s="1243"/>
      <c r="C82" s="1245"/>
      <c r="D82" s="839"/>
      <c r="E82" s="839"/>
      <c r="F82" s="839"/>
      <c r="G82" s="839"/>
      <c r="H82" s="839"/>
      <c r="I82" s="839"/>
      <c r="J82" s="848"/>
      <c r="K82" s="848"/>
      <c r="L82" s="839"/>
      <c r="M82" s="849">
        <f t="shared" si="108"/>
        <v>0</v>
      </c>
      <c r="N82" s="850" t="s">
        <v>164</v>
      </c>
      <c r="O82" s="820">
        <v>0</v>
      </c>
      <c r="P82" s="854">
        <f t="shared" si="109"/>
        <v>0</v>
      </c>
      <c r="Q82" s="854">
        <f t="shared" si="110"/>
        <v>0</v>
      </c>
      <c r="R82" s="855">
        <f t="shared" si="111"/>
        <v>0</v>
      </c>
      <c r="S82" s="855">
        <f t="shared" si="112"/>
        <v>0</v>
      </c>
      <c r="T82" s="828"/>
      <c r="U82" s="852">
        <v>0.85</v>
      </c>
      <c r="V82" s="925">
        <f t="shared" ref="V82" si="139">V81</f>
        <v>0.1</v>
      </c>
      <c r="W82" s="845">
        <f t="shared" si="113"/>
        <v>0</v>
      </c>
      <c r="X82" s="925">
        <f t="shared" ref="X82" si="140">X81</f>
        <v>0.1</v>
      </c>
      <c r="Y82" s="846">
        <f t="shared" si="114"/>
        <v>0</v>
      </c>
      <c r="Z82" s="925">
        <f t="shared" ref="Z82" si="141">Z81</f>
        <v>0.1</v>
      </c>
      <c r="AA82" s="1227">
        <f t="shared" si="115"/>
        <v>0</v>
      </c>
      <c r="AB82" s="1228"/>
      <c r="AC82" s="63"/>
      <c r="AF82" s="479">
        <f t="shared" si="116"/>
        <v>82</v>
      </c>
      <c r="AG82" s="577">
        <f t="shared" si="117"/>
        <v>0</v>
      </c>
    </row>
    <row r="83" spans="1:35" ht="15.6" customHeight="1">
      <c r="A83" s="1139"/>
      <c r="B83" s="1243"/>
      <c r="C83" s="1245"/>
      <c r="D83" s="839"/>
      <c r="E83" s="839"/>
      <c r="F83" s="839"/>
      <c r="G83" s="839"/>
      <c r="H83" s="839"/>
      <c r="I83" s="839"/>
      <c r="J83" s="848"/>
      <c r="K83" s="848"/>
      <c r="L83" s="839"/>
      <c r="M83" s="849">
        <f t="shared" si="108"/>
        <v>0</v>
      </c>
      <c r="N83" s="850" t="s">
        <v>164</v>
      </c>
      <c r="O83" s="820">
        <v>0</v>
      </c>
      <c r="P83" s="854">
        <f t="shared" si="109"/>
        <v>0</v>
      </c>
      <c r="Q83" s="854">
        <f t="shared" si="110"/>
        <v>0</v>
      </c>
      <c r="R83" s="855">
        <f t="shared" si="111"/>
        <v>0</v>
      </c>
      <c r="S83" s="855">
        <f t="shared" si="112"/>
        <v>0</v>
      </c>
      <c r="T83" s="828"/>
      <c r="U83" s="852">
        <v>0.85</v>
      </c>
      <c r="V83" s="925">
        <f t="shared" ref="V83" si="142">V82</f>
        <v>0.1</v>
      </c>
      <c r="W83" s="845">
        <f t="shared" si="113"/>
        <v>0</v>
      </c>
      <c r="X83" s="925">
        <f t="shared" ref="X83" si="143">X82</f>
        <v>0.1</v>
      </c>
      <c r="Y83" s="846">
        <f t="shared" si="114"/>
        <v>0</v>
      </c>
      <c r="Z83" s="925">
        <f t="shared" ref="Z83" si="144">Z82</f>
        <v>0.1</v>
      </c>
      <c r="AA83" s="1227">
        <f t="shared" si="115"/>
        <v>0</v>
      </c>
      <c r="AB83" s="1228"/>
      <c r="AC83" s="63"/>
      <c r="AF83" s="479">
        <f t="shared" si="116"/>
        <v>83</v>
      </c>
      <c r="AG83" s="577">
        <f t="shared" si="117"/>
        <v>0</v>
      </c>
    </row>
    <row r="84" spans="1:35" ht="15.6" customHeight="1">
      <c r="A84" s="1139"/>
      <c r="B84" s="1243"/>
      <c r="C84" s="1245"/>
      <c r="D84" s="839"/>
      <c r="E84" s="839"/>
      <c r="F84" s="839"/>
      <c r="G84" s="839"/>
      <c r="H84" s="839"/>
      <c r="I84" s="839"/>
      <c r="J84" s="848"/>
      <c r="K84" s="848"/>
      <c r="L84" s="839"/>
      <c r="M84" s="849">
        <f t="shared" si="108"/>
        <v>0</v>
      </c>
      <c r="N84" s="850" t="s">
        <v>164</v>
      </c>
      <c r="O84" s="820">
        <v>0</v>
      </c>
      <c r="P84" s="854">
        <f t="shared" si="109"/>
        <v>0</v>
      </c>
      <c r="Q84" s="854">
        <f t="shared" si="110"/>
        <v>0</v>
      </c>
      <c r="R84" s="855">
        <f t="shared" si="111"/>
        <v>0</v>
      </c>
      <c r="S84" s="855">
        <f t="shared" si="112"/>
        <v>0</v>
      </c>
      <c r="T84" s="828"/>
      <c r="U84" s="852">
        <v>0.85</v>
      </c>
      <c r="V84" s="925">
        <f t="shared" ref="V84" si="145">V83</f>
        <v>0.1</v>
      </c>
      <c r="W84" s="845">
        <f t="shared" si="113"/>
        <v>0</v>
      </c>
      <c r="X84" s="925">
        <f t="shared" ref="X84" si="146">X83</f>
        <v>0.1</v>
      </c>
      <c r="Y84" s="846">
        <f t="shared" si="114"/>
        <v>0</v>
      </c>
      <c r="Z84" s="925">
        <f t="shared" ref="Z84" si="147">Z83</f>
        <v>0.1</v>
      </c>
      <c r="AA84" s="1227">
        <f t="shared" si="115"/>
        <v>0</v>
      </c>
      <c r="AB84" s="1228"/>
      <c r="AC84" s="63"/>
      <c r="AF84" s="479">
        <f t="shared" si="116"/>
        <v>84</v>
      </c>
      <c r="AG84" s="577">
        <f t="shared" si="117"/>
        <v>0</v>
      </c>
    </row>
    <row r="85" spans="1:35" ht="15.6" customHeight="1">
      <c r="A85" s="1139"/>
      <c r="B85" s="1243"/>
      <c r="C85" s="1245"/>
      <c r="D85" s="839"/>
      <c r="E85" s="839"/>
      <c r="F85" s="839"/>
      <c r="G85" s="839"/>
      <c r="H85" s="839"/>
      <c r="I85" s="839"/>
      <c r="J85" s="848"/>
      <c r="K85" s="848"/>
      <c r="L85" s="839"/>
      <c r="M85" s="849">
        <f t="shared" si="108"/>
        <v>0</v>
      </c>
      <c r="N85" s="850" t="s">
        <v>164</v>
      </c>
      <c r="O85" s="820">
        <v>0</v>
      </c>
      <c r="P85" s="854">
        <f t="shared" si="109"/>
        <v>0</v>
      </c>
      <c r="Q85" s="854">
        <f t="shared" si="110"/>
        <v>0</v>
      </c>
      <c r="R85" s="855">
        <f t="shared" si="111"/>
        <v>0</v>
      </c>
      <c r="S85" s="855">
        <f t="shared" si="112"/>
        <v>0</v>
      </c>
      <c r="T85" s="828"/>
      <c r="U85" s="852">
        <v>0.85</v>
      </c>
      <c r="V85" s="925">
        <f t="shared" ref="V85" si="148">V84</f>
        <v>0.1</v>
      </c>
      <c r="W85" s="845">
        <f t="shared" si="113"/>
        <v>0</v>
      </c>
      <c r="X85" s="925">
        <f t="shared" ref="X85" si="149">X84</f>
        <v>0.1</v>
      </c>
      <c r="Y85" s="846">
        <f t="shared" si="114"/>
        <v>0</v>
      </c>
      <c r="Z85" s="925">
        <f t="shared" ref="Z85" si="150">Z84</f>
        <v>0.1</v>
      </c>
      <c r="AA85" s="1227">
        <f t="shared" si="115"/>
        <v>0</v>
      </c>
      <c r="AB85" s="1228"/>
      <c r="AC85" s="63"/>
      <c r="AF85" s="479">
        <f t="shared" si="116"/>
        <v>85</v>
      </c>
      <c r="AG85" s="577">
        <f t="shared" si="117"/>
        <v>0</v>
      </c>
    </row>
    <row r="86" spans="1:35" ht="15.6" customHeight="1">
      <c r="A86" s="1139"/>
      <c r="B86" s="1243"/>
      <c r="C86" s="1245"/>
      <c r="D86" s="839"/>
      <c r="E86" s="839"/>
      <c r="F86" s="839"/>
      <c r="G86" s="839"/>
      <c r="H86" s="839"/>
      <c r="I86" s="839"/>
      <c r="J86" s="848"/>
      <c r="K86" s="848"/>
      <c r="L86" s="839"/>
      <c r="M86" s="849">
        <f t="shared" si="108"/>
        <v>0</v>
      </c>
      <c r="N86" s="850" t="s">
        <v>164</v>
      </c>
      <c r="O86" s="820">
        <v>0</v>
      </c>
      <c r="P86" s="854">
        <f t="shared" si="109"/>
        <v>0</v>
      </c>
      <c r="Q86" s="854">
        <f t="shared" si="110"/>
        <v>0</v>
      </c>
      <c r="R86" s="855">
        <f t="shared" si="111"/>
        <v>0</v>
      </c>
      <c r="S86" s="855">
        <f t="shared" si="112"/>
        <v>0</v>
      </c>
      <c r="T86" s="828"/>
      <c r="U86" s="852">
        <v>0.85</v>
      </c>
      <c r="V86" s="925">
        <f t="shared" ref="V86" si="151">V85</f>
        <v>0.1</v>
      </c>
      <c r="W86" s="845">
        <f t="shared" si="113"/>
        <v>0</v>
      </c>
      <c r="X86" s="925">
        <f t="shared" ref="X86" si="152">X85</f>
        <v>0.1</v>
      </c>
      <c r="Y86" s="846">
        <f t="shared" si="114"/>
        <v>0</v>
      </c>
      <c r="Z86" s="925">
        <f t="shared" ref="Z86" si="153">Z85</f>
        <v>0.1</v>
      </c>
      <c r="AA86" s="1227">
        <f t="shared" si="115"/>
        <v>0</v>
      </c>
      <c r="AB86" s="1228"/>
      <c r="AC86" s="63"/>
      <c r="AF86" s="479">
        <f t="shared" si="116"/>
        <v>86</v>
      </c>
      <c r="AG86" s="577">
        <f t="shared" si="117"/>
        <v>0</v>
      </c>
    </row>
    <row r="87" spans="1:35" ht="15.6" customHeight="1">
      <c r="A87" s="1139"/>
      <c r="B87" s="1244"/>
      <c r="C87" s="1245"/>
      <c r="D87" s="839"/>
      <c r="E87" s="839"/>
      <c r="F87" s="839"/>
      <c r="G87" s="839"/>
      <c r="H87" s="839"/>
      <c r="I87" s="839"/>
      <c r="J87" s="848"/>
      <c r="K87" s="848"/>
      <c r="L87" s="839"/>
      <c r="M87" s="849">
        <f t="shared" si="108"/>
        <v>0</v>
      </c>
      <c r="N87" s="850" t="s">
        <v>164</v>
      </c>
      <c r="O87" s="820">
        <v>0</v>
      </c>
      <c r="P87" s="854">
        <f t="shared" si="109"/>
        <v>0</v>
      </c>
      <c r="Q87" s="856">
        <f t="shared" si="110"/>
        <v>0</v>
      </c>
      <c r="R87" s="855">
        <f t="shared" si="111"/>
        <v>0</v>
      </c>
      <c r="S87" s="855">
        <f t="shared" si="112"/>
        <v>0</v>
      </c>
      <c r="T87" s="828"/>
      <c r="U87" s="852">
        <v>0.85</v>
      </c>
      <c r="V87" s="925">
        <f t="shared" ref="V87" si="154">V86</f>
        <v>0.1</v>
      </c>
      <c r="W87" s="845">
        <f t="shared" si="113"/>
        <v>0</v>
      </c>
      <c r="X87" s="926">
        <f t="shared" ref="X87" si="155">X86</f>
        <v>0.1</v>
      </c>
      <c r="Y87" s="846">
        <f t="shared" si="114"/>
        <v>0</v>
      </c>
      <c r="Z87" s="925">
        <f t="shared" ref="Z87" si="156">Z86</f>
        <v>0.1</v>
      </c>
      <c r="AA87" s="1227">
        <f t="shared" si="115"/>
        <v>0</v>
      </c>
      <c r="AB87" s="1228"/>
      <c r="AC87" s="63"/>
      <c r="AF87" s="479">
        <f t="shared" si="116"/>
        <v>87</v>
      </c>
      <c r="AG87" s="577">
        <f t="shared" si="117"/>
        <v>0</v>
      </c>
    </row>
    <row r="88" spans="1:35">
      <c r="A88" s="1139"/>
      <c r="B88" s="1240"/>
      <c r="C88" s="1241"/>
      <c r="D88" s="1241"/>
      <c r="E88" s="1241"/>
      <c r="F88" s="1241"/>
      <c r="G88" s="1241"/>
      <c r="H88" s="1241"/>
      <c r="I88" s="1241"/>
      <c r="J88" s="1241"/>
      <c r="K88" s="1241"/>
      <c r="L88" s="1241"/>
      <c r="M88" s="1241"/>
      <c r="N88" s="1241"/>
      <c r="O88" s="1242"/>
      <c r="P88" s="355" t="s">
        <v>185</v>
      </c>
      <c r="Q88" s="355">
        <f>SUM(Q73:Q87)</f>
        <v>0</v>
      </c>
      <c r="R88" s="356" t="s">
        <v>62</v>
      </c>
      <c r="S88" s="280">
        <f>SUM(S73:S87)</f>
        <v>0</v>
      </c>
      <c r="T88" s="553" t="s">
        <v>186</v>
      </c>
      <c r="U88" s="554">
        <f>IF(SUM(T73:T87)=0,0,1-(S88/Q88))</f>
        <v>0</v>
      </c>
      <c r="V88" s="549" t="s">
        <v>123</v>
      </c>
      <c r="W88" s="549" t="s">
        <v>124</v>
      </c>
      <c r="X88" s="550" t="s">
        <v>125</v>
      </c>
      <c r="Y88" s="550" t="s">
        <v>126</v>
      </c>
      <c r="Z88" s="549" t="s">
        <v>127</v>
      </c>
      <c r="AA88" s="1205" t="s">
        <v>128</v>
      </c>
      <c r="AB88" s="1206"/>
      <c r="AC88" s="63"/>
      <c r="AF88" s="1020" t="s">
        <v>129</v>
      </c>
      <c r="AG88" s="1020"/>
      <c r="AH88" s="1020" t="s">
        <v>130</v>
      </c>
      <c r="AI88" s="1020"/>
    </row>
    <row r="89" spans="1:35">
      <c r="A89" s="1139"/>
      <c r="B89" s="74" t="s">
        <v>131</v>
      </c>
      <c r="C89" s="1028"/>
      <c r="D89" s="1022"/>
      <c r="E89" s="1022"/>
      <c r="F89" s="1022"/>
      <c r="G89" s="1022"/>
      <c r="H89" s="1022"/>
      <c r="I89" s="1022"/>
      <c r="J89" s="1022"/>
      <c r="K89" s="1022"/>
      <c r="L89" s="1022"/>
      <c r="M89" s="1022"/>
      <c r="N89" s="1022"/>
      <c r="O89" s="1022"/>
      <c r="P89" s="1022"/>
      <c r="Q89" s="1022"/>
      <c r="R89" s="1022"/>
      <c r="S89" s="1022"/>
      <c r="T89" s="1022"/>
      <c r="U89" s="1023"/>
      <c r="V89" s="551">
        <f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52">
        <f>S88*V72</f>
        <v>0</v>
      </c>
      <c r="X89" s="551">
        <f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52">
        <f>S88*X72</f>
        <v>0</v>
      </c>
      <c r="Z89" s="551">
        <f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1207">
        <f>S88*Z72</f>
        <v>0</v>
      </c>
      <c r="AB89" s="1207"/>
      <c r="AC89" s="63"/>
      <c r="AF89" s="573">
        <v>89</v>
      </c>
      <c r="AG89" s="577">
        <f t="shared" si="117"/>
        <v>0</v>
      </c>
      <c r="AH89" s="1021">
        <f>V89+X89+Z89</f>
        <v>0</v>
      </c>
      <c r="AI89" s="1020"/>
    </row>
    <row r="90" spans="1:35">
      <c r="A90" s="1139"/>
      <c r="B90" s="74" t="s">
        <v>133</v>
      </c>
      <c r="C90" s="1028"/>
      <c r="D90" s="1022"/>
      <c r="E90" s="1022"/>
      <c r="F90" s="1022"/>
      <c r="G90" s="1022"/>
      <c r="H90" s="1022"/>
      <c r="I90" s="1022"/>
      <c r="J90" s="1022"/>
      <c r="K90" s="1022"/>
      <c r="L90" s="1022"/>
      <c r="M90" s="1022"/>
      <c r="N90" s="1022"/>
      <c r="O90" s="1022"/>
      <c r="P90" s="1022"/>
      <c r="Q90" s="1022"/>
      <c r="R90" s="1022"/>
      <c r="S90" s="1022"/>
      <c r="T90" s="1022"/>
      <c r="U90" s="1023"/>
      <c r="V90" s="1214" t="s">
        <v>187</v>
      </c>
      <c r="W90" s="1214"/>
      <c r="X90" s="1215">
        <f>Q88+V89+X89+Z89</f>
        <v>0</v>
      </c>
      <c r="Y90" s="1215"/>
      <c r="Z90" s="282" t="s">
        <v>136</v>
      </c>
      <c r="AA90" s="1229">
        <f>S88+((S88*V72)+(S88*X72)+(S88*Z72))</f>
        <v>0</v>
      </c>
      <c r="AB90" s="1229"/>
      <c r="AC90" s="63"/>
      <c r="AG90" s="464"/>
    </row>
    <row r="91" spans="1:35">
      <c r="A91" s="1139"/>
      <c r="B91" s="63"/>
      <c r="C91" s="63"/>
      <c r="D91" s="278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G91" s="464"/>
    </row>
    <row r="92" spans="1:35">
      <c r="A92" s="1139"/>
      <c r="B92" s="63"/>
      <c r="C92" s="63"/>
      <c r="D92" s="278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G92" s="464"/>
    </row>
    <row r="93" spans="1:35" ht="49.95" customHeight="1">
      <c r="A93" s="1140" t="s">
        <v>142</v>
      </c>
      <c r="B93" s="1209" t="s">
        <v>171</v>
      </c>
      <c r="C93" s="1209"/>
      <c r="D93" s="1209"/>
      <c r="E93" s="1209"/>
      <c r="F93" s="1209"/>
      <c r="G93" s="1209"/>
      <c r="H93" s="1209"/>
      <c r="I93" s="1209"/>
      <c r="J93" s="1209"/>
      <c r="K93" s="1209"/>
      <c r="L93" s="1209"/>
      <c r="M93" s="1209"/>
      <c r="N93" s="1209"/>
      <c r="O93" s="1209"/>
      <c r="P93" s="664"/>
      <c r="Q93" s="1103" t="str">
        <f>IF(B96=0,"",B96)</f>
        <v/>
      </c>
      <c r="R93" s="1103"/>
      <c r="S93" s="1103"/>
      <c r="T93" s="1103"/>
      <c r="U93" s="1103"/>
      <c r="V93" s="1103"/>
      <c r="W93" s="1103"/>
      <c r="X93" s="1103"/>
      <c r="Y93" s="1103"/>
      <c r="Z93" s="1103"/>
      <c r="AA93" s="1103"/>
      <c r="AB93" s="1103"/>
      <c r="AC93" s="1103"/>
      <c r="AG93" s="464"/>
    </row>
    <row r="94" spans="1:35" ht="15.6" customHeight="1">
      <c r="A94" s="1140"/>
      <c r="B94" s="1216" t="s">
        <v>74</v>
      </c>
      <c r="C94" s="1218" t="s">
        <v>75</v>
      </c>
      <c r="D94" s="1220" t="s">
        <v>84</v>
      </c>
      <c r="E94" s="1216" t="s">
        <v>45</v>
      </c>
      <c r="F94" s="1223" t="s">
        <v>172</v>
      </c>
      <c r="G94" s="1223" t="s">
        <v>173</v>
      </c>
      <c r="H94" s="1234" t="s">
        <v>94</v>
      </c>
      <c r="I94" s="1223" t="s">
        <v>174</v>
      </c>
      <c r="J94" s="1225" t="s">
        <v>157</v>
      </c>
      <c r="K94" s="1225" t="s">
        <v>175</v>
      </c>
      <c r="L94" s="1223" t="s">
        <v>77</v>
      </c>
      <c r="M94" s="1223" t="s">
        <v>78</v>
      </c>
      <c r="N94" s="1236" t="s">
        <v>100</v>
      </c>
      <c r="O94" s="1216"/>
      <c r="P94" s="1230" t="s">
        <v>176</v>
      </c>
      <c r="Q94" s="1230"/>
      <c r="R94" s="1230" t="s">
        <v>177</v>
      </c>
      <c r="S94" s="1230"/>
      <c r="T94" s="1210" t="s">
        <v>178</v>
      </c>
      <c r="U94" s="1212" t="s">
        <v>63</v>
      </c>
      <c r="V94" s="1105" t="s">
        <v>80</v>
      </c>
      <c r="W94" s="1230"/>
      <c r="X94" s="1230"/>
      <c r="Y94" s="1230"/>
      <c r="Z94" s="1230"/>
      <c r="AA94" s="1230"/>
      <c r="AB94" s="1230"/>
      <c r="AC94" s="1248" t="s">
        <v>104</v>
      </c>
      <c r="AG94" s="464"/>
    </row>
    <row r="95" spans="1:35">
      <c r="A95" s="1140"/>
      <c r="B95" s="1217"/>
      <c r="C95" s="1219"/>
      <c r="D95" s="1221"/>
      <c r="E95" s="1222"/>
      <c r="F95" s="1224"/>
      <c r="G95" s="1224"/>
      <c r="H95" s="1235"/>
      <c r="I95" s="1224"/>
      <c r="J95" s="1226"/>
      <c r="K95" s="1226"/>
      <c r="L95" s="1224"/>
      <c r="M95" s="1224"/>
      <c r="N95" s="1237"/>
      <c r="O95" s="1222"/>
      <c r="P95" s="271" t="s">
        <v>179</v>
      </c>
      <c r="Q95" s="245" t="s">
        <v>82</v>
      </c>
      <c r="R95" s="245" t="s">
        <v>180</v>
      </c>
      <c r="S95" s="3" t="s">
        <v>181</v>
      </c>
      <c r="T95" s="1211"/>
      <c r="U95" s="1213"/>
      <c r="V95" s="117">
        <v>0.1</v>
      </c>
      <c r="W95" s="272" t="s">
        <v>57</v>
      </c>
      <c r="X95" s="118">
        <v>0.1</v>
      </c>
      <c r="Y95" s="273" t="s">
        <v>108</v>
      </c>
      <c r="Z95" s="119">
        <v>0.1</v>
      </c>
      <c r="AA95" s="1231" t="s">
        <v>59</v>
      </c>
      <c r="AB95" s="1232"/>
      <c r="AC95" s="1249"/>
      <c r="AG95" s="464"/>
    </row>
    <row r="96" spans="1:35" ht="15.6" customHeight="1">
      <c r="A96" s="1140"/>
      <c r="B96" s="1243">
        <f>'Cadastro Inicial'!B18</f>
        <v>0</v>
      </c>
      <c r="C96" s="1245">
        <f>'Cadastro Inicial'!C18:D18</f>
        <v>0</v>
      </c>
      <c r="D96" s="839"/>
      <c r="E96" s="839"/>
      <c r="F96" s="839"/>
      <c r="G96" s="839"/>
      <c r="H96" s="839"/>
      <c r="I96" s="839"/>
      <c r="J96" s="848"/>
      <c r="K96" s="848"/>
      <c r="L96" s="839"/>
      <c r="M96" s="849">
        <f>IF(K96=0,0,(K96-J96)+1)</f>
        <v>0</v>
      </c>
      <c r="N96" s="850" t="s">
        <v>164</v>
      </c>
      <c r="O96" s="820">
        <v>0</v>
      </c>
      <c r="P96" s="854">
        <f>ROUNDUP(((R96/U96)),0)</f>
        <v>0</v>
      </c>
      <c r="Q96" s="854">
        <f>P96*L96*M96</f>
        <v>0</v>
      </c>
      <c r="R96" s="855">
        <f>T96-(T96*O96)</f>
        <v>0</v>
      </c>
      <c r="S96" s="855">
        <f>R96*M96*L96</f>
        <v>0</v>
      </c>
      <c r="T96" s="828"/>
      <c r="U96" s="852">
        <v>0.85</v>
      </c>
      <c r="V96" s="925">
        <f>V95</f>
        <v>0.1</v>
      </c>
      <c r="W96" s="845">
        <f>V96*P96</f>
        <v>0</v>
      </c>
      <c r="X96" s="925">
        <f>X95</f>
        <v>0.1</v>
      </c>
      <c r="Y96" s="846">
        <f>P96*X96</f>
        <v>0</v>
      </c>
      <c r="Z96" s="925">
        <f>Z95</f>
        <v>0.1</v>
      </c>
      <c r="AA96" s="1227">
        <f>P96*Z96</f>
        <v>0</v>
      </c>
      <c r="AB96" s="1228"/>
      <c r="AC96" s="180" t="s">
        <v>114</v>
      </c>
      <c r="AF96" s="479">
        <v>96</v>
      </c>
      <c r="AG96" s="577">
        <f>W96+Y96+AA96</f>
        <v>0</v>
      </c>
    </row>
    <row r="97" spans="1:35" ht="15.6" customHeight="1">
      <c r="A97" s="1140"/>
      <c r="B97" s="1243"/>
      <c r="C97" s="1245"/>
      <c r="D97" s="839"/>
      <c r="E97" s="839"/>
      <c r="F97" s="839"/>
      <c r="G97" s="839"/>
      <c r="H97" s="839"/>
      <c r="I97" s="839"/>
      <c r="J97" s="848"/>
      <c r="K97" s="848"/>
      <c r="L97" s="839"/>
      <c r="M97" s="849">
        <f t="shared" ref="M97:M110" si="157">IF(K97=0,0,(K97-J97)+1)</f>
        <v>0</v>
      </c>
      <c r="N97" s="850" t="s">
        <v>164</v>
      </c>
      <c r="O97" s="820">
        <v>0</v>
      </c>
      <c r="P97" s="854">
        <f t="shared" ref="P97:P110" si="158">ROUNDUP(((R97/U97)),0)</f>
        <v>0</v>
      </c>
      <c r="Q97" s="854">
        <f t="shared" ref="Q97:Q110" si="159">P97*L97*M97</f>
        <v>0</v>
      </c>
      <c r="R97" s="855">
        <f t="shared" ref="R97:R110" si="160">T97-(T97*O97)</f>
        <v>0</v>
      </c>
      <c r="S97" s="855">
        <f t="shared" ref="S97:S110" si="161">R97*M97*L97</f>
        <v>0</v>
      </c>
      <c r="T97" s="828"/>
      <c r="U97" s="852">
        <v>0.85</v>
      </c>
      <c r="V97" s="925">
        <f>V96</f>
        <v>0.1</v>
      </c>
      <c r="W97" s="845">
        <f t="shared" ref="W97:W110" si="162">V97*P97</f>
        <v>0</v>
      </c>
      <c r="X97" s="925">
        <f>X96</f>
        <v>0.1</v>
      </c>
      <c r="Y97" s="846">
        <f t="shared" ref="Y97:Y110" si="163">P97*X97</f>
        <v>0</v>
      </c>
      <c r="Z97" s="925">
        <f>Z96</f>
        <v>0.1</v>
      </c>
      <c r="AA97" s="1227">
        <f t="shared" ref="AA97:AA110" si="164">P97*Z97</f>
        <v>0</v>
      </c>
      <c r="AB97" s="1228"/>
      <c r="AC97" s="188" t="s">
        <v>138</v>
      </c>
      <c r="AF97" s="479">
        <f t="shared" si="116"/>
        <v>97</v>
      </c>
      <c r="AG97" s="577">
        <f t="shared" ref="AG97:AG112" si="165">W97+Y97+AA97</f>
        <v>0</v>
      </c>
    </row>
    <row r="98" spans="1:35" ht="15.6" customHeight="1">
      <c r="A98" s="1140"/>
      <c r="B98" s="1243"/>
      <c r="C98" s="1245"/>
      <c r="D98" s="839"/>
      <c r="E98" s="839"/>
      <c r="F98" s="839"/>
      <c r="G98" s="839"/>
      <c r="H98" s="839"/>
      <c r="I98" s="839"/>
      <c r="J98" s="848"/>
      <c r="K98" s="848"/>
      <c r="L98" s="839"/>
      <c r="M98" s="849">
        <f t="shared" si="157"/>
        <v>0</v>
      </c>
      <c r="N98" s="850" t="s">
        <v>164</v>
      </c>
      <c r="O98" s="820">
        <v>0</v>
      </c>
      <c r="P98" s="854">
        <f t="shared" si="158"/>
        <v>0</v>
      </c>
      <c r="Q98" s="854">
        <f t="shared" si="159"/>
        <v>0</v>
      </c>
      <c r="R98" s="855">
        <f t="shared" si="160"/>
        <v>0</v>
      </c>
      <c r="S98" s="855">
        <f t="shared" si="161"/>
        <v>0</v>
      </c>
      <c r="T98" s="828"/>
      <c r="U98" s="852">
        <v>0.85</v>
      </c>
      <c r="V98" s="925">
        <f t="shared" ref="V98" si="166">V97</f>
        <v>0.1</v>
      </c>
      <c r="W98" s="845">
        <f t="shared" si="162"/>
        <v>0</v>
      </c>
      <c r="X98" s="925">
        <f t="shared" ref="X98" si="167">X97</f>
        <v>0.1</v>
      </c>
      <c r="Y98" s="846">
        <f t="shared" si="163"/>
        <v>0</v>
      </c>
      <c r="Z98" s="925">
        <f t="shared" ref="Z98" si="168">Z97</f>
        <v>0.1</v>
      </c>
      <c r="AA98" s="1227">
        <f t="shared" si="164"/>
        <v>0</v>
      </c>
      <c r="AB98" s="1228"/>
      <c r="AC98" s="189"/>
      <c r="AF98" s="479">
        <f t="shared" si="116"/>
        <v>98</v>
      </c>
      <c r="AG98" s="577">
        <f t="shared" si="165"/>
        <v>0</v>
      </c>
    </row>
    <row r="99" spans="1:35" ht="15.6" customHeight="1">
      <c r="A99" s="1140"/>
      <c r="B99" s="1243"/>
      <c r="C99" s="1245"/>
      <c r="D99" s="839"/>
      <c r="E99" s="839"/>
      <c r="F99" s="839"/>
      <c r="G99" s="839"/>
      <c r="H99" s="839"/>
      <c r="I99" s="839"/>
      <c r="J99" s="848"/>
      <c r="K99" s="848"/>
      <c r="L99" s="839"/>
      <c r="M99" s="849">
        <f t="shared" si="157"/>
        <v>0</v>
      </c>
      <c r="N99" s="850" t="s">
        <v>164</v>
      </c>
      <c r="O99" s="820">
        <v>0</v>
      </c>
      <c r="P99" s="854">
        <f t="shared" si="158"/>
        <v>0</v>
      </c>
      <c r="Q99" s="854">
        <f t="shared" si="159"/>
        <v>0</v>
      </c>
      <c r="R99" s="855">
        <f t="shared" si="160"/>
        <v>0</v>
      </c>
      <c r="S99" s="855">
        <f t="shared" si="161"/>
        <v>0</v>
      </c>
      <c r="T99" s="828"/>
      <c r="U99" s="852">
        <v>0.85</v>
      </c>
      <c r="V99" s="925">
        <f t="shared" ref="V99" si="169">V98</f>
        <v>0.1</v>
      </c>
      <c r="W99" s="845">
        <f t="shared" si="162"/>
        <v>0</v>
      </c>
      <c r="X99" s="925">
        <f t="shared" ref="X99" si="170">X98</f>
        <v>0.1</v>
      </c>
      <c r="Y99" s="846">
        <f t="shared" si="163"/>
        <v>0</v>
      </c>
      <c r="Z99" s="925">
        <f t="shared" ref="Z99" si="171">Z98</f>
        <v>0.1</v>
      </c>
      <c r="AA99" s="1227">
        <f t="shared" si="164"/>
        <v>0</v>
      </c>
      <c r="AB99" s="1228"/>
      <c r="AC99" s="182" t="s">
        <v>116</v>
      </c>
      <c r="AF99" s="479">
        <f t="shared" si="116"/>
        <v>99</v>
      </c>
      <c r="AG99" s="577">
        <f t="shared" si="165"/>
        <v>0</v>
      </c>
    </row>
    <row r="100" spans="1:35" ht="15.6" customHeight="1">
      <c r="A100" s="1140"/>
      <c r="B100" s="1243"/>
      <c r="C100" s="1245"/>
      <c r="D100" s="839"/>
      <c r="E100" s="839"/>
      <c r="F100" s="839"/>
      <c r="G100" s="839"/>
      <c r="H100" s="839"/>
      <c r="I100" s="839"/>
      <c r="J100" s="848"/>
      <c r="K100" s="848"/>
      <c r="L100" s="839"/>
      <c r="M100" s="849">
        <f t="shared" si="157"/>
        <v>0</v>
      </c>
      <c r="N100" s="850" t="s">
        <v>164</v>
      </c>
      <c r="O100" s="820">
        <v>0</v>
      </c>
      <c r="P100" s="854">
        <f t="shared" si="158"/>
        <v>0</v>
      </c>
      <c r="Q100" s="854">
        <f t="shared" si="159"/>
        <v>0</v>
      </c>
      <c r="R100" s="855">
        <f t="shared" si="160"/>
        <v>0</v>
      </c>
      <c r="S100" s="855">
        <f t="shared" si="161"/>
        <v>0</v>
      </c>
      <c r="T100" s="828"/>
      <c r="U100" s="852">
        <v>0.85</v>
      </c>
      <c r="V100" s="925">
        <f t="shared" ref="V100" si="172">V99</f>
        <v>0.1</v>
      </c>
      <c r="W100" s="845">
        <f t="shared" si="162"/>
        <v>0</v>
      </c>
      <c r="X100" s="925">
        <f t="shared" ref="X100" si="173">X99</f>
        <v>0.1</v>
      </c>
      <c r="Y100" s="846">
        <f t="shared" si="163"/>
        <v>0</v>
      </c>
      <c r="Z100" s="925">
        <f t="shared" ref="Z100" si="174">Z99</f>
        <v>0.1</v>
      </c>
      <c r="AA100" s="1227">
        <f t="shared" si="164"/>
        <v>0</v>
      </c>
      <c r="AB100" s="1228"/>
      <c r="AC100" s="187" t="s">
        <v>117</v>
      </c>
      <c r="AF100" s="479">
        <f t="shared" si="116"/>
        <v>100</v>
      </c>
      <c r="AG100" s="577">
        <f t="shared" si="165"/>
        <v>0</v>
      </c>
    </row>
    <row r="101" spans="1:35" ht="15.6" customHeight="1">
      <c r="A101" s="1140"/>
      <c r="B101" s="1243"/>
      <c r="C101" s="1245"/>
      <c r="D101" s="839"/>
      <c r="E101" s="839"/>
      <c r="F101" s="839"/>
      <c r="G101" s="839"/>
      <c r="H101" s="839"/>
      <c r="I101" s="839"/>
      <c r="J101" s="848"/>
      <c r="K101" s="848"/>
      <c r="L101" s="839"/>
      <c r="M101" s="849">
        <f t="shared" si="157"/>
        <v>0</v>
      </c>
      <c r="N101" s="850" t="s">
        <v>164</v>
      </c>
      <c r="O101" s="820">
        <v>0</v>
      </c>
      <c r="P101" s="854">
        <f t="shared" si="158"/>
        <v>0</v>
      </c>
      <c r="Q101" s="854">
        <f t="shared" si="159"/>
        <v>0</v>
      </c>
      <c r="R101" s="855">
        <f t="shared" si="160"/>
        <v>0</v>
      </c>
      <c r="S101" s="855">
        <f t="shared" si="161"/>
        <v>0</v>
      </c>
      <c r="T101" s="828"/>
      <c r="U101" s="852">
        <v>0.85</v>
      </c>
      <c r="V101" s="925">
        <f t="shared" ref="V101" si="175">V100</f>
        <v>0.1</v>
      </c>
      <c r="W101" s="845">
        <f t="shared" si="162"/>
        <v>0</v>
      </c>
      <c r="X101" s="925">
        <f t="shared" ref="X101" si="176">X100</f>
        <v>0.1</v>
      </c>
      <c r="Y101" s="846">
        <f t="shared" si="163"/>
        <v>0</v>
      </c>
      <c r="Z101" s="925">
        <f t="shared" ref="Z101" si="177">Z100</f>
        <v>0.1</v>
      </c>
      <c r="AA101" s="1227">
        <f t="shared" si="164"/>
        <v>0</v>
      </c>
      <c r="AB101" s="1228"/>
      <c r="AC101" s="190"/>
      <c r="AF101" s="479">
        <f t="shared" si="116"/>
        <v>101</v>
      </c>
      <c r="AG101" s="577">
        <f t="shared" si="165"/>
        <v>0</v>
      </c>
    </row>
    <row r="102" spans="1:35" ht="15.6" customHeight="1">
      <c r="A102" s="1140"/>
      <c r="B102" s="1243"/>
      <c r="C102" s="1245"/>
      <c r="D102" s="839"/>
      <c r="E102" s="839"/>
      <c r="F102" s="839"/>
      <c r="G102" s="839"/>
      <c r="H102" s="839"/>
      <c r="I102" s="839"/>
      <c r="J102" s="848"/>
      <c r="K102" s="848"/>
      <c r="L102" s="839"/>
      <c r="M102" s="849">
        <f t="shared" si="157"/>
        <v>0</v>
      </c>
      <c r="N102" s="850" t="s">
        <v>164</v>
      </c>
      <c r="O102" s="820">
        <v>0</v>
      </c>
      <c r="P102" s="854">
        <f t="shared" si="158"/>
        <v>0</v>
      </c>
      <c r="Q102" s="854">
        <f t="shared" si="159"/>
        <v>0</v>
      </c>
      <c r="R102" s="855">
        <f t="shared" si="160"/>
        <v>0</v>
      </c>
      <c r="S102" s="855">
        <f t="shared" si="161"/>
        <v>0</v>
      </c>
      <c r="T102" s="828"/>
      <c r="U102" s="852">
        <v>0.85</v>
      </c>
      <c r="V102" s="925">
        <f t="shared" ref="V102" si="178">V101</f>
        <v>0.1</v>
      </c>
      <c r="W102" s="845">
        <f t="shared" si="162"/>
        <v>0</v>
      </c>
      <c r="X102" s="925">
        <f t="shared" ref="X102" si="179">X101</f>
        <v>0.1</v>
      </c>
      <c r="Y102" s="846">
        <f t="shared" si="163"/>
        <v>0</v>
      </c>
      <c r="Z102" s="925">
        <f t="shared" ref="Z102" si="180">Z101</f>
        <v>0.1</v>
      </c>
      <c r="AA102" s="1227">
        <f t="shared" si="164"/>
        <v>0</v>
      </c>
      <c r="AB102" s="1228"/>
      <c r="AC102" s="190"/>
      <c r="AF102" s="479">
        <f t="shared" si="116"/>
        <v>102</v>
      </c>
      <c r="AG102" s="577">
        <f t="shared" si="165"/>
        <v>0</v>
      </c>
    </row>
    <row r="103" spans="1:35" ht="15.6" customHeight="1">
      <c r="A103" s="1140"/>
      <c r="B103" s="1243"/>
      <c r="C103" s="1245"/>
      <c r="D103" s="839"/>
      <c r="E103" s="839"/>
      <c r="F103" s="839"/>
      <c r="G103" s="839"/>
      <c r="H103" s="839"/>
      <c r="I103" s="839"/>
      <c r="J103" s="848"/>
      <c r="K103" s="848"/>
      <c r="L103" s="839"/>
      <c r="M103" s="849">
        <f t="shared" si="157"/>
        <v>0</v>
      </c>
      <c r="N103" s="850" t="s">
        <v>164</v>
      </c>
      <c r="O103" s="820">
        <v>0</v>
      </c>
      <c r="P103" s="854">
        <f t="shared" si="158"/>
        <v>0</v>
      </c>
      <c r="Q103" s="854">
        <f t="shared" si="159"/>
        <v>0</v>
      </c>
      <c r="R103" s="855">
        <f t="shared" si="160"/>
        <v>0</v>
      </c>
      <c r="S103" s="855">
        <f t="shared" si="161"/>
        <v>0</v>
      </c>
      <c r="T103" s="828"/>
      <c r="U103" s="852">
        <v>0.85</v>
      </c>
      <c r="V103" s="925">
        <f t="shared" ref="V103" si="181">V102</f>
        <v>0.1</v>
      </c>
      <c r="W103" s="845">
        <f t="shared" si="162"/>
        <v>0</v>
      </c>
      <c r="X103" s="925">
        <f t="shared" ref="X103" si="182">X102</f>
        <v>0.1</v>
      </c>
      <c r="Y103" s="846">
        <f t="shared" si="163"/>
        <v>0</v>
      </c>
      <c r="Z103" s="925">
        <f t="shared" ref="Z103" si="183">Z102</f>
        <v>0.1</v>
      </c>
      <c r="AA103" s="1227">
        <f t="shared" si="164"/>
        <v>0</v>
      </c>
      <c r="AB103" s="1228"/>
      <c r="AC103" s="190"/>
      <c r="AF103" s="479">
        <f t="shared" si="116"/>
        <v>103</v>
      </c>
      <c r="AG103" s="577">
        <f t="shared" si="165"/>
        <v>0</v>
      </c>
    </row>
    <row r="104" spans="1:35" ht="15.6" customHeight="1">
      <c r="A104" s="1140"/>
      <c r="B104" s="1243"/>
      <c r="C104" s="1245"/>
      <c r="D104" s="839"/>
      <c r="E104" s="839"/>
      <c r="F104" s="839"/>
      <c r="G104" s="839"/>
      <c r="H104" s="839"/>
      <c r="I104" s="839"/>
      <c r="J104" s="848"/>
      <c r="K104" s="848"/>
      <c r="L104" s="839"/>
      <c r="M104" s="849">
        <f t="shared" si="157"/>
        <v>0</v>
      </c>
      <c r="N104" s="850" t="s">
        <v>164</v>
      </c>
      <c r="O104" s="820">
        <v>0</v>
      </c>
      <c r="P104" s="854">
        <f t="shared" si="158"/>
        <v>0</v>
      </c>
      <c r="Q104" s="854">
        <f t="shared" si="159"/>
        <v>0</v>
      </c>
      <c r="R104" s="855">
        <f t="shared" si="160"/>
        <v>0</v>
      </c>
      <c r="S104" s="855">
        <f t="shared" si="161"/>
        <v>0</v>
      </c>
      <c r="T104" s="828"/>
      <c r="U104" s="852">
        <v>0.85</v>
      </c>
      <c r="V104" s="925">
        <f t="shared" ref="V104" si="184">V103</f>
        <v>0.1</v>
      </c>
      <c r="W104" s="845">
        <f t="shared" si="162"/>
        <v>0</v>
      </c>
      <c r="X104" s="925">
        <f t="shared" ref="X104" si="185">X103</f>
        <v>0.1</v>
      </c>
      <c r="Y104" s="846">
        <f t="shared" si="163"/>
        <v>0</v>
      </c>
      <c r="Z104" s="925">
        <f t="shared" ref="Z104" si="186">Z103</f>
        <v>0.1</v>
      </c>
      <c r="AA104" s="1227">
        <f t="shared" si="164"/>
        <v>0</v>
      </c>
      <c r="AB104" s="1228"/>
      <c r="AC104" s="190"/>
      <c r="AF104" s="479">
        <f t="shared" si="116"/>
        <v>104</v>
      </c>
      <c r="AG104" s="577">
        <f t="shared" si="165"/>
        <v>0</v>
      </c>
    </row>
    <row r="105" spans="1:35" ht="15.6" customHeight="1">
      <c r="A105" s="1140"/>
      <c r="B105" s="1243"/>
      <c r="C105" s="1245"/>
      <c r="D105" s="839"/>
      <c r="E105" s="839"/>
      <c r="F105" s="839"/>
      <c r="G105" s="839"/>
      <c r="H105" s="839"/>
      <c r="I105" s="839"/>
      <c r="J105" s="848"/>
      <c r="K105" s="848"/>
      <c r="L105" s="839"/>
      <c r="M105" s="849">
        <f t="shared" si="157"/>
        <v>0</v>
      </c>
      <c r="N105" s="850" t="s">
        <v>164</v>
      </c>
      <c r="O105" s="820">
        <v>0</v>
      </c>
      <c r="P105" s="854">
        <f t="shared" si="158"/>
        <v>0</v>
      </c>
      <c r="Q105" s="854">
        <f t="shared" si="159"/>
        <v>0</v>
      </c>
      <c r="R105" s="855">
        <f t="shared" si="160"/>
        <v>0</v>
      </c>
      <c r="S105" s="855">
        <f t="shared" si="161"/>
        <v>0</v>
      </c>
      <c r="T105" s="828"/>
      <c r="U105" s="852">
        <v>0.85</v>
      </c>
      <c r="V105" s="925">
        <f t="shared" ref="V105" si="187">V104</f>
        <v>0.1</v>
      </c>
      <c r="W105" s="845">
        <f t="shared" si="162"/>
        <v>0</v>
      </c>
      <c r="X105" s="925">
        <f t="shared" ref="X105" si="188">X104</f>
        <v>0.1</v>
      </c>
      <c r="Y105" s="846">
        <f t="shared" si="163"/>
        <v>0</v>
      </c>
      <c r="Z105" s="925">
        <f t="shared" ref="Z105" si="189">Z104</f>
        <v>0.1</v>
      </c>
      <c r="AA105" s="1227">
        <f t="shared" si="164"/>
        <v>0</v>
      </c>
      <c r="AB105" s="1228"/>
      <c r="AC105" s="190"/>
      <c r="AF105" s="479">
        <f t="shared" si="116"/>
        <v>105</v>
      </c>
      <c r="AG105" s="577">
        <f t="shared" si="165"/>
        <v>0</v>
      </c>
    </row>
    <row r="106" spans="1:35" ht="15.6" customHeight="1">
      <c r="A106" s="1140"/>
      <c r="B106" s="1243"/>
      <c r="C106" s="1245"/>
      <c r="D106" s="839"/>
      <c r="E106" s="839"/>
      <c r="F106" s="839"/>
      <c r="G106" s="839"/>
      <c r="H106" s="839"/>
      <c r="I106" s="839"/>
      <c r="J106" s="848"/>
      <c r="K106" s="848"/>
      <c r="L106" s="839"/>
      <c r="M106" s="849">
        <f t="shared" si="157"/>
        <v>0</v>
      </c>
      <c r="N106" s="850" t="s">
        <v>164</v>
      </c>
      <c r="O106" s="820">
        <v>0</v>
      </c>
      <c r="P106" s="854">
        <f t="shared" si="158"/>
        <v>0</v>
      </c>
      <c r="Q106" s="854">
        <f t="shared" si="159"/>
        <v>0</v>
      </c>
      <c r="R106" s="855">
        <f t="shared" si="160"/>
        <v>0</v>
      </c>
      <c r="S106" s="855">
        <f t="shared" si="161"/>
        <v>0</v>
      </c>
      <c r="T106" s="828"/>
      <c r="U106" s="852">
        <v>0.85</v>
      </c>
      <c r="V106" s="925">
        <f t="shared" ref="V106" si="190">V105</f>
        <v>0.1</v>
      </c>
      <c r="W106" s="845">
        <f t="shared" si="162"/>
        <v>0</v>
      </c>
      <c r="X106" s="925">
        <f t="shared" ref="X106" si="191">X105</f>
        <v>0.1</v>
      </c>
      <c r="Y106" s="846">
        <f t="shared" si="163"/>
        <v>0</v>
      </c>
      <c r="Z106" s="925">
        <f t="shared" ref="Z106" si="192">Z105</f>
        <v>0.1</v>
      </c>
      <c r="AA106" s="1227">
        <f t="shared" si="164"/>
        <v>0</v>
      </c>
      <c r="AB106" s="1228"/>
      <c r="AC106" s="190"/>
      <c r="AF106" s="479">
        <f t="shared" si="116"/>
        <v>106</v>
      </c>
      <c r="AG106" s="577">
        <f t="shared" si="165"/>
        <v>0</v>
      </c>
    </row>
    <row r="107" spans="1:35" ht="15.6" customHeight="1">
      <c r="A107" s="1140"/>
      <c r="B107" s="1243"/>
      <c r="C107" s="1245"/>
      <c r="D107" s="839"/>
      <c r="E107" s="839"/>
      <c r="F107" s="839"/>
      <c r="G107" s="839"/>
      <c r="H107" s="839"/>
      <c r="I107" s="839"/>
      <c r="J107" s="848"/>
      <c r="K107" s="848"/>
      <c r="L107" s="839"/>
      <c r="M107" s="849">
        <f t="shared" si="157"/>
        <v>0</v>
      </c>
      <c r="N107" s="850" t="s">
        <v>164</v>
      </c>
      <c r="O107" s="820">
        <v>0</v>
      </c>
      <c r="P107" s="854">
        <f t="shared" si="158"/>
        <v>0</v>
      </c>
      <c r="Q107" s="854">
        <f t="shared" si="159"/>
        <v>0</v>
      </c>
      <c r="R107" s="855">
        <f t="shared" si="160"/>
        <v>0</v>
      </c>
      <c r="S107" s="855">
        <f t="shared" si="161"/>
        <v>0</v>
      </c>
      <c r="T107" s="828"/>
      <c r="U107" s="852">
        <v>0.85</v>
      </c>
      <c r="V107" s="925">
        <f t="shared" ref="V107" si="193">V106</f>
        <v>0.1</v>
      </c>
      <c r="W107" s="845">
        <f t="shared" si="162"/>
        <v>0</v>
      </c>
      <c r="X107" s="925">
        <f t="shared" ref="X107" si="194">X106</f>
        <v>0.1</v>
      </c>
      <c r="Y107" s="846">
        <f t="shared" si="163"/>
        <v>0</v>
      </c>
      <c r="Z107" s="925">
        <f t="shared" ref="Z107" si="195">Z106</f>
        <v>0.1</v>
      </c>
      <c r="AA107" s="1227">
        <f t="shared" si="164"/>
        <v>0</v>
      </c>
      <c r="AB107" s="1228"/>
      <c r="AC107" s="190"/>
      <c r="AF107" s="479">
        <f t="shared" si="116"/>
        <v>107</v>
      </c>
      <c r="AG107" s="577">
        <f t="shared" si="165"/>
        <v>0</v>
      </c>
    </row>
    <row r="108" spans="1:35" ht="15.6" customHeight="1">
      <c r="A108" s="1140"/>
      <c r="B108" s="1243"/>
      <c r="C108" s="1245"/>
      <c r="D108" s="839"/>
      <c r="E108" s="839"/>
      <c r="F108" s="839"/>
      <c r="G108" s="839"/>
      <c r="H108" s="839"/>
      <c r="I108" s="839"/>
      <c r="J108" s="848"/>
      <c r="K108" s="848"/>
      <c r="L108" s="839"/>
      <c r="M108" s="849">
        <f t="shared" si="157"/>
        <v>0</v>
      </c>
      <c r="N108" s="850" t="s">
        <v>164</v>
      </c>
      <c r="O108" s="820">
        <v>0</v>
      </c>
      <c r="P108" s="854">
        <f t="shared" si="158"/>
        <v>0</v>
      </c>
      <c r="Q108" s="854">
        <f t="shared" si="159"/>
        <v>0</v>
      </c>
      <c r="R108" s="855">
        <f t="shared" si="160"/>
        <v>0</v>
      </c>
      <c r="S108" s="855">
        <f t="shared" si="161"/>
        <v>0</v>
      </c>
      <c r="T108" s="828"/>
      <c r="U108" s="852">
        <v>0.85</v>
      </c>
      <c r="V108" s="925">
        <f t="shared" ref="V108" si="196">V107</f>
        <v>0.1</v>
      </c>
      <c r="W108" s="845">
        <f t="shared" si="162"/>
        <v>0</v>
      </c>
      <c r="X108" s="925">
        <f t="shared" ref="X108" si="197">X107</f>
        <v>0.1</v>
      </c>
      <c r="Y108" s="846">
        <f t="shared" si="163"/>
        <v>0</v>
      </c>
      <c r="Z108" s="925">
        <f t="shared" ref="Z108" si="198">Z107</f>
        <v>0.1</v>
      </c>
      <c r="AA108" s="1227">
        <f t="shared" si="164"/>
        <v>0</v>
      </c>
      <c r="AB108" s="1228"/>
      <c r="AC108" s="190"/>
      <c r="AF108" s="479">
        <f t="shared" si="116"/>
        <v>108</v>
      </c>
      <c r="AG108" s="577">
        <f t="shared" si="165"/>
        <v>0</v>
      </c>
    </row>
    <row r="109" spans="1:35" ht="15.6" customHeight="1">
      <c r="A109" s="1140"/>
      <c r="B109" s="1243"/>
      <c r="C109" s="1245"/>
      <c r="D109" s="839"/>
      <c r="E109" s="839"/>
      <c r="F109" s="839"/>
      <c r="G109" s="839"/>
      <c r="H109" s="839"/>
      <c r="I109" s="839"/>
      <c r="J109" s="848"/>
      <c r="K109" s="848"/>
      <c r="L109" s="839"/>
      <c r="M109" s="849">
        <f t="shared" si="157"/>
        <v>0</v>
      </c>
      <c r="N109" s="850" t="s">
        <v>164</v>
      </c>
      <c r="O109" s="820">
        <v>0</v>
      </c>
      <c r="P109" s="854">
        <f t="shared" si="158"/>
        <v>0</v>
      </c>
      <c r="Q109" s="854">
        <f t="shared" si="159"/>
        <v>0</v>
      </c>
      <c r="R109" s="855">
        <f t="shared" si="160"/>
        <v>0</v>
      </c>
      <c r="S109" s="855">
        <f t="shared" si="161"/>
        <v>0</v>
      </c>
      <c r="T109" s="828"/>
      <c r="U109" s="852">
        <v>0.85</v>
      </c>
      <c r="V109" s="925">
        <f t="shared" ref="V109" si="199">V108</f>
        <v>0.1</v>
      </c>
      <c r="W109" s="845">
        <f t="shared" si="162"/>
        <v>0</v>
      </c>
      <c r="X109" s="925">
        <f t="shared" ref="X109" si="200">X108</f>
        <v>0.1</v>
      </c>
      <c r="Y109" s="846">
        <f t="shared" si="163"/>
        <v>0</v>
      </c>
      <c r="Z109" s="925">
        <f t="shared" ref="Z109" si="201">Z108</f>
        <v>0.1</v>
      </c>
      <c r="AA109" s="1227">
        <f t="shared" si="164"/>
        <v>0</v>
      </c>
      <c r="AB109" s="1228"/>
      <c r="AC109" s="190"/>
      <c r="AF109" s="479">
        <f t="shared" si="116"/>
        <v>109</v>
      </c>
      <c r="AG109" s="577">
        <f t="shared" si="165"/>
        <v>0</v>
      </c>
    </row>
    <row r="110" spans="1:35" ht="15.6" customHeight="1">
      <c r="A110" s="1140"/>
      <c r="B110" s="1244"/>
      <c r="C110" s="1245"/>
      <c r="D110" s="839"/>
      <c r="E110" s="839"/>
      <c r="F110" s="839"/>
      <c r="G110" s="839"/>
      <c r="H110" s="839"/>
      <c r="I110" s="839"/>
      <c r="J110" s="848"/>
      <c r="K110" s="848"/>
      <c r="L110" s="839"/>
      <c r="M110" s="849">
        <f t="shared" si="157"/>
        <v>0</v>
      </c>
      <c r="N110" s="850" t="s">
        <v>164</v>
      </c>
      <c r="O110" s="820">
        <v>0</v>
      </c>
      <c r="P110" s="854">
        <f t="shared" si="158"/>
        <v>0</v>
      </c>
      <c r="Q110" s="856">
        <f t="shared" si="159"/>
        <v>0</v>
      </c>
      <c r="R110" s="855">
        <f t="shared" si="160"/>
        <v>0</v>
      </c>
      <c r="S110" s="855">
        <f t="shared" si="161"/>
        <v>0</v>
      </c>
      <c r="T110" s="828"/>
      <c r="U110" s="852">
        <v>0.85</v>
      </c>
      <c r="V110" s="925">
        <f t="shared" ref="V110" si="202">V109</f>
        <v>0.1</v>
      </c>
      <c r="W110" s="845">
        <f t="shared" si="162"/>
        <v>0</v>
      </c>
      <c r="X110" s="926">
        <f t="shared" ref="X110" si="203">X109</f>
        <v>0.1</v>
      </c>
      <c r="Y110" s="846">
        <f t="shared" si="163"/>
        <v>0</v>
      </c>
      <c r="Z110" s="925">
        <f t="shared" ref="Z110" si="204">Z109</f>
        <v>0.1</v>
      </c>
      <c r="AA110" s="1227">
        <f t="shared" si="164"/>
        <v>0</v>
      </c>
      <c r="AB110" s="1228"/>
      <c r="AC110" s="190"/>
      <c r="AF110" s="479">
        <f t="shared" si="116"/>
        <v>110</v>
      </c>
      <c r="AG110" s="577">
        <f t="shared" si="165"/>
        <v>0</v>
      </c>
    </row>
    <row r="111" spans="1:35">
      <c r="A111" s="1140"/>
      <c r="B111" s="1240"/>
      <c r="C111" s="1241"/>
      <c r="D111" s="1241"/>
      <c r="E111" s="1241"/>
      <c r="F111" s="1241"/>
      <c r="G111" s="1241"/>
      <c r="H111" s="1241"/>
      <c r="I111" s="1241"/>
      <c r="J111" s="1241"/>
      <c r="K111" s="1241"/>
      <c r="L111" s="1241"/>
      <c r="M111" s="1241"/>
      <c r="N111" s="1241"/>
      <c r="O111" s="1242"/>
      <c r="P111" s="355" t="s">
        <v>185</v>
      </c>
      <c r="Q111" s="355">
        <f>SUM(Q96:Q110)</f>
        <v>0</v>
      </c>
      <c r="R111" s="356" t="s">
        <v>62</v>
      </c>
      <c r="S111" s="280">
        <f>SUM(S96:S110)</f>
        <v>0</v>
      </c>
      <c r="T111" s="553" t="s">
        <v>186</v>
      </c>
      <c r="U111" s="554">
        <f>IF(SUM(T96:T110)=0,0,1-(S111/Q111))</f>
        <v>0</v>
      </c>
      <c r="V111" s="549" t="s">
        <v>123</v>
      </c>
      <c r="W111" s="549" t="s">
        <v>124</v>
      </c>
      <c r="X111" s="550" t="s">
        <v>125</v>
      </c>
      <c r="Y111" s="550" t="s">
        <v>126</v>
      </c>
      <c r="Z111" s="549" t="s">
        <v>127</v>
      </c>
      <c r="AA111" s="1205" t="s">
        <v>128</v>
      </c>
      <c r="AB111" s="1206"/>
      <c r="AC111" s="190"/>
      <c r="AF111" s="1020" t="s">
        <v>129</v>
      </c>
      <c r="AG111" s="1020"/>
      <c r="AH111" s="1020" t="s">
        <v>130</v>
      </c>
      <c r="AI111" s="1020"/>
    </row>
    <row r="112" spans="1:35">
      <c r="A112" s="1140"/>
      <c r="B112" s="74" t="s">
        <v>131</v>
      </c>
      <c r="C112" s="1028"/>
      <c r="D112" s="1022"/>
      <c r="E112" s="1022"/>
      <c r="F112" s="1022"/>
      <c r="G112" s="1022"/>
      <c r="H112" s="1022"/>
      <c r="I112" s="1022"/>
      <c r="J112" s="1022"/>
      <c r="K112" s="1022"/>
      <c r="L112" s="1022"/>
      <c r="M112" s="1022"/>
      <c r="N112" s="1022"/>
      <c r="O112" s="1022"/>
      <c r="P112" s="1022"/>
      <c r="Q112" s="1022"/>
      <c r="R112" s="1022"/>
      <c r="S112" s="1022"/>
      <c r="T112" s="1022"/>
      <c r="U112" s="1023"/>
      <c r="V112" s="551">
        <f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52">
        <f>S111*V95</f>
        <v>0</v>
      </c>
      <c r="X112" s="551">
        <f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52">
        <f>S111*X95</f>
        <v>0</v>
      </c>
      <c r="Z112" s="551">
        <f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1207">
        <f>S111*Z95</f>
        <v>0</v>
      </c>
      <c r="AB112" s="1207"/>
      <c r="AC112" s="190"/>
      <c r="AF112" s="573">
        <v>112</v>
      </c>
      <c r="AG112" s="577">
        <f t="shared" si="165"/>
        <v>0</v>
      </c>
      <c r="AH112" s="1021">
        <f>V112+X112+Z112</f>
        <v>0</v>
      </c>
      <c r="AI112" s="1020"/>
    </row>
    <row r="113" spans="1:33">
      <c r="A113" s="1140"/>
      <c r="B113" s="74" t="s">
        <v>133</v>
      </c>
      <c r="C113" s="1028"/>
      <c r="D113" s="1022"/>
      <c r="E113" s="1022"/>
      <c r="F113" s="1022"/>
      <c r="G113" s="1022"/>
      <c r="H113" s="1022"/>
      <c r="I113" s="1022"/>
      <c r="J113" s="1022"/>
      <c r="K113" s="1022"/>
      <c r="L113" s="1022"/>
      <c r="M113" s="1022"/>
      <c r="N113" s="1022"/>
      <c r="O113" s="1022"/>
      <c r="P113" s="1022"/>
      <c r="Q113" s="1022"/>
      <c r="R113" s="1022"/>
      <c r="S113" s="1022"/>
      <c r="T113" s="1022"/>
      <c r="U113" s="1023"/>
      <c r="V113" s="1214" t="s">
        <v>187</v>
      </c>
      <c r="W113" s="1214"/>
      <c r="X113" s="1215">
        <f>Q111+V112+X112+Z112</f>
        <v>0</v>
      </c>
      <c r="Y113" s="1215"/>
      <c r="Z113" s="282" t="s">
        <v>136</v>
      </c>
      <c r="AA113" s="1229">
        <f>S111+((S111*V95)+(S111*X95)+(S111*Z95))</f>
        <v>0</v>
      </c>
      <c r="AB113" s="1229"/>
      <c r="AC113" s="64"/>
      <c r="AG113" s="464"/>
    </row>
    <row r="114" spans="1:33">
      <c r="A114" s="1140"/>
      <c r="B114" s="64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6"/>
      <c r="W114" s="296"/>
      <c r="X114" s="297"/>
      <c r="Y114" s="298"/>
      <c r="Z114" s="299"/>
      <c r="AA114" s="300"/>
      <c r="AB114" s="300"/>
      <c r="AC114" s="64"/>
      <c r="AG114" s="464"/>
    </row>
    <row r="115" spans="1:33" ht="15.6" customHeight="1">
      <c r="A115" s="1140"/>
      <c r="B115" s="64"/>
      <c r="C115" s="64"/>
      <c r="D115" s="279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G115" s="464"/>
    </row>
    <row r="116" spans="1:33" ht="49.95" customHeight="1">
      <c r="A116" s="1141"/>
      <c r="B116" s="1238" t="s">
        <v>171</v>
      </c>
      <c r="C116" s="1238"/>
      <c r="D116" s="1238"/>
      <c r="E116" s="1238"/>
      <c r="F116" s="1238"/>
      <c r="G116" s="1238"/>
      <c r="H116" s="1238"/>
      <c r="I116" s="1238"/>
      <c r="J116" s="1238"/>
      <c r="K116" s="1238"/>
      <c r="L116" s="1238"/>
      <c r="M116" s="1238"/>
      <c r="N116" s="1238"/>
      <c r="O116" s="1238"/>
      <c r="P116" s="1238"/>
      <c r="Q116" s="1134" t="str">
        <f>IF(B119=0,"",B119)</f>
        <v/>
      </c>
      <c r="R116" s="1134"/>
      <c r="S116" s="1134"/>
      <c r="T116" s="1134"/>
      <c r="U116" s="1134"/>
      <c r="V116" s="1134"/>
      <c r="W116" s="1134"/>
      <c r="X116" s="1134"/>
      <c r="Y116" s="1134"/>
      <c r="Z116" s="1134"/>
      <c r="AA116" s="1134"/>
      <c r="AB116" s="1134"/>
      <c r="AC116" s="1134"/>
      <c r="AG116" s="464"/>
    </row>
    <row r="117" spans="1:33" ht="15.6" customHeight="1">
      <c r="A117" s="1141"/>
      <c r="B117" s="1216" t="s">
        <v>74</v>
      </c>
      <c r="C117" s="1218" t="s">
        <v>75</v>
      </c>
      <c r="D117" s="1220" t="s">
        <v>84</v>
      </c>
      <c r="E117" s="1216" t="s">
        <v>45</v>
      </c>
      <c r="F117" s="1223" t="s">
        <v>172</v>
      </c>
      <c r="G117" s="1223" t="s">
        <v>173</v>
      </c>
      <c r="H117" s="1234" t="s">
        <v>94</v>
      </c>
      <c r="I117" s="1223" t="s">
        <v>174</v>
      </c>
      <c r="J117" s="1225" t="s">
        <v>157</v>
      </c>
      <c r="K117" s="1225" t="s">
        <v>175</v>
      </c>
      <c r="L117" s="1223" t="s">
        <v>77</v>
      </c>
      <c r="M117" s="1223" t="s">
        <v>78</v>
      </c>
      <c r="N117" s="1236" t="s">
        <v>100</v>
      </c>
      <c r="O117" s="1216"/>
      <c r="P117" s="1230" t="s">
        <v>176</v>
      </c>
      <c r="Q117" s="1230"/>
      <c r="R117" s="1230" t="s">
        <v>177</v>
      </c>
      <c r="S117" s="1230"/>
      <c r="T117" s="1210" t="s">
        <v>178</v>
      </c>
      <c r="U117" s="1212" t="s">
        <v>63</v>
      </c>
      <c r="V117" s="1105" t="s">
        <v>80</v>
      </c>
      <c r="W117" s="1230"/>
      <c r="X117" s="1230"/>
      <c r="Y117" s="1230"/>
      <c r="Z117" s="1230"/>
      <c r="AA117" s="1230"/>
      <c r="AB117" s="1230"/>
      <c r="AC117" s="1250" t="s">
        <v>104</v>
      </c>
      <c r="AG117" s="464"/>
    </row>
    <row r="118" spans="1:33" ht="15.6" customHeight="1">
      <c r="A118" s="1141"/>
      <c r="B118" s="1217"/>
      <c r="C118" s="1219"/>
      <c r="D118" s="1221"/>
      <c r="E118" s="1222"/>
      <c r="F118" s="1224"/>
      <c r="G118" s="1224"/>
      <c r="H118" s="1235"/>
      <c r="I118" s="1224"/>
      <c r="J118" s="1226"/>
      <c r="K118" s="1226"/>
      <c r="L118" s="1224"/>
      <c r="M118" s="1224"/>
      <c r="N118" s="1237"/>
      <c r="O118" s="1222"/>
      <c r="P118" s="271" t="s">
        <v>179</v>
      </c>
      <c r="Q118" s="245" t="s">
        <v>82</v>
      </c>
      <c r="R118" s="245" t="s">
        <v>180</v>
      </c>
      <c r="S118" s="3" t="s">
        <v>181</v>
      </c>
      <c r="T118" s="1211"/>
      <c r="U118" s="1213"/>
      <c r="V118" s="117">
        <v>0.1</v>
      </c>
      <c r="W118" s="272" t="s">
        <v>57</v>
      </c>
      <c r="X118" s="118">
        <v>0.1</v>
      </c>
      <c r="Y118" s="273" t="s">
        <v>108</v>
      </c>
      <c r="Z118" s="119">
        <v>0.1</v>
      </c>
      <c r="AA118" s="1231" t="s">
        <v>59</v>
      </c>
      <c r="AB118" s="1232"/>
      <c r="AC118" s="1250"/>
      <c r="AG118" s="464"/>
    </row>
    <row r="119" spans="1:33">
      <c r="A119" s="1141"/>
      <c r="B119" s="1243">
        <f>'Cadastro Inicial'!B21</f>
        <v>0</v>
      </c>
      <c r="C119" s="1245">
        <f>'Cadastro Inicial'!C21:D21</f>
        <v>0</v>
      </c>
      <c r="D119" s="839"/>
      <c r="E119" s="839"/>
      <c r="F119" s="839"/>
      <c r="G119" s="839"/>
      <c r="H119" s="839"/>
      <c r="I119" s="839"/>
      <c r="J119" s="848"/>
      <c r="K119" s="848"/>
      <c r="L119" s="839"/>
      <c r="M119" s="849">
        <f>IF(K119=0,0,(K119-J119)+1)</f>
        <v>0</v>
      </c>
      <c r="N119" s="850" t="s">
        <v>164</v>
      </c>
      <c r="O119" s="820">
        <v>0</v>
      </c>
      <c r="P119" s="851">
        <f>ROUNDUP(((R119/U119)),0)</f>
        <v>0</v>
      </c>
      <c r="Q119" s="851">
        <f>P119*L119*M119</f>
        <v>0</v>
      </c>
      <c r="R119" s="827">
        <f>T119-(T119*O119)</f>
        <v>0</v>
      </c>
      <c r="S119" s="827">
        <f>R119*M119*L119</f>
        <v>0</v>
      </c>
      <c r="T119" s="828"/>
      <c r="U119" s="852">
        <v>0.85</v>
      </c>
      <c r="V119" s="925">
        <f>V118</f>
        <v>0.1</v>
      </c>
      <c r="W119" s="845">
        <f>V119*P119</f>
        <v>0</v>
      </c>
      <c r="X119" s="925">
        <f>X118</f>
        <v>0.1</v>
      </c>
      <c r="Y119" s="846">
        <f>P119*X119</f>
        <v>0</v>
      </c>
      <c r="Z119" s="925">
        <f>Z118</f>
        <v>0.1</v>
      </c>
      <c r="AA119" s="1227">
        <f>P119*Z119</f>
        <v>0</v>
      </c>
      <c r="AB119" s="1228"/>
      <c r="AC119" s="180" t="s">
        <v>114</v>
      </c>
      <c r="AF119" s="479">
        <v>119</v>
      </c>
      <c r="AG119" s="577">
        <f>W119+Y119+AA119</f>
        <v>0</v>
      </c>
    </row>
    <row r="120" spans="1:33">
      <c r="A120" s="1141"/>
      <c r="B120" s="1243"/>
      <c r="C120" s="1245"/>
      <c r="D120" s="839"/>
      <c r="E120" s="839"/>
      <c r="F120" s="839"/>
      <c r="G120" s="839"/>
      <c r="H120" s="839"/>
      <c r="I120" s="839"/>
      <c r="J120" s="848"/>
      <c r="K120" s="848"/>
      <c r="L120" s="839"/>
      <c r="M120" s="849">
        <f t="shared" ref="M120:M133" si="205">IF(K120=0,0,(K120-J120)+1)</f>
        <v>0</v>
      </c>
      <c r="N120" s="850" t="s">
        <v>164</v>
      </c>
      <c r="O120" s="820">
        <v>0</v>
      </c>
      <c r="P120" s="851">
        <f t="shared" ref="P120:P133" si="206">ROUNDUP(((R120/U120)),0)</f>
        <v>0</v>
      </c>
      <c r="Q120" s="851">
        <f t="shared" ref="Q120:Q133" si="207">P120*L120*M120</f>
        <v>0</v>
      </c>
      <c r="R120" s="827">
        <f t="shared" ref="R120:R133" si="208">T120-(T120*O120)</f>
        <v>0</v>
      </c>
      <c r="S120" s="827">
        <f t="shared" ref="S120:S133" si="209">R120*M120*L120</f>
        <v>0</v>
      </c>
      <c r="T120" s="828"/>
      <c r="U120" s="852">
        <v>0.85</v>
      </c>
      <c r="V120" s="925">
        <f>V119</f>
        <v>0.1</v>
      </c>
      <c r="W120" s="845">
        <f t="shared" ref="W120:W133" si="210">V120*P120</f>
        <v>0</v>
      </c>
      <c r="X120" s="925">
        <f>X119</f>
        <v>0.1</v>
      </c>
      <c r="Y120" s="846">
        <f t="shared" ref="Y120:Y133" si="211">P120*X120</f>
        <v>0</v>
      </c>
      <c r="Z120" s="925">
        <f>Z119</f>
        <v>0.1</v>
      </c>
      <c r="AA120" s="1227">
        <f t="shared" ref="AA120:AA133" si="212">P120*Z120</f>
        <v>0</v>
      </c>
      <c r="AB120" s="1228"/>
      <c r="AC120" s="188" t="s">
        <v>170</v>
      </c>
      <c r="AF120" s="479">
        <f t="shared" si="116"/>
        <v>120</v>
      </c>
      <c r="AG120" s="577">
        <f t="shared" ref="AG120:AG135" si="213">W120+Y120+AA120</f>
        <v>0</v>
      </c>
    </row>
    <row r="121" spans="1:33">
      <c r="A121" s="1141"/>
      <c r="B121" s="1243"/>
      <c r="C121" s="1245"/>
      <c r="D121" s="839"/>
      <c r="E121" s="839"/>
      <c r="F121" s="839"/>
      <c r="G121" s="839"/>
      <c r="H121" s="839"/>
      <c r="I121" s="839"/>
      <c r="J121" s="848"/>
      <c r="K121" s="848"/>
      <c r="L121" s="839"/>
      <c r="M121" s="849">
        <f t="shared" si="205"/>
        <v>0</v>
      </c>
      <c r="N121" s="850" t="s">
        <v>164</v>
      </c>
      <c r="O121" s="820">
        <v>0</v>
      </c>
      <c r="P121" s="851">
        <f t="shared" si="206"/>
        <v>0</v>
      </c>
      <c r="Q121" s="851">
        <f t="shared" si="207"/>
        <v>0</v>
      </c>
      <c r="R121" s="827">
        <f t="shared" si="208"/>
        <v>0</v>
      </c>
      <c r="S121" s="827">
        <f t="shared" si="209"/>
        <v>0</v>
      </c>
      <c r="T121" s="828"/>
      <c r="U121" s="852">
        <v>0.85</v>
      </c>
      <c r="V121" s="925">
        <f t="shared" ref="V121" si="214">V120</f>
        <v>0.1</v>
      </c>
      <c r="W121" s="845">
        <f t="shared" si="210"/>
        <v>0</v>
      </c>
      <c r="X121" s="925">
        <f t="shared" ref="X121" si="215">X120</f>
        <v>0.1</v>
      </c>
      <c r="Y121" s="846">
        <f t="shared" si="211"/>
        <v>0</v>
      </c>
      <c r="Z121" s="925">
        <f t="shared" ref="Z121" si="216">Z120</f>
        <v>0.1</v>
      </c>
      <c r="AA121" s="1227">
        <f t="shared" si="212"/>
        <v>0</v>
      </c>
      <c r="AB121" s="1228"/>
      <c r="AC121" s="143"/>
      <c r="AF121" s="479">
        <f t="shared" si="116"/>
        <v>121</v>
      </c>
      <c r="AG121" s="577">
        <f t="shared" si="213"/>
        <v>0</v>
      </c>
    </row>
    <row r="122" spans="1:33">
      <c r="A122" s="1141"/>
      <c r="B122" s="1243"/>
      <c r="C122" s="1245"/>
      <c r="D122" s="839"/>
      <c r="E122" s="839"/>
      <c r="F122" s="839"/>
      <c r="G122" s="839"/>
      <c r="H122" s="839"/>
      <c r="I122" s="839"/>
      <c r="J122" s="848"/>
      <c r="K122" s="848"/>
      <c r="L122" s="839"/>
      <c r="M122" s="849">
        <f t="shared" si="205"/>
        <v>0</v>
      </c>
      <c r="N122" s="850" t="s">
        <v>164</v>
      </c>
      <c r="O122" s="820">
        <v>0</v>
      </c>
      <c r="P122" s="851">
        <f t="shared" si="206"/>
        <v>0</v>
      </c>
      <c r="Q122" s="851">
        <f t="shared" si="207"/>
        <v>0</v>
      </c>
      <c r="R122" s="827">
        <f t="shared" si="208"/>
        <v>0</v>
      </c>
      <c r="S122" s="827">
        <f t="shared" si="209"/>
        <v>0</v>
      </c>
      <c r="T122" s="828"/>
      <c r="U122" s="852">
        <v>0.85</v>
      </c>
      <c r="V122" s="925">
        <f t="shared" ref="V122" si="217">V121</f>
        <v>0.1</v>
      </c>
      <c r="W122" s="845">
        <f t="shared" si="210"/>
        <v>0</v>
      </c>
      <c r="X122" s="925">
        <f t="shared" ref="X122" si="218">X121</f>
        <v>0.1</v>
      </c>
      <c r="Y122" s="846">
        <f t="shared" si="211"/>
        <v>0</v>
      </c>
      <c r="Z122" s="925">
        <f t="shared" ref="Z122" si="219">Z121</f>
        <v>0.1</v>
      </c>
      <c r="AA122" s="1227">
        <f t="shared" si="212"/>
        <v>0</v>
      </c>
      <c r="AB122" s="1228"/>
      <c r="AC122" s="182" t="s">
        <v>116</v>
      </c>
      <c r="AF122" s="479">
        <f t="shared" si="116"/>
        <v>122</v>
      </c>
      <c r="AG122" s="577">
        <f t="shared" si="213"/>
        <v>0</v>
      </c>
    </row>
    <row r="123" spans="1:33">
      <c r="A123" s="1141"/>
      <c r="B123" s="1243"/>
      <c r="C123" s="1245"/>
      <c r="D123" s="839"/>
      <c r="E123" s="839"/>
      <c r="F123" s="839"/>
      <c r="G123" s="839"/>
      <c r="H123" s="839"/>
      <c r="I123" s="839"/>
      <c r="J123" s="848"/>
      <c r="K123" s="848"/>
      <c r="L123" s="839"/>
      <c r="M123" s="849">
        <f t="shared" si="205"/>
        <v>0</v>
      </c>
      <c r="N123" s="850" t="s">
        <v>164</v>
      </c>
      <c r="O123" s="820">
        <v>0</v>
      </c>
      <c r="P123" s="851">
        <f t="shared" si="206"/>
        <v>0</v>
      </c>
      <c r="Q123" s="851">
        <f t="shared" si="207"/>
        <v>0</v>
      </c>
      <c r="R123" s="827">
        <f t="shared" si="208"/>
        <v>0</v>
      </c>
      <c r="S123" s="827">
        <f t="shared" si="209"/>
        <v>0</v>
      </c>
      <c r="T123" s="828"/>
      <c r="U123" s="852">
        <v>0.85</v>
      </c>
      <c r="V123" s="925">
        <f t="shared" ref="V123" si="220">V122</f>
        <v>0.1</v>
      </c>
      <c r="W123" s="845">
        <f t="shared" si="210"/>
        <v>0</v>
      </c>
      <c r="X123" s="925">
        <f t="shared" ref="X123" si="221">X122</f>
        <v>0.1</v>
      </c>
      <c r="Y123" s="846">
        <f t="shared" si="211"/>
        <v>0</v>
      </c>
      <c r="Z123" s="925">
        <f t="shared" ref="Z123" si="222">Z122</f>
        <v>0.1</v>
      </c>
      <c r="AA123" s="1227">
        <f t="shared" si="212"/>
        <v>0</v>
      </c>
      <c r="AB123" s="1228"/>
      <c r="AC123" s="680" t="s">
        <v>117</v>
      </c>
      <c r="AF123" s="479">
        <f t="shared" si="116"/>
        <v>123</v>
      </c>
      <c r="AG123" s="577">
        <f t="shared" si="213"/>
        <v>0</v>
      </c>
    </row>
    <row r="124" spans="1:33">
      <c r="A124" s="1141"/>
      <c r="B124" s="1243"/>
      <c r="C124" s="1245"/>
      <c r="D124" s="839"/>
      <c r="E124" s="839"/>
      <c r="F124" s="839"/>
      <c r="G124" s="839"/>
      <c r="H124" s="839"/>
      <c r="I124" s="839"/>
      <c r="J124" s="848"/>
      <c r="K124" s="848"/>
      <c r="L124" s="839"/>
      <c r="M124" s="849">
        <f t="shared" si="205"/>
        <v>0</v>
      </c>
      <c r="N124" s="850" t="s">
        <v>164</v>
      </c>
      <c r="O124" s="820">
        <v>0</v>
      </c>
      <c r="P124" s="851">
        <f t="shared" si="206"/>
        <v>0</v>
      </c>
      <c r="Q124" s="851">
        <f t="shared" si="207"/>
        <v>0</v>
      </c>
      <c r="R124" s="827">
        <f t="shared" si="208"/>
        <v>0</v>
      </c>
      <c r="S124" s="827">
        <f t="shared" si="209"/>
        <v>0</v>
      </c>
      <c r="T124" s="828"/>
      <c r="U124" s="852">
        <v>0.85</v>
      </c>
      <c r="V124" s="925">
        <f t="shared" ref="V124" si="223">V123</f>
        <v>0.1</v>
      </c>
      <c r="W124" s="845">
        <f t="shared" si="210"/>
        <v>0</v>
      </c>
      <c r="X124" s="925">
        <f t="shared" ref="X124" si="224">X123</f>
        <v>0.1</v>
      </c>
      <c r="Y124" s="846">
        <f t="shared" si="211"/>
        <v>0</v>
      </c>
      <c r="Z124" s="925">
        <f t="shared" ref="Z124" si="225">Z123</f>
        <v>0.1</v>
      </c>
      <c r="AA124" s="1227">
        <f t="shared" si="212"/>
        <v>0</v>
      </c>
      <c r="AB124" s="1228"/>
      <c r="AC124" s="2"/>
      <c r="AF124" s="479">
        <f t="shared" si="116"/>
        <v>124</v>
      </c>
      <c r="AG124" s="577">
        <f t="shared" si="213"/>
        <v>0</v>
      </c>
    </row>
    <row r="125" spans="1:33">
      <c r="A125" s="1141"/>
      <c r="B125" s="1243"/>
      <c r="C125" s="1245"/>
      <c r="D125" s="839"/>
      <c r="E125" s="839"/>
      <c r="F125" s="839"/>
      <c r="G125" s="839"/>
      <c r="H125" s="839"/>
      <c r="I125" s="839"/>
      <c r="J125" s="848"/>
      <c r="K125" s="848"/>
      <c r="L125" s="839"/>
      <c r="M125" s="849">
        <f t="shared" si="205"/>
        <v>0</v>
      </c>
      <c r="N125" s="850" t="s">
        <v>164</v>
      </c>
      <c r="O125" s="820">
        <v>0</v>
      </c>
      <c r="P125" s="851">
        <f t="shared" si="206"/>
        <v>0</v>
      </c>
      <c r="Q125" s="851">
        <f t="shared" si="207"/>
        <v>0</v>
      </c>
      <c r="R125" s="827">
        <f t="shared" si="208"/>
        <v>0</v>
      </c>
      <c r="S125" s="827">
        <f t="shared" si="209"/>
        <v>0</v>
      </c>
      <c r="T125" s="828"/>
      <c r="U125" s="852">
        <v>0.85</v>
      </c>
      <c r="V125" s="925">
        <f t="shared" ref="V125" si="226">V124</f>
        <v>0.1</v>
      </c>
      <c r="W125" s="845">
        <f t="shared" si="210"/>
        <v>0</v>
      </c>
      <c r="X125" s="925">
        <f t="shared" ref="X125" si="227">X124</f>
        <v>0.1</v>
      </c>
      <c r="Y125" s="846">
        <f t="shared" si="211"/>
        <v>0</v>
      </c>
      <c r="Z125" s="925">
        <f t="shared" ref="Z125" si="228">Z124</f>
        <v>0.1</v>
      </c>
      <c r="AA125" s="1227">
        <f t="shared" si="212"/>
        <v>0</v>
      </c>
      <c r="AB125" s="1228"/>
      <c r="AC125" s="2"/>
      <c r="AF125" s="479">
        <f t="shared" si="116"/>
        <v>125</v>
      </c>
      <c r="AG125" s="577">
        <f t="shared" si="213"/>
        <v>0</v>
      </c>
    </row>
    <row r="126" spans="1:33">
      <c r="A126" s="1141"/>
      <c r="B126" s="1243"/>
      <c r="C126" s="1245"/>
      <c r="D126" s="839"/>
      <c r="E126" s="839"/>
      <c r="F126" s="839"/>
      <c r="G126" s="839"/>
      <c r="H126" s="839"/>
      <c r="I126" s="839"/>
      <c r="J126" s="848"/>
      <c r="K126" s="848"/>
      <c r="L126" s="839"/>
      <c r="M126" s="849">
        <f t="shared" si="205"/>
        <v>0</v>
      </c>
      <c r="N126" s="850" t="s">
        <v>164</v>
      </c>
      <c r="O126" s="820">
        <v>0</v>
      </c>
      <c r="P126" s="851">
        <f t="shared" si="206"/>
        <v>0</v>
      </c>
      <c r="Q126" s="851">
        <f t="shared" si="207"/>
        <v>0</v>
      </c>
      <c r="R126" s="827">
        <f t="shared" si="208"/>
        <v>0</v>
      </c>
      <c r="S126" s="827">
        <f t="shared" si="209"/>
        <v>0</v>
      </c>
      <c r="T126" s="828"/>
      <c r="U126" s="852">
        <v>0.85</v>
      </c>
      <c r="V126" s="925">
        <f t="shared" ref="V126" si="229">V125</f>
        <v>0.1</v>
      </c>
      <c r="W126" s="845">
        <f t="shared" si="210"/>
        <v>0</v>
      </c>
      <c r="X126" s="925">
        <f t="shared" ref="X126" si="230">X125</f>
        <v>0.1</v>
      </c>
      <c r="Y126" s="846">
        <f t="shared" si="211"/>
        <v>0</v>
      </c>
      <c r="Z126" s="925">
        <f t="shared" ref="Z126" si="231">Z125</f>
        <v>0.1</v>
      </c>
      <c r="AA126" s="1227">
        <f t="shared" si="212"/>
        <v>0</v>
      </c>
      <c r="AB126" s="1228"/>
      <c r="AC126" s="2"/>
      <c r="AF126" s="479">
        <f t="shared" si="116"/>
        <v>126</v>
      </c>
      <c r="AG126" s="577">
        <f t="shared" si="213"/>
        <v>0</v>
      </c>
    </row>
    <row r="127" spans="1:33">
      <c r="A127" s="1141"/>
      <c r="B127" s="1243"/>
      <c r="C127" s="1245"/>
      <c r="D127" s="839"/>
      <c r="E127" s="839"/>
      <c r="F127" s="839"/>
      <c r="G127" s="839"/>
      <c r="H127" s="839"/>
      <c r="I127" s="839"/>
      <c r="J127" s="848"/>
      <c r="K127" s="848"/>
      <c r="L127" s="839"/>
      <c r="M127" s="849">
        <f t="shared" si="205"/>
        <v>0</v>
      </c>
      <c r="N127" s="850" t="s">
        <v>164</v>
      </c>
      <c r="O127" s="820">
        <v>0</v>
      </c>
      <c r="P127" s="851">
        <f t="shared" si="206"/>
        <v>0</v>
      </c>
      <c r="Q127" s="851">
        <f t="shared" si="207"/>
        <v>0</v>
      </c>
      <c r="R127" s="827">
        <f t="shared" si="208"/>
        <v>0</v>
      </c>
      <c r="S127" s="827">
        <f t="shared" si="209"/>
        <v>0</v>
      </c>
      <c r="T127" s="828"/>
      <c r="U127" s="852">
        <v>0.85</v>
      </c>
      <c r="V127" s="925">
        <f t="shared" ref="V127" si="232">V126</f>
        <v>0.1</v>
      </c>
      <c r="W127" s="845">
        <f t="shared" si="210"/>
        <v>0</v>
      </c>
      <c r="X127" s="925">
        <f t="shared" ref="X127" si="233">X126</f>
        <v>0.1</v>
      </c>
      <c r="Y127" s="846">
        <f t="shared" si="211"/>
        <v>0</v>
      </c>
      <c r="Z127" s="925">
        <f t="shared" ref="Z127" si="234">Z126</f>
        <v>0.1</v>
      </c>
      <c r="AA127" s="1227">
        <f t="shared" si="212"/>
        <v>0</v>
      </c>
      <c r="AB127" s="1228"/>
      <c r="AC127" s="2"/>
      <c r="AF127" s="479">
        <f t="shared" si="116"/>
        <v>127</v>
      </c>
      <c r="AG127" s="577">
        <f t="shared" si="213"/>
        <v>0</v>
      </c>
    </row>
    <row r="128" spans="1:33">
      <c r="A128" s="1141"/>
      <c r="B128" s="1243"/>
      <c r="C128" s="1245"/>
      <c r="D128" s="839"/>
      <c r="E128" s="839"/>
      <c r="F128" s="839"/>
      <c r="G128" s="839"/>
      <c r="H128" s="839"/>
      <c r="I128" s="839"/>
      <c r="J128" s="848"/>
      <c r="K128" s="848"/>
      <c r="L128" s="839"/>
      <c r="M128" s="849">
        <f t="shared" si="205"/>
        <v>0</v>
      </c>
      <c r="N128" s="850" t="s">
        <v>164</v>
      </c>
      <c r="O128" s="820">
        <v>0</v>
      </c>
      <c r="P128" s="851">
        <f t="shared" si="206"/>
        <v>0</v>
      </c>
      <c r="Q128" s="851">
        <f t="shared" si="207"/>
        <v>0</v>
      </c>
      <c r="R128" s="827">
        <f t="shared" si="208"/>
        <v>0</v>
      </c>
      <c r="S128" s="827">
        <f t="shared" si="209"/>
        <v>0</v>
      </c>
      <c r="T128" s="828"/>
      <c r="U128" s="852">
        <v>0.85</v>
      </c>
      <c r="V128" s="925">
        <f t="shared" ref="V128" si="235">V127</f>
        <v>0.1</v>
      </c>
      <c r="W128" s="845">
        <f t="shared" si="210"/>
        <v>0</v>
      </c>
      <c r="X128" s="925">
        <f t="shared" ref="X128" si="236">X127</f>
        <v>0.1</v>
      </c>
      <c r="Y128" s="846">
        <f t="shared" si="211"/>
        <v>0</v>
      </c>
      <c r="Z128" s="925">
        <f t="shared" ref="Z128" si="237">Z127</f>
        <v>0.1</v>
      </c>
      <c r="AA128" s="1227">
        <f t="shared" si="212"/>
        <v>0</v>
      </c>
      <c r="AB128" s="1228"/>
      <c r="AC128" s="2"/>
      <c r="AF128" s="479">
        <f t="shared" si="116"/>
        <v>128</v>
      </c>
      <c r="AG128" s="577">
        <f t="shared" si="213"/>
        <v>0</v>
      </c>
    </row>
    <row r="129" spans="1:35">
      <c r="A129" s="1141"/>
      <c r="B129" s="1243"/>
      <c r="C129" s="1245"/>
      <c r="D129" s="839"/>
      <c r="E129" s="839"/>
      <c r="F129" s="839"/>
      <c r="G129" s="839"/>
      <c r="H129" s="839"/>
      <c r="I129" s="839"/>
      <c r="J129" s="848"/>
      <c r="K129" s="848"/>
      <c r="L129" s="839"/>
      <c r="M129" s="849">
        <f t="shared" si="205"/>
        <v>0</v>
      </c>
      <c r="N129" s="850" t="s">
        <v>164</v>
      </c>
      <c r="O129" s="820">
        <v>0</v>
      </c>
      <c r="P129" s="851">
        <f t="shared" si="206"/>
        <v>0</v>
      </c>
      <c r="Q129" s="851">
        <f t="shared" si="207"/>
        <v>0</v>
      </c>
      <c r="R129" s="827">
        <f t="shared" si="208"/>
        <v>0</v>
      </c>
      <c r="S129" s="827">
        <f t="shared" si="209"/>
        <v>0</v>
      </c>
      <c r="T129" s="828"/>
      <c r="U129" s="852">
        <v>0.85</v>
      </c>
      <c r="V129" s="925">
        <f t="shared" ref="V129" si="238">V128</f>
        <v>0.1</v>
      </c>
      <c r="W129" s="845">
        <f t="shared" si="210"/>
        <v>0</v>
      </c>
      <c r="X129" s="925">
        <f t="shared" ref="X129" si="239">X128</f>
        <v>0.1</v>
      </c>
      <c r="Y129" s="846">
        <f t="shared" si="211"/>
        <v>0</v>
      </c>
      <c r="Z129" s="925">
        <f t="shared" ref="Z129" si="240">Z128</f>
        <v>0.1</v>
      </c>
      <c r="AA129" s="1227">
        <f t="shared" si="212"/>
        <v>0</v>
      </c>
      <c r="AB129" s="1228"/>
      <c r="AC129" s="2"/>
      <c r="AF129" s="479">
        <f t="shared" si="116"/>
        <v>129</v>
      </c>
      <c r="AG129" s="577">
        <f t="shared" si="213"/>
        <v>0</v>
      </c>
    </row>
    <row r="130" spans="1:35">
      <c r="A130" s="1141"/>
      <c r="B130" s="1243"/>
      <c r="C130" s="1245"/>
      <c r="D130" s="839"/>
      <c r="E130" s="839"/>
      <c r="F130" s="839"/>
      <c r="G130" s="839"/>
      <c r="H130" s="839"/>
      <c r="I130" s="839"/>
      <c r="J130" s="848"/>
      <c r="K130" s="848"/>
      <c r="L130" s="839"/>
      <c r="M130" s="849">
        <f t="shared" si="205"/>
        <v>0</v>
      </c>
      <c r="N130" s="850" t="s">
        <v>164</v>
      </c>
      <c r="O130" s="820">
        <v>0</v>
      </c>
      <c r="P130" s="851">
        <f t="shared" si="206"/>
        <v>0</v>
      </c>
      <c r="Q130" s="851">
        <f t="shared" si="207"/>
        <v>0</v>
      </c>
      <c r="R130" s="827">
        <f t="shared" si="208"/>
        <v>0</v>
      </c>
      <c r="S130" s="827">
        <f t="shared" si="209"/>
        <v>0</v>
      </c>
      <c r="T130" s="828"/>
      <c r="U130" s="852">
        <v>0.85</v>
      </c>
      <c r="V130" s="925">
        <f t="shared" ref="V130" si="241">V129</f>
        <v>0.1</v>
      </c>
      <c r="W130" s="845">
        <f t="shared" si="210"/>
        <v>0</v>
      </c>
      <c r="X130" s="925">
        <f t="shared" ref="X130" si="242">X129</f>
        <v>0.1</v>
      </c>
      <c r="Y130" s="846">
        <f t="shared" si="211"/>
        <v>0</v>
      </c>
      <c r="Z130" s="925">
        <f t="shared" ref="Z130" si="243">Z129</f>
        <v>0.1</v>
      </c>
      <c r="AA130" s="1227">
        <f t="shared" si="212"/>
        <v>0</v>
      </c>
      <c r="AB130" s="1228"/>
      <c r="AC130" s="2"/>
      <c r="AF130" s="479">
        <f t="shared" si="116"/>
        <v>130</v>
      </c>
      <c r="AG130" s="577">
        <f t="shared" si="213"/>
        <v>0</v>
      </c>
    </row>
    <row r="131" spans="1:35">
      <c r="A131" s="1141"/>
      <c r="B131" s="1243"/>
      <c r="C131" s="1245"/>
      <c r="D131" s="839"/>
      <c r="E131" s="839"/>
      <c r="F131" s="839"/>
      <c r="G131" s="839"/>
      <c r="H131" s="839"/>
      <c r="I131" s="839"/>
      <c r="J131" s="848"/>
      <c r="K131" s="848"/>
      <c r="L131" s="839"/>
      <c r="M131" s="849">
        <f t="shared" si="205"/>
        <v>0</v>
      </c>
      <c r="N131" s="850" t="s">
        <v>164</v>
      </c>
      <c r="O131" s="820">
        <v>0</v>
      </c>
      <c r="P131" s="851">
        <f t="shared" si="206"/>
        <v>0</v>
      </c>
      <c r="Q131" s="851">
        <f t="shared" si="207"/>
        <v>0</v>
      </c>
      <c r="R131" s="827">
        <f t="shared" si="208"/>
        <v>0</v>
      </c>
      <c r="S131" s="827">
        <f t="shared" si="209"/>
        <v>0</v>
      </c>
      <c r="T131" s="828"/>
      <c r="U131" s="852">
        <v>0.85</v>
      </c>
      <c r="V131" s="925">
        <f t="shared" ref="V131" si="244">V130</f>
        <v>0.1</v>
      </c>
      <c r="W131" s="845">
        <f t="shared" si="210"/>
        <v>0</v>
      </c>
      <c r="X131" s="925">
        <f t="shared" ref="X131" si="245">X130</f>
        <v>0.1</v>
      </c>
      <c r="Y131" s="846">
        <f t="shared" si="211"/>
        <v>0</v>
      </c>
      <c r="Z131" s="925">
        <f t="shared" ref="Z131" si="246">Z130</f>
        <v>0.1</v>
      </c>
      <c r="AA131" s="1227">
        <f t="shared" si="212"/>
        <v>0</v>
      </c>
      <c r="AB131" s="1228"/>
      <c r="AC131" s="2"/>
      <c r="AF131" s="479">
        <f t="shared" ref="AF131:AF193" si="247">AF130+1</f>
        <v>131</v>
      </c>
      <c r="AG131" s="577">
        <f t="shared" si="213"/>
        <v>0</v>
      </c>
    </row>
    <row r="132" spans="1:35">
      <c r="A132" s="1141"/>
      <c r="B132" s="1243"/>
      <c r="C132" s="1245"/>
      <c r="D132" s="839"/>
      <c r="E132" s="839"/>
      <c r="F132" s="839"/>
      <c r="G132" s="839"/>
      <c r="H132" s="839"/>
      <c r="I132" s="839"/>
      <c r="J132" s="848"/>
      <c r="K132" s="848"/>
      <c r="L132" s="839"/>
      <c r="M132" s="849">
        <f t="shared" si="205"/>
        <v>0</v>
      </c>
      <c r="N132" s="850" t="s">
        <v>164</v>
      </c>
      <c r="O132" s="820">
        <v>0</v>
      </c>
      <c r="P132" s="851">
        <f t="shared" si="206"/>
        <v>0</v>
      </c>
      <c r="Q132" s="851">
        <f t="shared" si="207"/>
        <v>0</v>
      </c>
      <c r="R132" s="827">
        <f t="shared" si="208"/>
        <v>0</v>
      </c>
      <c r="S132" s="827">
        <f t="shared" si="209"/>
        <v>0</v>
      </c>
      <c r="T132" s="828"/>
      <c r="U132" s="852">
        <v>0.85</v>
      </c>
      <c r="V132" s="925">
        <f t="shared" ref="V132" si="248">V131</f>
        <v>0.1</v>
      </c>
      <c r="W132" s="845">
        <f t="shared" si="210"/>
        <v>0</v>
      </c>
      <c r="X132" s="925">
        <f t="shared" ref="X132" si="249">X131</f>
        <v>0.1</v>
      </c>
      <c r="Y132" s="846">
        <f t="shared" si="211"/>
        <v>0</v>
      </c>
      <c r="Z132" s="925">
        <f t="shared" ref="Z132" si="250">Z131</f>
        <v>0.1</v>
      </c>
      <c r="AA132" s="1227">
        <f t="shared" si="212"/>
        <v>0</v>
      </c>
      <c r="AB132" s="1228"/>
      <c r="AC132" s="2"/>
      <c r="AF132" s="479">
        <f t="shared" si="247"/>
        <v>132</v>
      </c>
      <c r="AG132" s="577">
        <f t="shared" si="213"/>
        <v>0</v>
      </c>
    </row>
    <row r="133" spans="1:35">
      <c r="A133" s="1141"/>
      <c r="B133" s="1244"/>
      <c r="C133" s="1245"/>
      <c r="D133" s="839"/>
      <c r="E133" s="839"/>
      <c r="F133" s="839"/>
      <c r="G133" s="839"/>
      <c r="H133" s="839"/>
      <c r="I133" s="839"/>
      <c r="J133" s="848"/>
      <c r="K133" s="848"/>
      <c r="L133" s="839"/>
      <c r="M133" s="849">
        <f t="shared" si="205"/>
        <v>0</v>
      </c>
      <c r="N133" s="850" t="s">
        <v>164</v>
      </c>
      <c r="O133" s="820">
        <v>0</v>
      </c>
      <c r="P133" s="851">
        <f t="shared" si="206"/>
        <v>0</v>
      </c>
      <c r="Q133" s="853">
        <f t="shared" si="207"/>
        <v>0</v>
      </c>
      <c r="R133" s="827">
        <f t="shared" si="208"/>
        <v>0</v>
      </c>
      <c r="S133" s="827">
        <f t="shared" si="209"/>
        <v>0</v>
      </c>
      <c r="T133" s="828"/>
      <c r="U133" s="852">
        <v>0.85</v>
      </c>
      <c r="V133" s="925">
        <f t="shared" ref="V133" si="251">V132</f>
        <v>0.1</v>
      </c>
      <c r="W133" s="845">
        <f t="shared" si="210"/>
        <v>0</v>
      </c>
      <c r="X133" s="926">
        <f t="shared" ref="X133" si="252">X132</f>
        <v>0.1</v>
      </c>
      <c r="Y133" s="846">
        <f t="shared" si="211"/>
        <v>0</v>
      </c>
      <c r="Z133" s="925">
        <f t="shared" ref="Z133" si="253">Z132</f>
        <v>0.1</v>
      </c>
      <c r="AA133" s="1227">
        <f t="shared" si="212"/>
        <v>0</v>
      </c>
      <c r="AB133" s="1228"/>
      <c r="AC133" s="2"/>
      <c r="AF133" s="479">
        <f t="shared" si="247"/>
        <v>133</v>
      </c>
      <c r="AG133" s="577">
        <f t="shared" si="213"/>
        <v>0</v>
      </c>
    </row>
    <row r="134" spans="1:35">
      <c r="A134" s="1141"/>
      <c r="B134" s="1240"/>
      <c r="C134" s="1241"/>
      <c r="D134" s="1241"/>
      <c r="E134" s="1241"/>
      <c r="F134" s="1241"/>
      <c r="G134" s="1241"/>
      <c r="H134" s="1241"/>
      <c r="I134" s="1241"/>
      <c r="J134" s="1241"/>
      <c r="K134" s="1241"/>
      <c r="L134" s="1241"/>
      <c r="M134" s="1241"/>
      <c r="N134" s="1241"/>
      <c r="O134" s="1242"/>
      <c r="P134" s="355" t="s">
        <v>185</v>
      </c>
      <c r="Q134" s="355">
        <f>SUM(Q119:Q133)</f>
        <v>0</v>
      </c>
      <c r="R134" s="356" t="s">
        <v>62</v>
      </c>
      <c r="S134" s="280">
        <f>SUM(S119:S133)</f>
        <v>0</v>
      </c>
      <c r="T134" s="553" t="s">
        <v>186</v>
      </c>
      <c r="U134" s="554">
        <f>IF(SUM(T119:T133)=0,0,1-(S134/Q134))</f>
        <v>0</v>
      </c>
      <c r="V134" s="549" t="s">
        <v>123</v>
      </c>
      <c r="W134" s="549" t="s">
        <v>124</v>
      </c>
      <c r="X134" s="550" t="s">
        <v>125</v>
      </c>
      <c r="Y134" s="550" t="s">
        <v>126</v>
      </c>
      <c r="Z134" s="549" t="s">
        <v>127</v>
      </c>
      <c r="AA134" s="1205" t="s">
        <v>128</v>
      </c>
      <c r="AB134" s="1206"/>
      <c r="AC134" s="2"/>
      <c r="AF134" s="1020" t="s">
        <v>129</v>
      </c>
      <c r="AG134" s="1020"/>
      <c r="AH134" s="1020" t="s">
        <v>130</v>
      </c>
      <c r="AI134" s="1020"/>
    </row>
    <row r="135" spans="1:35">
      <c r="A135" s="1141"/>
      <c r="B135" s="859" t="s">
        <v>131</v>
      </c>
      <c r="C135" s="1028"/>
      <c r="D135" s="1022"/>
      <c r="E135" s="1022"/>
      <c r="F135" s="1022"/>
      <c r="G135" s="1022"/>
      <c r="H135" s="1022"/>
      <c r="I135" s="1022"/>
      <c r="J135" s="1022"/>
      <c r="K135" s="1022"/>
      <c r="L135" s="1022"/>
      <c r="M135" s="1022"/>
      <c r="N135" s="1022"/>
      <c r="O135" s="1022"/>
      <c r="P135" s="1022"/>
      <c r="Q135" s="1022"/>
      <c r="R135" s="1022"/>
      <c r="S135" s="1022"/>
      <c r="T135" s="1022"/>
      <c r="U135" s="1023"/>
      <c r="V135" s="551">
        <f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52">
        <f>S134*V118</f>
        <v>0</v>
      </c>
      <c r="X135" s="551">
        <f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52">
        <f>S134*X118</f>
        <v>0</v>
      </c>
      <c r="Z135" s="551">
        <f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1207">
        <f>S134*Z118</f>
        <v>0</v>
      </c>
      <c r="AB135" s="1207"/>
      <c r="AC135" s="2"/>
      <c r="AF135" s="573">
        <v>135</v>
      </c>
      <c r="AG135" s="577">
        <f t="shared" si="213"/>
        <v>0</v>
      </c>
      <c r="AH135" s="1021">
        <f>V135+X135+Z135</f>
        <v>0</v>
      </c>
      <c r="AI135" s="1020"/>
    </row>
    <row r="136" spans="1:35">
      <c r="A136" s="1141"/>
      <c r="B136" s="859" t="s">
        <v>133</v>
      </c>
      <c r="C136" s="1028"/>
      <c r="D136" s="1022"/>
      <c r="E136" s="1022"/>
      <c r="F136" s="1022"/>
      <c r="G136" s="1022"/>
      <c r="H136" s="1022"/>
      <c r="I136" s="1022"/>
      <c r="J136" s="1022"/>
      <c r="K136" s="1022"/>
      <c r="L136" s="1022"/>
      <c r="M136" s="1022"/>
      <c r="N136" s="1022"/>
      <c r="O136" s="1022"/>
      <c r="P136" s="1022"/>
      <c r="Q136" s="1022"/>
      <c r="R136" s="1022"/>
      <c r="S136" s="1022"/>
      <c r="T136" s="1022"/>
      <c r="U136" s="1023"/>
      <c r="V136" s="1214" t="s">
        <v>187</v>
      </c>
      <c r="W136" s="1214"/>
      <c r="X136" s="1215">
        <f>Q134+V135+X135+Z135</f>
        <v>0</v>
      </c>
      <c r="Y136" s="1215"/>
      <c r="Z136" s="282" t="s">
        <v>136</v>
      </c>
      <c r="AA136" s="1229">
        <f>S134+((S134*V118)+(S134*X118)+(S134*Z118))</f>
        <v>0</v>
      </c>
      <c r="AB136" s="1229"/>
      <c r="AC136" s="2"/>
      <c r="AG136" s="464"/>
    </row>
    <row r="137" spans="1:35">
      <c r="A137" s="1141"/>
      <c r="B137" s="2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4"/>
      <c r="W137" s="284"/>
      <c r="X137" s="285"/>
      <c r="Y137" s="286"/>
      <c r="Z137" s="287"/>
      <c r="AA137" s="288"/>
      <c r="AB137" s="288"/>
      <c r="AC137" s="2"/>
      <c r="AG137" s="464"/>
    </row>
    <row r="138" spans="1:35">
      <c r="A138" s="1141"/>
      <c r="B138" s="2"/>
      <c r="C138" s="2"/>
      <c r="D138" s="27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G138" s="464"/>
    </row>
    <row r="139" spans="1:35" ht="49.95" customHeight="1">
      <c r="A139" s="1138" t="s">
        <v>147</v>
      </c>
      <c r="B139" s="1247" t="s">
        <v>171</v>
      </c>
      <c r="C139" s="1247"/>
      <c r="D139" s="1247"/>
      <c r="E139" s="1247"/>
      <c r="F139" s="1247"/>
      <c r="G139" s="1247"/>
      <c r="H139" s="1247"/>
      <c r="I139" s="1247"/>
      <c r="J139" s="1247"/>
      <c r="K139" s="1247"/>
      <c r="L139" s="1247"/>
      <c r="M139" s="1247"/>
      <c r="N139" s="1247"/>
      <c r="O139" s="1247"/>
      <c r="P139" s="1247"/>
      <c r="Q139" s="1055" t="str">
        <f>IF(B142=0,"",B142)</f>
        <v/>
      </c>
      <c r="R139" s="1055"/>
      <c r="S139" s="1055"/>
      <c r="T139" s="1055"/>
      <c r="U139" s="1055"/>
      <c r="V139" s="1055"/>
      <c r="W139" s="1055"/>
      <c r="X139" s="1055"/>
      <c r="Y139" s="1055"/>
      <c r="Z139" s="1055"/>
      <c r="AA139" s="1055"/>
      <c r="AB139" s="1055"/>
      <c r="AC139" s="1055"/>
      <c r="AG139" s="464"/>
    </row>
    <row r="140" spans="1:35" ht="15.6" customHeight="1">
      <c r="A140" s="1138"/>
      <c r="B140" s="1216" t="s">
        <v>74</v>
      </c>
      <c r="C140" s="1218" t="s">
        <v>75</v>
      </c>
      <c r="D140" s="1220" t="s">
        <v>84</v>
      </c>
      <c r="E140" s="1216" t="s">
        <v>45</v>
      </c>
      <c r="F140" s="1223" t="s">
        <v>172</v>
      </c>
      <c r="G140" s="1223" t="s">
        <v>173</v>
      </c>
      <c r="H140" s="1234" t="s">
        <v>94</v>
      </c>
      <c r="I140" s="1223" t="s">
        <v>174</v>
      </c>
      <c r="J140" s="1225" t="s">
        <v>157</v>
      </c>
      <c r="K140" s="1225" t="s">
        <v>175</v>
      </c>
      <c r="L140" s="1223" t="s">
        <v>77</v>
      </c>
      <c r="M140" s="1223" t="s">
        <v>78</v>
      </c>
      <c r="N140" s="1236" t="s">
        <v>100</v>
      </c>
      <c r="O140" s="1216"/>
      <c r="P140" s="1230" t="s">
        <v>176</v>
      </c>
      <c r="Q140" s="1230"/>
      <c r="R140" s="1230" t="s">
        <v>177</v>
      </c>
      <c r="S140" s="1230"/>
      <c r="T140" s="1210" t="s">
        <v>178</v>
      </c>
      <c r="U140" s="1212" t="s">
        <v>63</v>
      </c>
      <c r="V140" s="1105" t="s">
        <v>80</v>
      </c>
      <c r="W140" s="1230"/>
      <c r="X140" s="1230"/>
      <c r="Y140" s="1230"/>
      <c r="Z140" s="1230"/>
      <c r="AA140" s="1230"/>
      <c r="AB140" s="1230"/>
      <c r="AC140" s="1201" t="s">
        <v>104</v>
      </c>
      <c r="AG140" s="464"/>
    </row>
    <row r="141" spans="1:35">
      <c r="A141" s="1138"/>
      <c r="B141" s="1217"/>
      <c r="C141" s="1219"/>
      <c r="D141" s="1221"/>
      <c r="E141" s="1222"/>
      <c r="F141" s="1224"/>
      <c r="G141" s="1224"/>
      <c r="H141" s="1235"/>
      <c r="I141" s="1224"/>
      <c r="J141" s="1226"/>
      <c r="K141" s="1226"/>
      <c r="L141" s="1224"/>
      <c r="M141" s="1224"/>
      <c r="N141" s="1237"/>
      <c r="O141" s="1222"/>
      <c r="P141" s="271" t="s">
        <v>179</v>
      </c>
      <c r="Q141" s="245" t="s">
        <v>82</v>
      </c>
      <c r="R141" s="245" t="s">
        <v>180</v>
      </c>
      <c r="S141" s="3" t="s">
        <v>181</v>
      </c>
      <c r="T141" s="1211"/>
      <c r="U141" s="1213"/>
      <c r="V141" s="117">
        <v>0.1</v>
      </c>
      <c r="W141" s="272" t="s">
        <v>57</v>
      </c>
      <c r="X141" s="118">
        <v>0.1</v>
      </c>
      <c r="Y141" s="273" t="s">
        <v>108</v>
      </c>
      <c r="Z141" s="119">
        <v>0.1</v>
      </c>
      <c r="AA141" s="1231" t="s">
        <v>59</v>
      </c>
      <c r="AB141" s="1232"/>
      <c r="AC141" s="1239"/>
      <c r="AG141" s="464"/>
    </row>
    <row r="142" spans="1:35" ht="15.6" customHeight="1">
      <c r="A142" s="1138"/>
      <c r="B142" s="1243">
        <f>'Cadastro Inicial'!B22</f>
        <v>0</v>
      </c>
      <c r="C142" s="1245">
        <f>'Cadastro Inicial'!C22:D22</f>
        <v>0</v>
      </c>
      <c r="D142" s="839"/>
      <c r="E142" s="839"/>
      <c r="F142" s="839"/>
      <c r="G142" s="839"/>
      <c r="H142" s="839"/>
      <c r="I142" s="839"/>
      <c r="J142" s="848"/>
      <c r="K142" s="848"/>
      <c r="L142" s="839"/>
      <c r="M142" s="849">
        <f>IF(K142=0,0,(K142-J142)+1)</f>
        <v>0</v>
      </c>
      <c r="N142" s="850" t="s">
        <v>164</v>
      </c>
      <c r="O142" s="820">
        <v>0</v>
      </c>
      <c r="P142" s="851">
        <f>ROUNDUP(((R142/U142)),0)</f>
        <v>0</v>
      </c>
      <c r="Q142" s="851">
        <f>P142*L142*M142</f>
        <v>0</v>
      </c>
      <c r="R142" s="827">
        <f>T142-(T142*O142)</f>
        <v>0</v>
      </c>
      <c r="S142" s="827">
        <f>R142*M142*L142</f>
        <v>0</v>
      </c>
      <c r="T142" s="828"/>
      <c r="U142" s="852">
        <v>0.85</v>
      </c>
      <c r="V142" s="925">
        <f>V141</f>
        <v>0.1</v>
      </c>
      <c r="W142" s="845">
        <f>V142*P142</f>
        <v>0</v>
      </c>
      <c r="X142" s="925">
        <f>X141</f>
        <v>0.1</v>
      </c>
      <c r="Y142" s="846">
        <f>P142*X142</f>
        <v>0</v>
      </c>
      <c r="Z142" s="925">
        <f>Z141</f>
        <v>0.1</v>
      </c>
      <c r="AA142" s="1227">
        <f>P142*Z142</f>
        <v>0</v>
      </c>
      <c r="AB142" s="1228"/>
      <c r="AC142" s="180" t="s">
        <v>114</v>
      </c>
      <c r="AF142" s="479">
        <v>142</v>
      </c>
      <c r="AG142" s="577">
        <f>W142+Y142+AA142</f>
        <v>0</v>
      </c>
    </row>
    <row r="143" spans="1:35" ht="15.6" customHeight="1">
      <c r="A143" s="1138"/>
      <c r="B143" s="1243"/>
      <c r="C143" s="1245"/>
      <c r="D143" s="839"/>
      <c r="E143" s="839"/>
      <c r="F143" s="839"/>
      <c r="G143" s="839"/>
      <c r="H143" s="839"/>
      <c r="I143" s="839"/>
      <c r="J143" s="848"/>
      <c r="K143" s="848"/>
      <c r="L143" s="839"/>
      <c r="M143" s="849">
        <f t="shared" ref="M143:M156" si="254">IF(K143=0,0,(K143-J143)+1)</f>
        <v>0</v>
      </c>
      <c r="N143" s="850" t="s">
        <v>164</v>
      </c>
      <c r="O143" s="820">
        <v>0</v>
      </c>
      <c r="P143" s="851">
        <f t="shared" ref="P143:P156" si="255">ROUNDUP(((R143/U143)),0)</f>
        <v>0</v>
      </c>
      <c r="Q143" s="851">
        <f t="shared" ref="Q143:Q156" si="256">P143*L143*M143</f>
        <v>0</v>
      </c>
      <c r="R143" s="827">
        <f t="shared" ref="R143:R156" si="257">T143-(T143*O143)</f>
        <v>0</v>
      </c>
      <c r="S143" s="827">
        <f t="shared" ref="S143:S156" si="258">R143*M143*L143</f>
        <v>0</v>
      </c>
      <c r="T143" s="828"/>
      <c r="U143" s="852">
        <v>0.85</v>
      </c>
      <c r="V143" s="925">
        <f>V142</f>
        <v>0.1</v>
      </c>
      <c r="W143" s="845">
        <f t="shared" ref="W143:W156" si="259">V143*P143</f>
        <v>0</v>
      </c>
      <c r="X143" s="925">
        <f>X142</f>
        <v>0.1</v>
      </c>
      <c r="Y143" s="846">
        <f t="shared" ref="Y143:Y156" si="260">P143*X143</f>
        <v>0</v>
      </c>
      <c r="Z143" s="925">
        <f>Z142</f>
        <v>0.1</v>
      </c>
      <c r="AA143" s="1227">
        <f t="shared" ref="AA143:AA156" si="261">P143*Z143</f>
        <v>0</v>
      </c>
      <c r="AB143" s="1228"/>
      <c r="AC143" s="188" t="s">
        <v>170</v>
      </c>
      <c r="AF143" s="479">
        <f t="shared" si="247"/>
        <v>143</v>
      </c>
      <c r="AG143" s="577">
        <f t="shared" ref="AG143:AG158" si="262">W143+Y143+AA143</f>
        <v>0</v>
      </c>
    </row>
    <row r="144" spans="1:35" ht="15.6" customHeight="1">
      <c r="A144" s="1138"/>
      <c r="B144" s="1243"/>
      <c r="C144" s="1245"/>
      <c r="D144" s="839"/>
      <c r="E144" s="839"/>
      <c r="F144" s="839"/>
      <c r="G144" s="839"/>
      <c r="H144" s="839"/>
      <c r="I144" s="839"/>
      <c r="J144" s="848"/>
      <c r="K144" s="848"/>
      <c r="L144" s="839"/>
      <c r="M144" s="849">
        <f t="shared" si="254"/>
        <v>0</v>
      </c>
      <c r="N144" s="850" t="s">
        <v>164</v>
      </c>
      <c r="O144" s="820">
        <v>0</v>
      </c>
      <c r="P144" s="851">
        <f t="shared" si="255"/>
        <v>0</v>
      </c>
      <c r="Q144" s="851">
        <f t="shared" si="256"/>
        <v>0</v>
      </c>
      <c r="R144" s="827">
        <f t="shared" si="257"/>
        <v>0</v>
      </c>
      <c r="S144" s="827">
        <f t="shared" si="258"/>
        <v>0</v>
      </c>
      <c r="T144" s="828"/>
      <c r="U144" s="852">
        <v>0.85</v>
      </c>
      <c r="V144" s="925">
        <f t="shared" ref="V144" si="263">V143</f>
        <v>0.1</v>
      </c>
      <c r="W144" s="845">
        <f t="shared" si="259"/>
        <v>0</v>
      </c>
      <c r="X144" s="925">
        <f t="shared" ref="X144" si="264">X143</f>
        <v>0.1</v>
      </c>
      <c r="Y144" s="846">
        <f t="shared" si="260"/>
        <v>0</v>
      </c>
      <c r="Z144" s="925">
        <f t="shared" ref="Z144" si="265">Z143</f>
        <v>0.1</v>
      </c>
      <c r="AA144" s="1227">
        <f t="shared" si="261"/>
        <v>0</v>
      </c>
      <c r="AB144" s="1228"/>
      <c r="AC144" s="145"/>
      <c r="AF144" s="479">
        <f t="shared" si="247"/>
        <v>144</v>
      </c>
      <c r="AG144" s="577">
        <f t="shared" si="262"/>
        <v>0</v>
      </c>
    </row>
    <row r="145" spans="1:35" ht="15.6" customHeight="1">
      <c r="A145" s="1138"/>
      <c r="B145" s="1243"/>
      <c r="C145" s="1245"/>
      <c r="D145" s="839"/>
      <c r="E145" s="839"/>
      <c r="F145" s="839"/>
      <c r="G145" s="839"/>
      <c r="H145" s="839"/>
      <c r="I145" s="839"/>
      <c r="J145" s="848"/>
      <c r="K145" s="848"/>
      <c r="L145" s="839"/>
      <c r="M145" s="849">
        <f t="shared" si="254"/>
        <v>0</v>
      </c>
      <c r="N145" s="850" t="s">
        <v>164</v>
      </c>
      <c r="O145" s="820">
        <v>0</v>
      </c>
      <c r="P145" s="851">
        <f t="shared" si="255"/>
        <v>0</v>
      </c>
      <c r="Q145" s="851">
        <f t="shared" si="256"/>
        <v>0</v>
      </c>
      <c r="R145" s="827">
        <f t="shared" si="257"/>
        <v>0</v>
      </c>
      <c r="S145" s="827">
        <f t="shared" si="258"/>
        <v>0</v>
      </c>
      <c r="T145" s="828"/>
      <c r="U145" s="852">
        <v>0.85</v>
      </c>
      <c r="V145" s="925">
        <f t="shared" ref="V145" si="266">V144</f>
        <v>0.1</v>
      </c>
      <c r="W145" s="845">
        <f t="shared" si="259"/>
        <v>0</v>
      </c>
      <c r="X145" s="925">
        <f t="shared" ref="X145" si="267">X144</f>
        <v>0.1</v>
      </c>
      <c r="Y145" s="846">
        <f t="shared" si="260"/>
        <v>0</v>
      </c>
      <c r="Z145" s="925">
        <f t="shared" ref="Z145" si="268">Z144</f>
        <v>0.1</v>
      </c>
      <c r="AA145" s="1227">
        <f t="shared" si="261"/>
        <v>0</v>
      </c>
      <c r="AB145" s="1228"/>
      <c r="AC145" s="182" t="s">
        <v>116</v>
      </c>
      <c r="AF145" s="479">
        <f t="shared" si="247"/>
        <v>145</v>
      </c>
      <c r="AG145" s="577">
        <f t="shared" si="262"/>
        <v>0</v>
      </c>
    </row>
    <row r="146" spans="1:35" ht="15.6" customHeight="1">
      <c r="A146" s="1138"/>
      <c r="B146" s="1243"/>
      <c r="C146" s="1245"/>
      <c r="D146" s="839"/>
      <c r="E146" s="839"/>
      <c r="F146" s="839"/>
      <c r="G146" s="839"/>
      <c r="H146" s="839"/>
      <c r="I146" s="839"/>
      <c r="J146" s="848"/>
      <c r="K146" s="848"/>
      <c r="L146" s="839"/>
      <c r="M146" s="849">
        <f t="shared" si="254"/>
        <v>0</v>
      </c>
      <c r="N146" s="850" t="s">
        <v>164</v>
      </c>
      <c r="O146" s="820">
        <v>0</v>
      </c>
      <c r="P146" s="851">
        <f t="shared" si="255"/>
        <v>0</v>
      </c>
      <c r="Q146" s="851">
        <f t="shared" si="256"/>
        <v>0</v>
      </c>
      <c r="R146" s="827">
        <f t="shared" si="257"/>
        <v>0</v>
      </c>
      <c r="S146" s="827">
        <f t="shared" si="258"/>
        <v>0</v>
      </c>
      <c r="T146" s="828"/>
      <c r="U146" s="852">
        <v>0.85</v>
      </c>
      <c r="V146" s="925">
        <f t="shared" ref="V146" si="269">V145</f>
        <v>0.1</v>
      </c>
      <c r="W146" s="845">
        <f t="shared" si="259"/>
        <v>0</v>
      </c>
      <c r="X146" s="925">
        <f t="shared" ref="X146" si="270">X145</f>
        <v>0.1</v>
      </c>
      <c r="Y146" s="846">
        <f t="shared" si="260"/>
        <v>0</v>
      </c>
      <c r="Z146" s="925">
        <f t="shared" ref="Z146" si="271">Z145</f>
        <v>0.1</v>
      </c>
      <c r="AA146" s="1227">
        <f t="shared" si="261"/>
        <v>0</v>
      </c>
      <c r="AB146" s="1228"/>
      <c r="AC146" s="187" t="s">
        <v>117</v>
      </c>
      <c r="AF146" s="479">
        <f t="shared" si="247"/>
        <v>146</v>
      </c>
      <c r="AG146" s="577">
        <f t="shared" si="262"/>
        <v>0</v>
      </c>
    </row>
    <row r="147" spans="1:35" ht="15.6" customHeight="1">
      <c r="A147" s="1138"/>
      <c r="B147" s="1243"/>
      <c r="C147" s="1245"/>
      <c r="D147" s="839"/>
      <c r="E147" s="839"/>
      <c r="F147" s="839"/>
      <c r="G147" s="839"/>
      <c r="H147" s="839"/>
      <c r="I147" s="839"/>
      <c r="J147" s="848"/>
      <c r="K147" s="848"/>
      <c r="L147" s="839"/>
      <c r="M147" s="849">
        <f t="shared" si="254"/>
        <v>0</v>
      </c>
      <c r="N147" s="850" t="s">
        <v>164</v>
      </c>
      <c r="O147" s="820">
        <v>0</v>
      </c>
      <c r="P147" s="851">
        <f t="shared" si="255"/>
        <v>0</v>
      </c>
      <c r="Q147" s="851">
        <f t="shared" si="256"/>
        <v>0</v>
      </c>
      <c r="R147" s="827">
        <f t="shared" si="257"/>
        <v>0</v>
      </c>
      <c r="S147" s="827">
        <f t="shared" si="258"/>
        <v>0</v>
      </c>
      <c r="T147" s="828"/>
      <c r="U147" s="852">
        <v>0.85</v>
      </c>
      <c r="V147" s="925">
        <f t="shared" ref="V147" si="272">V146</f>
        <v>0.1</v>
      </c>
      <c r="W147" s="845">
        <f t="shared" si="259"/>
        <v>0</v>
      </c>
      <c r="X147" s="925">
        <f t="shared" ref="X147" si="273">X146</f>
        <v>0.1</v>
      </c>
      <c r="Y147" s="846">
        <f t="shared" si="260"/>
        <v>0</v>
      </c>
      <c r="Z147" s="925">
        <f t="shared" ref="Z147" si="274">Z146</f>
        <v>0.1</v>
      </c>
      <c r="AA147" s="1227">
        <f t="shared" si="261"/>
        <v>0</v>
      </c>
      <c r="AB147" s="1228"/>
      <c r="AC147" s="61"/>
      <c r="AF147" s="479">
        <f t="shared" si="247"/>
        <v>147</v>
      </c>
      <c r="AG147" s="577">
        <f t="shared" si="262"/>
        <v>0</v>
      </c>
    </row>
    <row r="148" spans="1:35" ht="15.6" customHeight="1">
      <c r="A148" s="1138"/>
      <c r="B148" s="1243"/>
      <c r="C148" s="1245"/>
      <c r="D148" s="839"/>
      <c r="E148" s="839"/>
      <c r="F148" s="839"/>
      <c r="G148" s="839"/>
      <c r="H148" s="839"/>
      <c r="I148" s="839"/>
      <c r="J148" s="848"/>
      <c r="K148" s="848"/>
      <c r="L148" s="839"/>
      <c r="M148" s="849">
        <f t="shared" si="254"/>
        <v>0</v>
      </c>
      <c r="N148" s="850" t="s">
        <v>164</v>
      </c>
      <c r="O148" s="820">
        <v>0</v>
      </c>
      <c r="P148" s="851">
        <f t="shared" si="255"/>
        <v>0</v>
      </c>
      <c r="Q148" s="851">
        <f t="shared" si="256"/>
        <v>0</v>
      </c>
      <c r="R148" s="827">
        <f t="shared" si="257"/>
        <v>0</v>
      </c>
      <c r="S148" s="827">
        <f t="shared" si="258"/>
        <v>0</v>
      </c>
      <c r="T148" s="828"/>
      <c r="U148" s="852">
        <v>0.85</v>
      </c>
      <c r="V148" s="925">
        <f t="shared" ref="V148" si="275">V147</f>
        <v>0.1</v>
      </c>
      <c r="W148" s="845">
        <f t="shared" si="259"/>
        <v>0</v>
      </c>
      <c r="X148" s="925">
        <f t="shared" ref="X148" si="276">X147</f>
        <v>0.1</v>
      </c>
      <c r="Y148" s="846">
        <f t="shared" si="260"/>
        <v>0</v>
      </c>
      <c r="Z148" s="925">
        <f t="shared" ref="Z148" si="277">Z147</f>
        <v>0.1</v>
      </c>
      <c r="AA148" s="1227">
        <f t="shared" si="261"/>
        <v>0</v>
      </c>
      <c r="AB148" s="1228"/>
      <c r="AC148" s="61"/>
      <c r="AF148" s="479">
        <f t="shared" si="247"/>
        <v>148</v>
      </c>
      <c r="AG148" s="577">
        <f t="shared" si="262"/>
        <v>0</v>
      </c>
    </row>
    <row r="149" spans="1:35" ht="15.6" customHeight="1">
      <c r="A149" s="1138"/>
      <c r="B149" s="1243"/>
      <c r="C149" s="1245"/>
      <c r="D149" s="839"/>
      <c r="E149" s="839"/>
      <c r="F149" s="839"/>
      <c r="G149" s="839"/>
      <c r="H149" s="839"/>
      <c r="I149" s="839"/>
      <c r="J149" s="848"/>
      <c r="K149" s="848"/>
      <c r="L149" s="839"/>
      <c r="M149" s="849">
        <f t="shared" si="254"/>
        <v>0</v>
      </c>
      <c r="N149" s="850" t="s">
        <v>164</v>
      </c>
      <c r="O149" s="820">
        <v>0</v>
      </c>
      <c r="P149" s="851">
        <f t="shared" si="255"/>
        <v>0</v>
      </c>
      <c r="Q149" s="851">
        <f t="shared" si="256"/>
        <v>0</v>
      </c>
      <c r="R149" s="827">
        <f t="shared" si="257"/>
        <v>0</v>
      </c>
      <c r="S149" s="827">
        <f t="shared" si="258"/>
        <v>0</v>
      </c>
      <c r="T149" s="828"/>
      <c r="U149" s="852">
        <v>0.85</v>
      </c>
      <c r="V149" s="925">
        <f t="shared" ref="V149" si="278">V148</f>
        <v>0.1</v>
      </c>
      <c r="W149" s="845">
        <f t="shared" si="259"/>
        <v>0</v>
      </c>
      <c r="X149" s="925">
        <f t="shared" ref="X149" si="279">X148</f>
        <v>0.1</v>
      </c>
      <c r="Y149" s="846">
        <f t="shared" si="260"/>
        <v>0</v>
      </c>
      <c r="Z149" s="925">
        <f t="shared" ref="Z149" si="280">Z148</f>
        <v>0.1</v>
      </c>
      <c r="AA149" s="1227">
        <f t="shared" si="261"/>
        <v>0</v>
      </c>
      <c r="AB149" s="1228"/>
      <c r="AC149" s="61"/>
      <c r="AF149" s="479">
        <f t="shared" si="247"/>
        <v>149</v>
      </c>
      <c r="AG149" s="577">
        <f t="shared" si="262"/>
        <v>0</v>
      </c>
    </row>
    <row r="150" spans="1:35" ht="15.6" customHeight="1">
      <c r="A150" s="1138"/>
      <c r="B150" s="1243"/>
      <c r="C150" s="1245"/>
      <c r="D150" s="839"/>
      <c r="E150" s="839"/>
      <c r="F150" s="839"/>
      <c r="G150" s="839"/>
      <c r="H150" s="839"/>
      <c r="I150" s="839"/>
      <c r="J150" s="848"/>
      <c r="K150" s="848"/>
      <c r="L150" s="839"/>
      <c r="M150" s="849">
        <f t="shared" si="254"/>
        <v>0</v>
      </c>
      <c r="N150" s="850" t="s">
        <v>164</v>
      </c>
      <c r="O150" s="820">
        <v>0</v>
      </c>
      <c r="P150" s="851">
        <f t="shared" si="255"/>
        <v>0</v>
      </c>
      <c r="Q150" s="851">
        <f t="shared" si="256"/>
        <v>0</v>
      </c>
      <c r="R150" s="827">
        <f t="shared" si="257"/>
        <v>0</v>
      </c>
      <c r="S150" s="827">
        <f t="shared" si="258"/>
        <v>0</v>
      </c>
      <c r="T150" s="828"/>
      <c r="U150" s="852">
        <v>0.85</v>
      </c>
      <c r="V150" s="925">
        <f t="shared" ref="V150" si="281">V149</f>
        <v>0.1</v>
      </c>
      <c r="W150" s="845">
        <f t="shared" si="259"/>
        <v>0</v>
      </c>
      <c r="X150" s="925">
        <f t="shared" ref="X150" si="282">X149</f>
        <v>0.1</v>
      </c>
      <c r="Y150" s="846">
        <f t="shared" si="260"/>
        <v>0</v>
      </c>
      <c r="Z150" s="925">
        <f t="shared" ref="Z150" si="283">Z149</f>
        <v>0.1</v>
      </c>
      <c r="AA150" s="1227">
        <f t="shared" si="261"/>
        <v>0</v>
      </c>
      <c r="AB150" s="1228"/>
      <c r="AC150" s="61"/>
      <c r="AF150" s="479">
        <f t="shared" si="247"/>
        <v>150</v>
      </c>
      <c r="AG150" s="577">
        <f t="shared" si="262"/>
        <v>0</v>
      </c>
    </row>
    <row r="151" spans="1:35" ht="15.6" customHeight="1">
      <c r="A151" s="1138"/>
      <c r="B151" s="1243"/>
      <c r="C151" s="1245"/>
      <c r="D151" s="839"/>
      <c r="E151" s="839"/>
      <c r="F151" s="839"/>
      <c r="G151" s="839"/>
      <c r="H151" s="839"/>
      <c r="I151" s="839"/>
      <c r="J151" s="848"/>
      <c r="K151" s="848"/>
      <c r="L151" s="839"/>
      <c r="M151" s="849">
        <f t="shared" si="254"/>
        <v>0</v>
      </c>
      <c r="N151" s="850" t="s">
        <v>164</v>
      </c>
      <c r="O151" s="820">
        <v>0</v>
      </c>
      <c r="P151" s="851">
        <f t="shared" si="255"/>
        <v>0</v>
      </c>
      <c r="Q151" s="851">
        <f t="shared" si="256"/>
        <v>0</v>
      </c>
      <c r="R151" s="827">
        <f t="shared" si="257"/>
        <v>0</v>
      </c>
      <c r="S151" s="827">
        <f t="shared" si="258"/>
        <v>0</v>
      </c>
      <c r="T151" s="828"/>
      <c r="U151" s="852">
        <v>0.85</v>
      </c>
      <c r="V151" s="925">
        <f t="shared" ref="V151" si="284">V150</f>
        <v>0.1</v>
      </c>
      <c r="W151" s="845">
        <f t="shared" si="259"/>
        <v>0</v>
      </c>
      <c r="X151" s="925">
        <f t="shared" ref="X151" si="285">X150</f>
        <v>0.1</v>
      </c>
      <c r="Y151" s="846">
        <f t="shared" si="260"/>
        <v>0</v>
      </c>
      <c r="Z151" s="925">
        <f t="shared" ref="Z151" si="286">Z150</f>
        <v>0.1</v>
      </c>
      <c r="AA151" s="1227">
        <f t="shared" si="261"/>
        <v>0</v>
      </c>
      <c r="AB151" s="1228"/>
      <c r="AC151" s="61"/>
      <c r="AF151" s="479">
        <f t="shared" si="247"/>
        <v>151</v>
      </c>
      <c r="AG151" s="577">
        <f t="shared" si="262"/>
        <v>0</v>
      </c>
    </row>
    <row r="152" spans="1:35" ht="15.6" customHeight="1">
      <c r="A152" s="1138"/>
      <c r="B152" s="1243"/>
      <c r="C152" s="1245"/>
      <c r="D152" s="839"/>
      <c r="E152" s="839"/>
      <c r="F152" s="839"/>
      <c r="G152" s="839"/>
      <c r="H152" s="839"/>
      <c r="I152" s="839"/>
      <c r="J152" s="848"/>
      <c r="K152" s="848"/>
      <c r="L152" s="839"/>
      <c r="M152" s="849">
        <f t="shared" si="254"/>
        <v>0</v>
      </c>
      <c r="N152" s="850" t="s">
        <v>164</v>
      </c>
      <c r="O152" s="820">
        <v>0</v>
      </c>
      <c r="P152" s="851">
        <f t="shared" si="255"/>
        <v>0</v>
      </c>
      <c r="Q152" s="851">
        <f t="shared" si="256"/>
        <v>0</v>
      </c>
      <c r="R152" s="827">
        <f t="shared" si="257"/>
        <v>0</v>
      </c>
      <c r="S152" s="827">
        <f t="shared" si="258"/>
        <v>0</v>
      </c>
      <c r="T152" s="828"/>
      <c r="U152" s="852">
        <v>0.85</v>
      </c>
      <c r="V152" s="925">
        <f t="shared" ref="V152" si="287">V151</f>
        <v>0.1</v>
      </c>
      <c r="W152" s="845">
        <f t="shared" si="259"/>
        <v>0</v>
      </c>
      <c r="X152" s="925">
        <f t="shared" ref="X152" si="288">X151</f>
        <v>0.1</v>
      </c>
      <c r="Y152" s="846">
        <f t="shared" si="260"/>
        <v>0</v>
      </c>
      <c r="Z152" s="925">
        <f t="shared" ref="Z152" si="289">Z151</f>
        <v>0.1</v>
      </c>
      <c r="AA152" s="1227">
        <f t="shared" si="261"/>
        <v>0</v>
      </c>
      <c r="AB152" s="1228"/>
      <c r="AC152" s="61"/>
      <c r="AF152" s="479">
        <f t="shared" si="247"/>
        <v>152</v>
      </c>
      <c r="AG152" s="577">
        <f t="shared" si="262"/>
        <v>0</v>
      </c>
    </row>
    <row r="153" spans="1:35" ht="15.6" customHeight="1">
      <c r="A153" s="1138"/>
      <c r="B153" s="1243"/>
      <c r="C153" s="1245"/>
      <c r="D153" s="839"/>
      <c r="E153" s="839"/>
      <c r="F153" s="839"/>
      <c r="G153" s="839"/>
      <c r="H153" s="839"/>
      <c r="I153" s="839"/>
      <c r="J153" s="848"/>
      <c r="K153" s="848"/>
      <c r="L153" s="839"/>
      <c r="M153" s="849">
        <f t="shared" si="254"/>
        <v>0</v>
      </c>
      <c r="N153" s="850" t="s">
        <v>164</v>
      </c>
      <c r="O153" s="820">
        <v>0</v>
      </c>
      <c r="P153" s="851">
        <f t="shared" si="255"/>
        <v>0</v>
      </c>
      <c r="Q153" s="851">
        <f t="shared" si="256"/>
        <v>0</v>
      </c>
      <c r="R153" s="827">
        <f t="shared" si="257"/>
        <v>0</v>
      </c>
      <c r="S153" s="827">
        <f t="shared" si="258"/>
        <v>0</v>
      </c>
      <c r="T153" s="828"/>
      <c r="U153" s="852">
        <v>0.85</v>
      </c>
      <c r="V153" s="925">
        <f t="shared" ref="V153" si="290">V152</f>
        <v>0.1</v>
      </c>
      <c r="W153" s="845">
        <f t="shared" si="259"/>
        <v>0</v>
      </c>
      <c r="X153" s="925">
        <f t="shared" ref="X153" si="291">X152</f>
        <v>0.1</v>
      </c>
      <c r="Y153" s="846">
        <f t="shared" si="260"/>
        <v>0</v>
      </c>
      <c r="Z153" s="925">
        <f t="shared" ref="Z153" si="292">Z152</f>
        <v>0.1</v>
      </c>
      <c r="AA153" s="1227">
        <f t="shared" si="261"/>
        <v>0</v>
      </c>
      <c r="AB153" s="1228"/>
      <c r="AC153" s="61"/>
      <c r="AF153" s="479">
        <f t="shared" si="247"/>
        <v>153</v>
      </c>
      <c r="AG153" s="577">
        <f t="shared" si="262"/>
        <v>0</v>
      </c>
    </row>
    <row r="154" spans="1:35" ht="15.6" customHeight="1">
      <c r="A154" s="1138"/>
      <c r="B154" s="1243"/>
      <c r="C154" s="1245"/>
      <c r="D154" s="839"/>
      <c r="E154" s="839"/>
      <c r="F154" s="839"/>
      <c r="G154" s="839"/>
      <c r="H154" s="839"/>
      <c r="I154" s="839"/>
      <c r="J154" s="848"/>
      <c r="K154" s="848"/>
      <c r="L154" s="839"/>
      <c r="M154" s="849">
        <f t="shared" si="254"/>
        <v>0</v>
      </c>
      <c r="N154" s="850" t="s">
        <v>164</v>
      </c>
      <c r="O154" s="820">
        <v>0</v>
      </c>
      <c r="P154" s="851">
        <f t="shared" si="255"/>
        <v>0</v>
      </c>
      <c r="Q154" s="851">
        <f t="shared" si="256"/>
        <v>0</v>
      </c>
      <c r="R154" s="827">
        <f t="shared" si="257"/>
        <v>0</v>
      </c>
      <c r="S154" s="827">
        <f t="shared" si="258"/>
        <v>0</v>
      </c>
      <c r="T154" s="828"/>
      <c r="U154" s="852">
        <v>0.85</v>
      </c>
      <c r="V154" s="925">
        <f t="shared" ref="V154" si="293">V153</f>
        <v>0.1</v>
      </c>
      <c r="W154" s="845">
        <f t="shared" si="259"/>
        <v>0</v>
      </c>
      <c r="X154" s="925">
        <f t="shared" ref="X154" si="294">X153</f>
        <v>0.1</v>
      </c>
      <c r="Y154" s="846">
        <f t="shared" si="260"/>
        <v>0</v>
      </c>
      <c r="Z154" s="925">
        <f t="shared" ref="Z154" si="295">Z153</f>
        <v>0.1</v>
      </c>
      <c r="AA154" s="1227">
        <f t="shared" si="261"/>
        <v>0</v>
      </c>
      <c r="AB154" s="1228"/>
      <c r="AC154" s="61"/>
      <c r="AF154" s="479">
        <f t="shared" si="247"/>
        <v>154</v>
      </c>
      <c r="AG154" s="577">
        <f t="shared" si="262"/>
        <v>0</v>
      </c>
    </row>
    <row r="155" spans="1:35" ht="15.6" customHeight="1">
      <c r="A155" s="1138"/>
      <c r="B155" s="1243"/>
      <c r="C155" s="1245"/>
      <c r="D155" s="839"/>
      <c r="E155" s="839"/>
      <c r="F155" s="839"/>
      <c r="G155" s="839"/>
      <c r="H155" s="839"/>
      <c r="I155" s="839"/>
      <c r="J155" s="848"/>
      <c r="K155" s="848"/>
      <c r="L155" s="839"/>
      <c r="M155" s="849">
        <f t="shared" si="254"/>
        <v>0</v>
      </c>
      <c r="N155" s="850" t="s">
        <v>164</v>
      </c>
      <c r="O155" s="820">
        <v>0</v>
      </c>
      <c r="P155" s="851">
        <f t="shared" si="255"/>
        <v>0</v>
      </c>
      <c r="Q155" s="851">
        <f t="shared" si="256"/>
        <v>0</v>
      </c>
      <c r="R155" s="827">
        <f t="shared" si="257"/>
        <v>0</v>
      </c>
      <c r="S155" s="827">
        <f t="shared" si="258"/>
        <v>0</v>
      </c>
      <c r="T155" s="828"/>
      <c r="U155" s="852">
        <v>0.85</v>
      </c>
      <c r="V155" s="925">
        <f t="shared" ref="V155" si="296">V154</f>
        <v>0.1</v>
      </c>
      <c r="W155" s="845">
        <f t="shared" si="259"/>
        <v>0</v>
      </c>
      <c r="X155" s="925">
        <f t="shared" ref="X155" si="297">X154</f>
        <v>0.1</v>
      </c>
      <c r="Y155" s="846">
        <f t="shared" si="260"/>
        <v>0</v>
      </c>
      <c r="Z155" s="925">
        <f t="shared" ref="Z155" si="298">Z154</f>
        <v>0.1</v>
      </c>
      <c r="AA155" s="1227">
        <f t="shared" si="261"/>
        <v>0</v>
      </c>
      <c r="AB155" s="1228"/>
      <c r="AC155" s="61"/>
      <c r="AF155" s="479">
        <f t="shared" si="247"/>
        <v>155</v>
      </c>
      <c r="AG155" s="577">
        <f t="shared" si="262"/>
        <v>0</v>
      </c>
    </row>
    <row r="156" spans="1:35" ht="15.6" customHeight="1">
      <c r="A156" s="1138"/>
      <c r="B156" s="1244"/>
      <c r="C156" s="1245"/>
      <c r="D156" s="839"/>
      <c r="E156" s="839"/>
      <c r="F156" s="839"/>
      <c r="G156" s="839"/>
      <c r="H156" s="839"/>
      <c r="I156" s="839"/>
      <c r="J156" s="848"/>
      <c r="K156" s="848"/>
      <c r="L156" s="839"/>
      <c r="M156" s="849">
        <f t="shared" si="254"/>
        <v>0</v>
      </c>
      <c r="N156" s="850" t="s">
        <v>164</v>
      </c>
      <c r="O156" s="820">
        <v>0</v>
      </c>
      <c r="P156" s="851">
        <f t="shared" si="255"/>
        <v>0</v>
      </c>
      <c r="Q156" s="853">
        <f t="shared" si="256"/>
        <v>0</v>
      </c>
      <c r="R156" s="827">
        <f t="shared" si="257"/>
        <v>0</v>
      </c>
      <c r="S156" s="827">
        <f t="shared" si="258"/>
        <v>0</v>
      </c>
      <c r="T156" s="828"/>
      <c r="U156" s="852">
        <v>0.85</v>
      </c>
      <c r="V156" s="925">
        <f t="shared" ref="V156" si="299">V155</f>
        <v>0.1</v>
      </c>
      <c r="W156" s="845">
        <f t="shared" si="259"/>
        <v>0</v>
      </c>
      <c r="X156" s="926">
        <f t="shared" ref="X156" si="300">X155</f>
        <v>0.1</v>
      </c>
      <c r="Y156" s="846">
        <f t="shared" si="260"/>
        <v>0</v>
      </c>
      <c r="Z156" s="925">
        <f t="shared" ref="Z156" si="301">Z155</f>
        <v>0.1</v>
      </c>
      <c r="AA156" s="1227">
        <f t="shared" si="261"/>
        <v>0</v>
      </c>
      <c r="AB156" s="1228"/>
      <c r="AC156" s="61"/>
      <c r="AF156" s="479">
        <f t="shared" si="247"/>
        <v>156</v>
      </c>
      <c r="AG156" s="577">
        <f t="shared" si="262"/>
        <v>0</v>
      </c>
    </row>
    <row r="157" spans="1:35">
      <c r="A157" s="1138"/>
      <c r="B157" s="1240"/>
      <c r="C157" s="1241"/>
      <c r="D157" s="1241"/>
      <c r="E157" s="1241"/>
      <c r="F157" s="1241"/>
      <c r="G157" s="1241"/>
      <c r="H157" s="1241"/>
      <c r="I157" s="1241"/>
      <c r="J157" s="1241"/>
      <c r="K157" s="1241"/>
      <c r="L157" s="1241"/>
      <c r="M157" s="1241"/>
      <c r="N157" s="1241"/>
      <c r="O157" s="1242"/>
      <c r="P157" s="355" t="s">
        <v>185</v>
      </c>
      <c r="Q157" s="355">
        <f>SUM(Q142:Q156)</f>
        <v>0</v>
      </c>
      <c r="R157" s="356" t="s">
        <v>62</v>
      </c>
      <c r="S157" s="280">
        <f>SUM(S142:S156)</f>
        <v>0</v>
      </c>
      <c r="T157" s="553" t="s">
        <v>186</v>
      </c>
      <c r="U157" s="554">
        <f>IF(SUM(T142:T156)=0,0,1-(S157/Q157))</f>
        <v>0</v>
      </c>
      <c r="V157" s="549" t="s">
        <v>123</v>
      </c>
      <c r="W157" s="549" t="s">
        <v>124</v>
      </c>
      <c r="X157" s="550" t="s">
        <v>125</v>
      </c>
      <c r="Y157" s="550" t="s">
        <v>126</v>
      </c>
      <c r="Z157" s="549" t="s">
        <v>127</v>
      </c>
      <c r="AA157" s="1205" t="s">
        <v>128</v>
      </c>
      <c r="AB157" s="1206"/>
      <c r="AC157" s="61"/>
      <c r="AF157" s="1020" t="s">
        <v>129</v>
      </c>
      <c r="AG157" s="1020"/>
      <c r="AH157" s="1020" t="s">
        <v>130</v>
      </c>
      <c r="AI157" s="1020"/>
    </row>
    <row r="158" spans="1:35" ht="19.95" customHeight="1">
      <c r="A158" s="1138"/>
      <c r="B158" s="74" t="s">
        <v>131</v>
      </c>
      <c r="C158" s="1028"/>
      <c r="D158" s="1022"/>
      <c r="E158" s="1022"/>
      <c r="F158" s="1022"/>
      <c r="G158" s="1022"/>
      <c r="H158" s="1022"/>
      <c r="I158" s="1022"/>
      <c r="J158" s="1022"/>
      <c r="K158" s="1022"/>
      <c r="L158" s="1022"/>
      <c r="M158" s="1022"/>
      <c r="N158" s="1022"/>
      <c r="O158" s="1022"/>
      <c r="P158" s="1022"/>
      <c r="Q158" s="1022"/>
      <c r="R158" s="1022"/>
      <c r="S158" s="1022"/>
      <c r="T158" s="1022"/>
      <c r="U158" s="1023"/>
      <c r="V158" s="551">
        <f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52">
        <f>S157*V141</f>
        <v>0</v>
      </c>
      <c r="X158" s="551">
        <f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52">
        <f>S157*X141</f>
        <v>0</v>
      </c>
      <c r="Z158" s="551">
        <f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1207">
        <f>S157*Z141</f>
        <v>0</v>
      </c>
      <c r="AB158" s="1207"/>
      <c r="AC158" s="61"/>
      <c r="AF158" s="573">
        <v>158</v>
      </c>
      <c r="AG158" s="577">
        <f t="shared" si="262"/>
        <v>0</v>
      </c>
      <c r="AH158" s="1021">
        <f>V158+X158+Z158</f>
        <v>0</v>
      </c>
      <c r="AI158" s="1020"/>
    </row>
    <row r="159" spans="1:35" ht="22.95" customHeight="1">
      <c r="A159" s="1138"/>
      <c r="B159" s="74" t="s">
        <v>133</v>
      </c>
      <c r="C159" s="1028" t="s">
        <v>189</v>
      </c>
      <c r="D159" s="1022"/>
      <c r="E159" s="1022"/>
      <c r="F159" s="1022"/>
      <c r="G159" s="1022"/>
      <c r="H159" s="1022"/>
      <c r="I159" s="1022"/>
      <c r="J159" s="1022"/>
      <c r="K159" s="1022"/>
      <c r="L159" s="1022"/>
      <c r="M159" s="1022"/>
      <c r="N159" s="1022"/>
      <c r="O159" s="1022"/>
      <c r="P159" s="1022"/>
      <c r="Q159" s="1022"/>
      <c r="R159" s="1022"/>
      <c r="S159" s="1022"/>
      <c r="T159" s="1022"/>
      <c r="U159" s="1023"/>
      <c r="V159" s="1214" t="s">
        <v>187</v>
      </c>
      <c r="W159" s="1214"/>
      <c r="X159" s="1215">
        <f>Q157+V158+X158+Z158</f>
        <v>0</v>
      </c>
      <c r="Y159" s="1215"/>
      <c r="Z159" s="282" t="s">
        <v>136</v>
      </c>
      <c r="AA159" s="1229">
        <f>S157+((S157*V141)+(S157*X141)+(S157*Z141))</f>
        <v>0</v>
      </c>
      <c r="AB159" s="1229"/>
      <c r="AC159" s="61"/>
      <c r="AG159" s="464"/>
    </row>
    <row r="160" spans="1:35">
      <c r="A160" s="1138"/>
      <c r="B160" s="61"/>
      <c r="C160" s="61"/>
      <c r="D160" s="276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G160" s="464"/>
    </row>
    <row r="161" spans="1:33">
      <c r="A161" s="1138"/>
      <c r="B161" s="61"/>
      <c r="C161" s="61"/>
      <c r="D161" s="276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G161" s="464"/>
    </row>
    <row r="162" spans="1:33" ht="49.95" customHeight="1">
      <c r="A162" s="1137" t="s">
        <v>190</v>
      </c>
      <c r="B162" s="1233" t="s">
        <v>171</v>
      </c>
      <c r="C162" s="1233"/>
      <c r="D162" s="1233"/>
      <c r="E162" s="1233"/>
      <c r="F162" s="1233"/>
      <c r="G162" s="1233"/>
      <c r="H162" s="1233"/>
      <c r="I162" s="1233"/>
      <c r="J162" s="1233"/>
      <c r="K162" s="1233"/>
      <c r="L162" s="1233"/>
      <c r="M162" s="1233"/>
      <c r="N162" s="1233"/>
      <c r="O162" s="1233"/>
      <c r="P162" s="1062" t="str">
        <f>IF(B165=0,"",B165)</f>
        <v/>
      </c>
      <c r="Q162" s="1062"/>
      <c r="R162" s="1062"/>
      <c r="S162" s="1062"/>
      <c r="T162" s="1062"/>
      <c r="U162" s="1062"/>
      <c r="V162" s="1062"/>
      <c r="W162" s="1062"/>
      <c r="X162" s="1062"/>
      <c r="Y162" s="1062"/>
      <c r="Z162" s="1062"/>
      <c r="AA162" s="1062"/>
      <c r="AB162" s="1062"/>
      <c r="AC162" s="1062"/>
      <c r="AG162" s="464"/>
    </row>
    <row r="163" spans="1:33" ht="15.6" customHeight="1">
      <c r="A163" s="1137"/>
      <c r="B163" s="1216" t="s">
        <v>74</v>
      </c>
      <c r="C163" s="1218" t="s">
        <v>75</v>
      </c>
      <c r="D163" s="1220" t="s">
        <v>84</v>
      </c>
      <c r="E163" s="1216" t="s">
        <v>45</v>
      </c>
      <c r="F163" s="1223" t="s">
        <v>172</v>
      </c>
      <c r="G163" s="1223" t="s">
        <v>173</v>
      </c>
      <c r="H163" s="1234" t="s">
        <v>191</v>
      </c>
      <c r="I163" s="1223" t="s">
        <v>174</v>
      </c>
      <c r="J163" s="1225" t="s">
        <v>157</v>
      </c>
      <c r="K163" s="1225" t="s">
        <v>175</v>
      </c>
      <c r="L163" s="1223" t="s">
        <v>77</v>
      </c>
      <c r="M163" s="1223" t="s">
        <v>78</v>
      </c>
      <c r="N163" s="1236" t="s">
        <v>100</v>
      </c>
      <c r="O163" s="1216"/>
      <c r="P163" s="1230" t="s">
        <v>176</v>
      </c>
      <c r="Q163" s="1230"/>
      <c r="R163" s="1230" t="s">
        <v>177</v>
      </c>
      <c r="S163" s="1230"/>
      <c r="T163" s="1210" t="s">
        <v>178</v>
      </c>
      <c r="U163" s="1212" t="s">
        <v>63</v>
      </c>
      <c r="V163" s="1105" t="s">
        <v>80</v>
      </c>
      <c r="W163" s="1230"/>
      <c r="X163" s="1230"/>
      <c r="Y163" s="1230"/>
      <c r="Z163" s="1230"/>
      <c r="AA163" s="1230"/>
      <c r="AB163" s="1230"/>
      <c r="AC163" s="1201" t="s">
        <v>104</v>
      </c>
      <c r="AG163" s="464"/>
    </row>
    <row r="164" spans="1:33">
      <c r="A164" s="1137"/>
      <c r="B164" s="1217"/>
      <c r="C164" s="1219"/>
      <c r="D164" s="1221"/>
      <c r="E164" s="1222"/>
      <c r="F164" s="1224"/>
      <c r="G164" s="1224"/>
      <c r="H164" s="1235"/>
      <c r="I164" s="1224"/>
      <c r="J164" s="1226"/>
      <c r="K164" s="1226"/>
      <c r="L164" s="1224"/>
      <c r="M164" s="1224"/>
      <c r="N164" s="1237"/>
      <c r="O164" s="1222"/>
      <c r="P164" s="271" t="s">
        <v>179</v>
      </c>
      <c r="Q164" s="245" t="s">
        <v>82</v>
      </c>
      <c r="R164" s="245" t="s">
        <v>180</v>
      </c>
      <c r="S164" s="3" t="s">
        <v>181</v>
      </c>
      <c r="T164" s="1211"/>
      <c r="U164" s="1213"/>
      <c r="V164" s="117">
        <v>0.1</v>
      </c>
      <c r="W164" s="272" t="s">
        <v>57</v>
      </c>
      <c r="X164" s="118">
        <v>0.1</v>
      </c>
      <c r="Y164" s="273" t="s">
        <v>108</v>
      </c>
      <c r="Z164" s="119">
        <v>0.1</v>
      </c>
      <c r="AA164" s="1231" t="s">
        <v>59</v>
      </c>
      <c r="AB164" s="1232"/>
      <c r="AC164" s="1239"/>
      <c r="AG164" s="464"/>
    </row>
    <row r="165" spans="1:33" ht="15.6" customHeight="1">
      <c r="A165" s="1137"/>
      <c r="B165" s="1243">
        <f>'Cadastro Inicial'!B23</f>
        <v>0</v>
      </c>
      <c r="C165" s="1245">
        <f>'Cadastro Inicial'!C23:D23</f>
        <v>0</v>
      </c>
      <c r="D165" s="839"/>
      <c r="E165" s="839"/>
      <c r="F165" s="839"/>
      <c r="G165" s="839"/>
      <c r="H165" s="839"/>
      <c r="I165" s="839"/>
      <c r="J165" s="848"/>
      <c r="K165" s="848"/>
      <c r="L165" s="839"/>
      <c r="M165" s="849">
        <f>IF(K165=0,0,(K165-J165)+1)</f>
        <v>0</v>
      </c>
      <c r="N165" s="850" t="s">
        <v>164</v>
      </c>
      <c r="O165" s="820">
        <v>0</v>
      </c>
      <c r="P165" s="851">
        <f>ROUNDUP(((R165/U165)),0)</f>
        <v>0</v>
      </c>
      <c r="Q165" s="851">
        <f>P165*L165*M165</f>
        <v>0</v>
      </c>
      <c r="R165" s="827">
        <f>T165-(T165*O165)</f>
        <v>0</v>
      </c>
      <c r="S165" s="827">
        <f>R165*M165*L165</f>
        <v>0</v>
      </c>
      <c r="T165" s="828"/>
      <c r="U165" s="852">
        <v>0.85</v>
      </c>
      <c r="V165" s="925">
        <f>V164</f>
        <v>0.1</v>
      </c>
      <c r="W165" s="845">
        <f>V165*P165</f>
        <v>0</v>
      </c>
      <c r="X165" s="925">
        <f>X164</f>
        <v>0.1</v>
      </c>
      <c r="Y165" s="846">
        <f>P165*X165</f>
        <v>0</v>
      </c>
      <c r="Z165" s="925">
        <f>Z164</f>
        <v>0.1</v>
      </c>
      <c r="AA165" s="1227">
        <f>P165*Z165</f>
        <v>0</v>
      </c>
      <c r="AB165" s="1228"/>
      <c r="AC165" s="180" t="s">
        <v>114</v>
      </c>
      <c r="AF165" s="479">
        <v>165</v>
      </c>
      <c r="AG165" s="577">
        <f>W165+Y165+AA165</f>
        <v>0</v>
      </c>
    </row>
    <row r="166" spans="1:33" ht="15.6" customHeight="1">
      <c r="A166" s="1137"/>
      <c r="B166" s="1243"/>
      <c r="C166" s="1245"/>
      <c r="D166" s="839"/>
      <c r="E166" s="839"/>
      <c r="F166" s="839"/>
      <c r="G166" s="839"/>
      <c r="H166" s="839"/>
      <c r="I166" s="839"/>
      <c r="J166" s="848"/>
      <c r="K166" s="848"/>
      <c r="L166" s="839"/>
      <c r="M166" s="849">
        <f t="shared" ref="M166:M179" si="302">IF(K166=0,0,(K166-J166)+1)</f>
        <v>0</v>
      </c>
      <c r="N166" s="850" t="s">
        <v>164</v>
      </c>
      <c r="O166" s="820">
        <v>0</v>
      </c>
      <c r="P166" s="851">
        <f t="shared" ref="P166:P179" si="303">ROUNDUP(((R166/U166)),0)</f>
        <v>0</v>
      </c>
      <c r="Q166" s="851">
        <f t="shared" ref="Q166:Q179" si="304">P166*L166*M166</f>
        <v>0</v>
      </c>
      <c r="R166" s="827">
        <f t="shared" ref="R166:R179" si="305">T166-(T166*O166)</f>
        <v>0</v>
      </c>
      <c r="S166" s="827">
        <f t="shared" ref="S166:S179" si="306">R166*M166*L166</f>
        <v>0</v>
      </c>
      <c r="T166" s="828"/>
      <c r="U166" s="852">
        <v>0.85</v>
      </c>
      <c r="V166" s="925">
        <f>V165</f>
        <v>0.1</v>
      </c>
      <c r="W166" s="845">
        <f t="shared" ref="W166:W179" si="307">V166*P166</f>
        <v>0</v>
      </c>
      <c r="X166" s="925">
        <f>X165</f>
        <v>0.1</v>
      </c>
      <c r="Y166" s="846">
        <f t="shared" ref="Y166:Y179" si="308">P166*X166</f>
        <v>0</v>
      </c>
      <c r="Z166" s="925">
        <f>Z165</f>
        <v>0.1</v>
      </c>
      <c r="AA166" s="1227">
        <f t="shared" ref="AA166:AA179" si="309">P166*Z166</f>
        <v>0</v>
      </c>
      <c r="AB166" s="1228"/>
      <c r="AC166" s="188" t="s">
        <v>115</v>
      </c>
      <c r="AF166" s="479">
        <f t="shared" si="247"/>
        <v>166</v>
      </c>
      <c r="AG166" s="577">
        <f t="shared" ref="AG166:AG181" si="310">W166+Y166+AA166</f>
        <v>0</v>
      </c>
    </row>
    <row r="167" spans="1:33" ht="15.6" customHeight="1">
      <c r="A167" s="1137"/>
      <c r="B167" s="1243"/>
      <c r="C167" s="1245"/>
      <c r="D167" s="839"/>
      <c r="E167" s="839"/>
      <c r="F167" s="839"/>
      <c r="G167" s="839"/>
      <c r="H167" s="839"/>
      <c r="I167" s="839"/>
      <c r="J167" s="848"/>
      <c r="K167" s="848"/>
      <c r="L167" s="839"/>
      <c r="M167" s="849">
        <f t="shared" si="302"/>
        <v>0</v>
      </c>
      <c r="N167" s="850" t="s">
        <v>164</v>
      </c>
      <c r="O167" s="820">
        <v>0</v>
      </c>
      <c r="P167" s="851">
        <f t="shared" si="303"/>
        <v>0</v>
      </c>
      <c r="Q167" s="851">
        <f t="shared" si="304"/>
        <v>0</v>
      </c>
      <c r="R167" s="827">
        <f t="shared" si="305"/>
        <v>0</v>
      </c>
      <c r="S167" s="827">
        <f t="shared" si="306"/>
        <v>0</v>
      </c>
      <c r="T167" s="828"/>
      <c r="U167" s="852">
        <v>0.85</v>
      </c>
      <c r="V167" s="925">
        <f t="shared" ref="V167" si="311">V166</f>
        <v>0.1</v>
      </c>
      <c r="W167" s="845">
        <f t="shared" si="307"/>
        <v>0</v>
      </c>
      <c r="X167" s="925">
        <f t="shared" ref="X167" si="312">X166</f>
        <v>0.1</v>
      </c>
      <c r="Y167" s="846">
        <f t="shared" si="308"/>
        <v>0</v>
      </c>
      <c r="Z167" s="925">
        <f t="shared" ref="Z167" si="313">Z166</f>
        <v>0.1</v>
      </c>
      <c r="AA167" s="1227">
        <f t="shared" si="309"/>
        <v>0</v>
      </c>
      <c r="AB167" s="1228"/>
      <c r="AC167" s="146"/>
      <c r="AF167" s="479">
        <f t="shared" si="247"/>
        <v>167</v>
      </c>
      <c r="AG167" s="577">
        <f t="shared" si="310"/>
        <v>0</v>
      </c>
    </row>
    <row r="168" spans="1:33" ht="15.6" customHeight="1">
      <c r="A168" s="1137"/>
      <c r="B168" s="1243"/>
      <c r="C168" s="1245"/>
      <c r="D168" s="839"/>
      <c r="E168" s="839"/>
      <c r="F168" s="839"/>
      <c r="G168" s="839"/>
      <c r="H168" s="839"/>
      <c r="I168" s="839"/>
      <c r="J168" s="848"/>
      <c r="K168" s="848"/>
      <c r="L168" s="839"/>
      <c r="M168" s="849">
        <f t="shared" si="302"/>
        <v>0</v>
      </c>
      <c r="N168" s="850" t="s">
        <v>164</v>
      </c>
      <c r="O168" s="820">
        <v>0</v>
      </c>
      <c r="P168" s="851">
        <f t="shared" si="303"/>
        <v>0</v>
      </c>
      <c r="Q168" s="851">
        <f t="shared" si="304"/>
        <v>0</v>
      </c>
      <c r="R168" s="827">
        <f t="shared" si="305"/>
        <v>0</v>
      </c>
      <c r="S168" s="827">
        <f t="shared" si="306"/>
        <v>0</v>
      </c>
      <c r="T168" s="828"/>
      <c r="U168" s="852">
        <v>0.85</v>
      </c>
      <c r="V168" s="925">
        <f t="shared" ref="V168" si="314">V167</f>
        <v>0.1</v>
      </c>
      <c r="W168" s="845">
        <f t="shared" si="307"/>
        <v>0</v>
      </c>
      <c r="X168" s="925">
        <f t="shared" ref="X168" si="315">X167</f>
        <v>0.1</v>
      </c>
      <c r="Y168" s="846">
        <f t="shared" si="308"/>
        <v>0</v>
      </c>
      <c r="Z168" s="925">
        <f t="shared" ref="Z168" si="316">Z167</f>
        <v>0.1</v>
      </c>
      <c r="AA168" s="1227">
        <f t="shared" si="309"/>
        <v>0</v>
      </c>
      <c r="AB168" s="1228"/>
      <c r="AC168" s="182" t="s">
        <v>116</v>
      </c>
      <c r="AF168" s="479">
        <f t="shared" si="247"/>
        <v>168</v>
      </c>
      <c r="AG168" s="577">
        <f t="shared" si="310"/>
        <v>0</v>
      </c>
    </row>
    <row r="169" spans="1:33" ht="15.6" customHeight="1">
      <c r="A169" s="1137"/>
      <c r="B169" s="1243"/>
      <c r="C169" s="1245"/>
      <c r="D169" s="839"/>
      <c r="E169" s="839"/>
      <c r="F169" s="839"/>
      <c r="G169" s="839"/>
      <c r="H169" s="839"/>
      <c r="I169" s="839"/>
      <c r="J169" s="848"/>
      <c r="K169" s="848"/>
      <c r="L169" s="839"/>
      <c r="M169" s="849">
        <f t="shared" si="302"/>
        <v>0</v>
      </c>
      <c r="N169" s="850" t="s">
        <v>164</v>
      </c>
      <c r="O169" s="820">
        <v>0</v>
      </c>
      <c r="P169" s="851">
        <f t="shared" si="303"/>
        <v>0</v>
      </c>
      <c r="Q169" s="851">
        <f t="shared" si="304"/>
        <v>0</v>
      </c>
      <c r="R169" s="827">
        <f t="shared" si="305"/>
        <v>0</v>
      </c>
      <c r="S169" s="827">
        <f t="shared" si="306"/>
        <v>0</v>
      </c>
      <c r="T169" s="828"/>
      <c r="U169" s="852">
        <v>0.85</v>
      </c>
      <c r="V169" s="925">
        <f t="shared" ref="V169" si="317">V168</f>
        <v>0.1</v>
      </c>
      <c r="W169" s="845">
        <f t="shared" si="307"/>
        <v>0</v>
      </c>
      <c r="X169" s="925">
        <f t="shared" ref="X169" si="318">X168</f>
        <v>0.1</v>
      </c>
      <c r="Y169" s="846">
        <f t="shared" si="308"/>
        <v>0</v>
      </c>
      <c r="Z169" s="925">
        <f t="shared" ref="Z169" si="319">Z168</f>
        <v>0.1</v>
      </c>
      <c r="AA169" s="1227">
        <f t="shared" si="309"/>
        <v>0</v>
      </c>
      <c r="AB169" s="1228"/>
      <c r="AC169" s="187" t="s">
        <v>117</v>
      </c>
      <c r="AF169" s="479">
        <f t="shared" si="247"/>
        <v>169</v>
      </c>
      <c r="AG169" s="577">
        <f t="shared" si="310"/>
        <v>0</v>
      </c>
    </row>
    <row r="170" spans="1:33" ht="15.6" customHeight="1">
      <c r="A170" s="1137"/>
      <c r="B170" s="1243"/>
      <c r="C170" s="1245"/>
      <c r="D170" s="839"/>
      <c r="E170" s="839"/>
      <c r="F170" s="839"/>
      <c r="G170" s="839"/>
      <c r="H170" s="839"/>
      <c r="I170" s="839"/>
      <c r="J170" s="848"/>
      <c r="K170" s="848"/>
      <c r="L170" s="839"/>
      <c r="M170" s="849">
        <f t="shared" si="302"/>
        <v>0</v>
      </c>
      <c r="N170" s="850" t="s">
        <v>164</v>
      </c>
      <c r="O170" s="820">
        <v>0</v>
      </c>
      <c r="P170" s="851">
        <f t="shared" si="303"/>
        <v>0</v>
      </c>
      <c r="Q170" s="851">
        <f t="shared" si="304"/>
        <v>0</v>
      </c>
      <c r="R170" s="827">
        <f t="shared" si="305"/>
        <v>0</v>
      </c>
      <c r="S170" s="827">
        <f t="shared" si="306"/>
        <v>0</v>
      </c>
      <c r="T170" s="828"/>
      <c r="U170" s="852">
        <v>0.85</v>
      </c>
      <c r="V170" s="925">
        <f t="shared" ref="V170" si="320">V169</f>
        <v>0.1</v>
      </c>
      <c r="W170" s="845">
        <f t="shared" si="307"/>
        <v>0</v>
      </c>
      <c r="X170" s="925">
        <f t="shared" ref="X170" si="321">X169</f>
        <v>0.1</v>
      </c>
      <c r="Y170" s="846">
        <f t="shared" si="308"/>
        <v>0</v>
      </c>
      <c r="Z170" s="925">
        <f t="shared" ref="Z170" si="322">Z169</f>
        <v>0.1</v>
      </c>
      <c r="AA170" s="1227">
        <f t="shared" si="309"/>
        <v>0</v>
      </c>
      <c r="AB170" s="1228"/>
      <c r="AC170" s="62"/>
      <c r="AF170" s="479">
        <f t="shared" si="247"/>
        <v>170</v>
      </c>
      <c r="AG170" s="577">
        <f t="shared" si="310"/>
        <v>0</v>
      </c>
    </row>
    <row r="171" spans="1:33" ht="15.6" customHeight="1">
      <c r="A171" s="1137"/>
      <c r="B171" s="1243"/>
      <c r="C171" s="1245"/>
      <c r="D171" s="839"/>
      <c r="E171" s="839"/>
      <c r="F171" s="839"/>
      <c r="G171" s="839"/>
      <c r="H171" s="839"/>
      <c r="I171" s="839"/>
      <c r="J171" s="848"/>
      <c r="K171" s="848"/>
      <c r="L171" s="839"/>
      <c r="M171" s="849">
        <f t="shared" si="302"/>
        <v>0</v>
      </c>
      <c r="N171" s="850" t="s">
        <v>164</v>
      </c>
      <c r="O171" s="820">
        <v>0</v>
      </c>
      <c r="P171" s="851">
        <f t="shared" si="303"/>
        <v>0</v>
      </c>
      <c r="Q171" s="851">
        <f t="shared" si="304"/>
        <v>0</v>
      </c>
      <c r="R171" s="827">
        <f t="shared" si="305"/>
        <v>0</v>
      </c>
      <c r="S171" s="827">
        <f t="shared" si="306"/>
        <v>0</v>
      </c>
      <c r="T171" s="828"/>
      <c r="U171" s="852">
        <v>0.85</v>
      </c>
      <c r="V171" s="925">
        <f t="shared" ref="V171" si="323">V170</f>
        <v>0.1</v>
      </c>
      <c r="W171" s="845">
        <f t="shared" si="307"/>
        <v>0</v>
      </c>
      <c r="X171" s="925">
        <f t="shared" ref="X171" si="324">X170</f>
        <v>0.1</v>
      </c>
      <c r="Y171" s="846">
        <f t="shared" si="308"/>
        <v>0</v>
      </c>
      <c r="Z171" s="925">
        <f t="shared" ref="Z171" si="325">Z170</f>
        <v>0.1</v>
      </c>
      <c r="AA171" s="1227">
        <f t="shared" si="309"/>
        <v>0</v>
      </c>
      <c r="AB171" s="1228"/>
      <c r="AC171" s="62"/>
      <c r="AF171" s="479">
        <f t="shared" si="247"/>
        <v>171</v>
      </c>
      <c r="AG171" s="577">
        <f t="shared" si="310"/>
        <v>0</v>
      </c>
    </row>
    <row r="172" spans="1:33" ht="15.6" customHeight="1">
      <c r="A172" s="1137"/>
      <c r="B172" s="1243"/>
      <c r="C172" s="1245"/>
      <c r="D172" s="839"/>
      <c r="E172" s="839"/>
      <c r="F172" s="839"/>
      <c r="G172" s="839"/>
      <c r="H172" s="839"/>
      <c r="I172" s="839"/>
      <c r="J172" s="848"/>
      <c r="K172" s="848"/>
      <c r="L172" s="839"/>
      <c r="M172" s="849">
        <f t="shared" si="302"/>
        <v>0</v>
      </c>
      <c r="N172" s="850" t="s">
        <v>164</v>
      </c>
      <c r="O172" s="820">
        <v>0</v>
      </c>
      <c r="P172" s="851">
        <f t="shared" si="303"/>
        <v>0</v>
      </c>
      <c r="Q172" s="851">
        <f t="shared" si="304"/>
        <v>0</v>
      </c>
      <c r="R172" s="827">
        <f t="shared" si="305"/>
        <v>0</v>
      </c>
      <c r="S172" s="827">
        <f t="shared" si="306"/>
        <v>0</v>
      </c>
      <c r="T172" s="828"/>
      <c r="U172" s="852">
        <v>0.85</v>
      </c>
      <c r="V172" s="925">
        <f t="shared" ref="V172" si="326">V171</f>
        <v>0.1</v>
      </c>
      <c r="W172" s="845">
        <f t="shared" si="307"/>
        <v>0</v>
      </c>
      <c r="X172" s="925">
        <f t="shared" ref="X172" si="327">X171</f>
        <v>0.1</v>
      </c>
      <c r="Y172" s="846">
        <f t="shared" si="308"/>
        <v>0</v>
      </c>
      <c r="Z172" s="925">
        <f t="shared" ref="Z172" si="328">Z171</f>
        <v>0.1</v>
      </c>
      <c r="AA172" s="1227">
        <f t="shared" si="309"/>
        <v>0</v>
      </c>
      <c r="AB172" s="1228"/>
      <c r="AC172" s="62"/>
      <c r="AF172" s="479">
        <f t="shared" si="247"/>
        <v>172</v>
      </c>
      <c r="AG172" s="577">
        <f t="shared" si="310"/>
        <v>0</v>
      </c>
    </row>
    <row r="173" spans="1:33" ht="15.6" customHeight="1">
      <c r="A173" s="1137"/>
      <c r="B173" s="1243"/>
      <c r="C173" s="1245"/>
      <c r="D173" s="839"/>
      <c r="E173" s="839"/>
      <c r="F173" s="839"/>
      <c r="G173" s="839"/>
      <c r="H173" s="839"/>
      <c r="I173" s="839"/>
      <c r="J173" s="848"/>
      <c r="K173" s="848"/>
      <c r="L173" s="839"/>
      <c r="M173" s="849">
        <f t="shared" si="302"/>
        <v>0</v>
      </c>
      <c r="N173" s="850" t="s">
        <v>164</v>
      </c>
      <c r="O173" s="820">
        <v>0</v>
      </c>
      <c r="P173" s="851">
        <f t="shared" si="303"/>
        <v>0</v>
      </c>
      <c r="Q173" s="851">
        <f t="shared" si="304"/>
        <v>0</v>
      </c>
      <c r="R173" s="827">
        <f t="shared" si="305"/>
        <v>0</v>
      </c>
      <c r="S173" s="827">
        <f t="shared" si="306"/>
        <v>0</v>
      </c>
      <c r="T173" s="828"/>
      <c r="U173" s="852">
        <v>0.85</v>
      </c>
      <c r="V173" s="925">
        <f t="shared" ref="V173" si="329">V172</f>
        <v>0.1</v>
      </c>
      <c r="W173" s="845">
        <f t="shared" si="307"/>
        <v>0</v>
      </c>
      <c r="X173" s="925">
        <f t="shared" ref="X173" si="330">X172</f>
        <v>0.1</v>
      </c>
      <c r="Y173" s="846">
        <f t="shared" si="308"/>
        <v>0</v>
      </c>
      <c r="Z173" s="925">
        <f t="shared" ref="Z173" si="331">Z172</f>
        <v>0.1</v>
      </c>
      <c r="AA173" s="1227">
        <f t="shared" si="309"/>
        <v>0</v>
      </c>
      <c r="AB173" s="1228"/>
      <c r="AC173" s="62"/>
      <c r="AF173" s="479">
        <f t="shared" si="247"/>
        <v>173</v>
      </c>
      <c r="AG173" s="577">
        <f t="shared" si="310"/>
        <v>0</v>
      </c>
    </row>
    <row r="174" spans="1:33" ht="15.6" customHeight="1">
      <c r="A174" s="1137"/>
      <c r="B174" s="1243"/>
      <c r="C174" s="1245"/>
      <c r="D174" s="839"/>
      <c r="E174" s="839"/>
      <c r="F174" s="839"/>
      <c r="G174" s="839"/>
      <c r="H174" s="839"/>
      <c r="I174" s="839"/>
      <c r="J174" s="848"/>
      <c r="K174" s="848"/>
      <c r="L174" s="839"/>
      <c r="M174" s="849">
        <f t="shared" si="302"/>
        <v>0</v>
      </c>
      <c r="N174" s="850" t="s">
        <v>164</v>
      </c>
      <c r="O174" s="820">
        <v>0</v>
      </c>
      <c r="P174" s="851">
        <f t="shared" si="303"/>
        <v>0</v>
      </c>
      <c r="Q174" s="851">
        <f t="shared" si="304"/>
        <v>0</v>
      </c>
      <c r="R174" s="827">
        <f t="shared" si="305"/>
        <v>0</v>
      </c>
      <c r="S174" s="827">
        <f t="shared" si="306"/>
        <v>0</v>
      </c>
      <c r="T174" s="828"/>
      <c r="U174" s="852">
        <v>0.85</v>
      </c>
      <c r="V174" s="925">
        <f t="shared" ref="V174" si="332">V173</f>
        <v>0.1</v>
      </c>
      <c r="W174" s="845">
        <f t="shared" si="307"/>
        <v>0</v>
      </c>
      <c r="X174" s="925">
        <f t="shared" ref="X174" si="333">X173</f>
        <v>0.1</v>
      </c>
      <c r="Y174" s="846">
        <f t="shared" si="308"/>
        <v>0</v>
      </c>
      <c r="Z174" s="925">
        <f t="shared" ref="Z174" si="334">Z173</f>
        <v>0.1</v>
      </c>
      <c r="AA174" s="1227">
        <f t="shared" si="309"/>
        <v>0</v>
      </c>
      <c r="AB174" s="1228"/>
      <c r="AC174" s="62"/>
      <c r="AF174" s="479">
        <f t="shared" si="247"/>
        <v>174</v>
      </c>
      <c r="AG174" s="577">
        <f t="shared" si="310"/>
        <v>0</v>
      </c>
    </row>
    <row r="175" spans="1:33" ht="15.6" customHeight="1">
      <c r="A175" s="1137"/>
      <c r="B175" s="1243"/>
      <c r="C175" s="1245"/>
      <c r="D175" s="839"/>
      <c r="E175" s="839"/>
      <c r="F175" s="839"/>
      <c r="G175" s="839"/>
      <c r="H175" s="839"/>
      <c r="I175" s="839"/>
      <c r="J175" s="848"/>
      <c r="K175" s="848"/>
      <c r="L175" s="839"/>
      <c r="M175" s="849">
        <f t="shared" si="302"/>
        <v>0</v>
      </c>
      <c r="N175" s="850" t="s">
        <v>164</v>
      </c>
      <c r="O175" s="820">
        <v>0</v>
      </c>
      <c r="P175" s="851">
        <f t="shared" si="303"/>
        <v>0</v>
      </c>
      <c r="Q175" s="851">
        <f t="shared" si="304"/>
        <v>0</v>
      </c>
      <c r="R175" s="827">
        <f t="shared" si="305"/>
        <v>0</v>
      </c>
      <c r="S175" s="827">
        <f t="shared" si="306"/>
        <v>0</v>
      </c>
      <c r="T175" s="828"/>
      <c r="U175" s="852">
        <v>0.85</v>
      </c>
      <c r="V175" s="925">
        <f t="shared" ref="V175" si="335">V174</f>
        <v>0.1</v>
      </c>
      <c r="W175" s="845">
        <f t="shared" si="307"/>
        <v>0</v>
      </c>
      <c r="X175" s="925">
        <f t="shared" ref="X175" si="336">X174</f>
        <v>0.1</v>
      </c>
      <c r="Y175" s="846">
        <f t="shared" si="308"/>
        <v>0</v>
      </c>
      <c r="Z175" s="925">
        <f t="shared" ref="Z175" si="337">Z174</f>
        <v>0.1</v>
      </c>
      <c r="AA175" s="1227">
        <f t="shared" si="309"/>
        <v>0</v>
      </c>
      <c r="AB175" s="1228"/>
      <c r="AC175" s="62"/>
      <c r="AF175" s="479">
        <f t="shared" si="247"/>
        <v>175</v>
      </c>
      <c r="AG175" s="577">
        <f t="shared" si="310"/>
        <v>0</v>
      </c>
    </row>
    <row r="176" spans="1:33" ht="15.6" customHeight="1">
      <c r="A176" s="1137"/>
      <c r="B176" s="1243"/>
      <c r="C176" s="1245"/>
      <c r="D176" s="839"/>
      <c r="E176" s="839"/>
      <c r="F176" s="839"/>
      <c r="G176" s="839"/>
      <c r="H176" s="839"/>
      <c r="I176" s="839"/>
      <c r="J176" s="848"/>
      <c r="K176" s="848"/>
      <c r="L176" s="839"/>
      <c r="M176" s="849">
        <f t="shared" si="302"/>
        <v>0</v>
      </c>
      <c r="N176" s="850" t="s">
        <v>164</v>
      </c>
      <c r="O176" s="820">
        <v>0</v>
      </c>
      <c r="P176" s="851">
        <f t="shared" si="303"/>
        <v>0</v>
      </c>
      <c r="Q176" s="851">
        <f t="shared" si="304"/>
        <v>0</v>
      </c>
      <c r="R176" s="827">
        <f t="shared" si="305"/>
        <v>0</v>
      </c>
      <c r="S176" s="827">
        <f t="shared" si="306"/>
        <v>0</v>
      </c>
      <c r="T176" s="828"/>
      <c r="U176" s="852">
        <v>0.85</v>
      </c>
      <c r="V176" s="925">
        <f t="shared" ref="V176" si="338">V175</f>
        <v>0.1</v>
      </c>
      <c r="W176" s="845">
        <f t="shared" si="307"/>
        <v>0</v>
      </c>
      <c r="X176" s="925">
        <f t="shared" ref="X176" si="339">X175</f>
        <v>0.1</v>
      </c>
      <c r="Y176" s="846">
        <f t="shared" si="308"/>
        <v>0</v>
      </c>
      <c r="Z176" s="925">
        <f t="shared" ref="Z176" si="340">Z175</f>
        <v>0.1</v>
      </c>
      <c r="AA176" s="1227">
        <f t="shared" si="309"/>
        <v>0</v>
      </c>
      <c r="AB176" s="1228"/>
      <c r="AC176" s="62"/>
      <c r="AF176" s="479">
        <f t="shared" si="247"/>
        <v>176</v>
      </c>
      <c r="AG176" s="577">
        <f t="shared" si="310"/>
        <v>0</v>
      </c>
    </row>
    <row r="177" spans="1:35" ht="15.6" customHeight="1">
      <c r="A177" s="1137"/>
      <c r="B177" s="1243"/>
      <c r="C177" s="1245"/>
      <c r="D177" s="839"/>
      <c r="E177" s="839"/>
      <c r="F177" s="839"/>
      <c r="G177" s="839"/>
      <c r="H177" s="839"/>
      <c r="I177" s="839"/>
      <c r="J177" s="848"/>
      <c r="K177" s="848"/>
      <c r="L177" s="839"/>
      <c r="M177" s="849">
        <f t="shared" si="302"/>
        <v>0</v>
      </c>
      <c r="N177" s="850" t="s">
        <v>164</v>
      </c>
      <c r="O177" s="820">
        <v>0</v>
      </c>
      <c r="P177" s="851">
        <f t="shared" si="303"/>
        <v>0</v>
      </c>
      <c r="Q177" s="851">
        <f t="shared" si="304"/>
        <v>0</v>
      </c>
      <c r="R177" s="827">
        <f t="shared" si="305"/>
        <v>0</v>
      </c>
      <c r="S177" s="827">
        <f t="shared" si="306"/>
        <v>0</v>
      </c>
      <c r="T177" s="828"/>
      <c r="U177" s="852">
        <v>0.85</v>
      </c>
      <c r="V177" s="925">
        <f t="shared" ref="V177" si="341">V176</f>
        <v>0.1</v>
      </c>
      <c r="W177" s="845">
        <f t="shared" si="307"/>
        <v>0</v>
      </c>
      <c r="X177" s="925">
        <f t="shared" ref="X177" si="342">X176</f>
        <v>0.1</v>
      </c>
      <c r="Y177" s="846">
        <f t="shared" si="308"/>
        <v>0</v>
      </c>
      <c r="Z177" s="925">
        <f t="shared" ref="Z177" si="343">Z176</f>
        <v>0.1</v>
      </c>
      <c r="AA177" s="1227">
        <f t="shared" si="309"/>
        <v>0</v>
      </c>
      <c r="AB177" s="1228"/>
      <c r="AC177" s="62"/>
      <c r="AF177" s="479">
        <f t="shared" si="247"/>
        <v>177</v>
      </c>
      <c r="AG177" s="577">
        <f t="shared" si="310"/>
        <v>0</v>
      </c>
    </row>
    <row r="178" spans="1:35" ht="15.6" customHeight="1">
      <c r="A178" s="1137"/>
      <c r="B178" s="1243"/>
      <c r="C178" s="1245"/>
      <c r="D178" s="839"/>
      <c r="E178" s="839"/>
      <c r="F178" s="839"/>
      <c r="G178" s="839"/>
      <c r="H178" s="839"/>
      <c r="I178" s="839"/>
      <c r="J178" s="848"/>
      <c r="K178" s="848"/>
      <c r="L178" s="839"/>
      <c r="M178" s="849">
        <f t="shared" si="302"/>
        <v>0</v>
      </c>
      <c r="N178" s="850" t="s">
        <v>164</v>
      </c>
      <c r="O178" s="820">
        <v>0</v>
      </c>
      <c r="P178" s="851">
        <f t="shared" si="303"/>
        <v>0</v>
      </c>
      <c r="Q178" s="851">
        <f t="shared" si="304"/>
        <v>0</v>
      </c>
      <c r="R178" s="827">
        <f t="shared" si="305"/>
        <v>0</v>
      </c>
      <c r="S178" s="827">
        <f t="shared" si="306"/>
        <v>0</v>
      </c>
      <c r="T178" s="828"/>
      <c r="U178" s="852">
        <v>0.85</v>
      </c>
      <c r="V178" s="925">
        <f t="shared" ref="V178" si="344">V177</f>
        <v>0.1</v>
      </c>
      <c r="W178" s="845">
        <f t="shared" si="307"/>
        <v>0</v>
      </c>
      <c r="X178" s="925">
        <f t="shared" ref="X178" si="345">X177</f>
        <v>0.1</v>
      </c>
      <c r="Y178" s="846">
        <f t="shared" si="308"/>
        <v>0</v>
      </c>
      <c r="Z178" s="925">
        <f t="shared" ref="Z178" si="346">Z177</f>
        <v>0.1</v>
      </c>
      <c r="AA178" s="1227">
        <f t="shared" si="309"/>
        <v>0</v>
      </c>
      <c r="AB178" s="1228"/>
      <c r="AC178" s="62"/>
      <c r="AF178" s="479">
        <f t="shared" si="247"/>
        <v>178</v>
      </c>
      <c r="AG178" s="577">
        <f t="shared" si="310"/>
        <v>0</v>
      </c>
    </row>
    <row r="179" spans="1:35" ht="15.6" customHeight="1">
      <c r="A179" s="1137"/>
      <c r="B179" s="1244"/>
      <c r="C179" s="1245"/>
      <c r="D179" s="839"/>
      <c r="E179" s="839"/>
      <c r="F179" s="839"/>
      <c r="G179" s="839"/>
      <c r="H179" s="839"/>
      <c r="I179" s="839"/>
      <c r="J179" s="848"/>
      <c r="K179" s="848"/>
      <c r="L179" s="839"/>
      <c r="M179" s="849">
        <f t="shared" si="302"/>
        <v>0</v>
      </c>
      <c r="N179" s="850" t="s">
        <v>164</v>
      </c>
      <c r="O179" s="820">
        <v>0</v>
      </c>
      <c r="P179" s="851">
        <f t="shared" si="303"/>
        <v>0</v>
      </c>
      <c r="Q179" s="853">
        <f t="shared" si="304"/>
        <v>0</v>
      </c>
      <c r="R179" s="827">
        <f t="shared" si="305"/>
        <v>0</v>
      </c>
      <c r="S179" s="827">
        <f t="shared" si="306"/>
        <v>0</v>
      </c>
      <c r="T179" s="828"/>
      <c r="U179" s="852">
        <v>0.85</v>
      </c>
      <c r="V179" s="925">
        <f t="shared" ref="V179" si="347">V178</f>
        <v>0.1</v>
      </c>
      <c r="W179" s="845">
        <f t="shared" si="307"/>
        <v>0</v>
      </c>
      <c r="X179" s="926">
        <f t="shared" ref="X179" si="348">X178</f>
        <v>0.1</v>
      </c>
      <c r="Y179" s="846">
        <f t="shared" si="308"/>
        <v>0</v>
      </c>
      <c r="Z179" s="925">
        <f t="shared" ref="Z179" si="349">Z178</f>
        <v>0.1</v>
      </c>
      <c r="AA179" s="1227">
        <f t="shared" si="309"/>
        <v>0</v>
      </c>
      <c r="AB179" s="1228"/>
      <c r="AC179" s="62"/>
      <c r="AF179" s="479">
        <f t="shared" si="247"/>
        <v>179</v>
      </c>
      <c r="AG179" s="577">
        <f t="shared" si="310"/>
        <v>0</v>
      </c>
    </row>
    <row r="180" spans="1:35">
      <c r="A180" s="1137"/>
      <c r="B180" s="1240"/>
      <c r="C180" s="1241"/>
      <c r="D180" s="1241"/>
      <c r="E180" s="1241"/>
      <c r="F180" s="1241"/>
      <c r="G180" s="1241"/>
      <c r="H180" s="1241"/>
      <c r="I180" s="1241"/>
      <c r="J180" s="1241"/>
      <c r="K180" s="1241"/>
      <c r="L180" s="1241"/>
      <c r="M180" s="1241"/>
      <c r="N180" s="1241"/>
      <c r="O180" s="1242"/>
      <c r="P180" s="355" t="s">
        <v>185</v>
      </c>
      <c r="Q180" s="355">
        <f>SUM(Q165:Q179)</f>
        <v>0</v>
      </c>
      <c r="R180" s="356" t="s">
        <v>62</v>
      </c>
      <c r="S180" s="280">
        <f>SUM(S165:S179)</f>
        <v>0</v>
      </c>
      <c r="T180" s="553" t="s">
        <v>186</v>
      </c>
      <c r="U180" s="554">
        <f>IF(SUM(T165:T179)=0,0,1-(S180/Q180))</f>
        <v>0</v>
      </c>
      <c r="V180" s="549" t="s">
        <v>123</v>
      </c>
      <c r="W180" s="549" t="s">
        <v>124</v>
      </c>
      <c r="X180" s="550" t="s">
        <v>125</v>
      </c>
      <c r="Y180" s="550" t="s">
        <v>126</v>
      </c>
      <c r="Z180" s="549" t="s">
        <v>127</v>
      </c>
      <c r="AA180" s="1205" t="s">
        <v>128</v>
      </c>
      <c r="AB180" s="1206"/>
      <c r="AC180" s="62"/>
      <c r="AF180" s="1020" t="s">
        <v>129</v>
      </c>
      <c r="AG180" s="1020"/>
      <c r="AH180" s="1020" t="s">
        <v>130</v>
      </c>
      <c r="AI180" s="1020"/>
    </row>
    <row r="181" spans="1:35">
      <c r="A181" s="1137"/>
      <c r="B181" s="74" t="s">
        <v>131</v>
      </c>
      <c r="C181" s="1028"/>
      <c r="D181" s="1022"/>
      <c r="E181" s="1022"/>
      <c r="F181" s="1022"/>
      <c r="G181" s="1022"/>
      <c r="H181" s="1022"/>
      <c r="I181" s="1022"/>
      <c r="J181" s="1022"/>
      <c r="K181" s="1022"/>
      <c r="L181" s="1022"/>
      <c r="M181" s="1022"/>
      <c r="N181" s="1022"/>
      <c r="O181" s="1022"/>
      <c r="P181" s="1022"/>
      <c r="Q181" s="1022"/>
      <c r="R181" s="1022"/>
      <c r="S181" s="1022"/>
      <c r="T181" s="1022"/>
      <c r="U181" s="1023"/>
      <c r="V181" s="551">
        <f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52">
        <f>S180*V164</f>
        <v>0</v>
      </c>
      <c r="X181" s="551">
        <f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52">
        <f>S180*X164</f>
        <v>0</v>
      </c>
      <c r="Z181" s="551">
        <f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1207">
        <f>S180*Z164</f>
        <v>0</v>
      </c>
      <c r="AB181" s="1207"/>
      <c r="AC181" s="62"/>
      <c r="AF181" s="573">
        <v>181</v>
      </c>
      <c r="AG181" s="577">
        <f t="shared" si="310"/>
        <v>0</v>
      </c>
      <c r="AH181" s="1021">
        <f>V181+X181+Z181</f>
        <v>0</v>
      </c>
      <c r="AI181" s="1020"/>
    </row>
    <row r="182" spans="1:35">
      <c r="A182" s="1137"/>
      <c r="B182" s="74" t="s">
        <v>133</v>
      </c>
      <c r="C182" s="1028"/>
      <c r="D182" s="1022"/>
      <c r="E182" s="1022"/>
      <c r="F182" s="1022"/>
      <c r="G182" s="1022"/>
      <c r="H182" s="1022"/>
      <c r="I182" s="1022"/>
      <c r="J182" s="1022"/>
      <c r="K182" s="1022"/>
      <c r="L182" s="1022"/>
      <c r="M182" s="1022"/>
      <c r="N182" s="1022"/>
      <c r="O182" s="1022"/>
      <c r="P182" s="1022"/>
      <c r="Q182" s="1022"/>
      <c r="R182" s="1022"/>
      <c r="S182" s="1022"/>
      <c r="T182" s="1022"/>
      <c r="U182" s="1023"/>
      <c r="V182" s="1214" t="s">
        <v>187</v>
      </c>
      <c r="W182" s="1214"/>
      <c r="X182" s="1215">
        <f>Q180+V181+X181+Z181</f>
        <v>0</v>
      </c>
      <c r="Y182" s="1215"/>
      <c r="Z182" s="282" t="s">
        <v>136</v>
      </c>
      <c r="AA182" s="1229">
        <f>S180+((S180*V164)+(S180*X164)+(S180*Z164))</f>
        <v>0</v>
      </c>
      <c r="AB182" s="1229"/>
      <c r="AC182" s="62"/>
      <c r="AG182" s="464"/>
    </row>
    <row r="183" spans="1:35">
      <c r="A183" s="1137"/>
      <c r="B183" s="62"/>
      <c r="C183" s="62"/>
      <c r="D183" s="277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G183" s="464"/>
    </row>
    <row r="184" spans="1:35">
      <c r="A184" s="1137"/>
      <c r="B184" s="62"/>
      <c r="C184" s="62"/>
      <c r="D184" s="277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G184" s="464"/>
    </row>
    <row r="185" spans="1:35" ht="49.95" customHeight="1">
      <c r="A185" s="1139" t="s">
        <v>149</v>
      </c>
      <c r="B185" s="1208" t="s">
        <v>171</v>
      </c>
      <c r="C185" s="1208"/>
      <c r="D185" s="1208"/>
      <c r="E185" s="1208"/>
      <c r="F185" s="1208"/>
      <c r="G185" s="1208"/>
      <c r="H185" s="1208"/>
      <c r="I185" s="1208"/>
      <c r="J185" s="1208"/>
      <c r="K185" s="1208"/>
      <c r="L185" s="1208"/>
      <c r="M185" s="1208"/>
      <c r="N185" s="1208"/>
      <c r="O185" s="1208"/>
      <c r="P185" s="1117" t="str">
        <f>IF(B188=0,"",B188)</f>
        <v/>
      </c>
      <c r="Q185" s="1117"/>
      <c r="R185" s="1117"/>
      <c r="S185" s="1117"/>
      <c r="T185" s="1117"/>
      <c r="U185" s="1117"/>
      <c r="V185" s="1117"/>
      <c r="W185" s="1117"/>
      <c r="X185" s="1117"/>
      <c r="Y185" s="1117"/>
      <c r="Z185" s="1117"/>
      <c r="AA185" s="1117"/>
      <c r="AB185" s="1117"/>
      <c r="AC185" s="1117"/>
      <c r="AG185" s="464"/>
    </row>
    <row r="186" spans="1:35" ht="15.6" customHeight="1">
      <c r="A186" s="1139"/>
      <c r="B186" s="1216" t="s">
        <v>74</v>
      </c>
      <c r="C186" s="1218" t="s">
        <v>75</v>
      </c>
      <c r="D186" s="1220" t="s">
        <v>84</v>
      </c>
      <c r="E186" s="1216" t="s">
        <v>45</v>
      </c>
      <c r="F186" s="1223" t="s">
        <v>172</v>
      </c>
      <c r="G186" s="1223" t="s">
        <v>173</v>
      </c>
      <c r="H186" s="1234" t="s">
        <v>94</v>
      </c>
      <c r="I186" s="1223" t="s">
        <v>174</v>
      </c>
      <c r="J186" s="1225" t="s">
        <v>157</v>
      </c>
      <c r="K186" s="1225" t="s">
        <v>175</v>
      </c>
      <c r="L186" s="1223" t="s">
        <v>77</v>
      </c>
      <c r="M186" s="1223" t="s">
        <v>78</v>
      </c>
      <c r="N186" s="1236" t="s">
        <v>100</v>
      </c>
      <c r="O186" s="1216"/>
      <c r="P186" s="1230" t="s">
        <v>176</v>
      </c>
      <c r="Q186" s="1230"/>
      <c r="R186" s="1230" t="s">
        <v>177</v>
      </c>
      <c r="S186" s="1230"/>
      <c r="T186" s="1210" t="s">
        <v>178</v>
      </c>
      <c r="U186" s="1212" t="s">
        <v>63</v>
      </c>
      <c r="V186" s="1105" t="s">
        <v>80</v>
      </c>
      <c r="W186" s="1230"/>
      <c r="X186" s="1230"/>
      <c r="Y186" s="1230"/>
      <c r="Z186" s="1230"/>
      <c r="AA186" s="1230"/>
      <c r="AB186" s="1230"/>
      <c r="AC186" s="1248" t="s">
        <v>104</v>
      </c>
      <c r="AG186" s="464"/>
    </row>
    <row r="187" spans="1:35">
      <c r="A187" s="1139"/>
      <c r="B187" s="1217"/>
      <c r="C187" s="1219"/>
      <c r="D187" s="1221"/>
      <c r="E187" s="1222"/>
      <c r="F187" s="1224"/>
      <c r="G187" s="1224"/>
      <c r="H187" s="1235"/>
      <c r="I187" s="1224"/>
      <c r="J187" s="1226"/>
      <c r="K187" s="1226"/>
      <c r="L187" s="1224"/>
      <c r="M187" s="1224"/>
      <c r="N187" s="1237"/>
      <c r="O187" s="1222"/>
      <c r="P187" s="271" t="s">
        <v>179</v>
      </c>
      <c r="Q187" s="245" t="s">
        <v>82</v>
      </c>
      <c r="R187" s="245" t="s">
        <v>180</v>
      </c>
      <c r="S187" s="3" t="s">
        <v>181</v>
      </c>
      <c r="T187" s="1211"/>
      <c r="U187" s="1213"/>
      <c r="V187" s="117">
        <v>0.1</v>
      </c>
      <c r="W187" s="272" t="s">
        <v>57</v>
      </c>
      <c r="X187" s="118">
        <v>0.1</v>
      </c>
      <c r="Y187" s="273" t="s">
        <v>108</v>
      </c>
      <c r="Z187" s="119">
        <v>0.1</v>
      </c>
      <c r="AA187" s="1231" t="s">
        <v>59</v>
      </c>
      <c r="AB187" s="1232"/>
      <c r="AC187" s="1249"/>
      <c r="AG187" s="464"/>
    </row>
    <row r="188" spans="1:35" ht="15.6" customHeight="1">
      <c r="A188" s="1139"/>
      <c r="B188" s="1243">
        <f>'Cadastro Inicial'!B24</f>
        <v>0</v>
      </c>
      <c r="C188" s="1245">
        <f>'Cadastro Inicial'!C24:D24</f>
        <v>0</v>
      </c>
      <c r="D188" s="839"/>
      <c r="E188" s="839"/>
      <c r="F188" s="839"/>
      <c r="G188" s="839"/>
      <c r="H188" s="839"/>
      <c r="I188" s="839"/>
      <c r="J188" s="848"/>
      <c r="K188" s="848"/>
      <c r="L188" s="839"/>
      <c r="M188" s="849">
        <f>IF(K188=0,0,(K188-J188)+1)</f>
        <v>0</v>
      </c>
      <c r="N188" s="850" t="s">
        <v>164</v>
      </c>
      <c r="O188" s="820">
        <v>0</v>
      </c>
      <c r="P188" s="851">
        <f>ROUNDUP(((R188/U188)),0)</f>
        <v>0</v>
      </c>
      <c r="Q188" s="851">
        <f>P188*L188*M188</f>
        <v>0</v>
      </c>
      <c r="R188" s="827">
        <f>T188-(T188*O188)</f>
        <v>0</v>
      </c>
      <c r="S188" s="827">
        <f>R188*M188*L188</f>
        <v>0</v>
      </c>
      <c r="T188" s="828"/>
      <c r="U188" s="852">
        <v>0.85</v>
      </c>
      <c r="V188" s="925">
        <f>V187</f>
        <v>0.1</v>
      </c>
      <c r="W188" s="845">
        <f>V188*P188</f>
        <v>0</v>
      </c>
      <c r="X188" s="925">
        <f>X187</f>
        <v>0.1</v>
      </c>
      <c r="Y188" s="846">
        <f>P188*X188</f>
        <v>0</v>
      </c>
      <c r="Z188" s="925">
        <f>Z187</f>
        <v>0.1</v>
      </c>
      <c r="AA188" s="1227">
        <f>P188*Z188</f>
        <v>0</v>
      </c>
      <c r="AB188" s="1228"/>
      <c r="AC188" s="180" t="s">
        <v>114</v>
      </c>
      <c r="AF188" s="479">
        <v>188</v>
      </c>
      <c r="AG188" s="577">
        <f>W188+Y188+AA188</f>
        <v>0</v>
      </c>
    </row>
    <row r="189" spans="1:35" ht="15.6" customHeight="1">
      <c r="A189" s="1139"/>
      <c r="B189" s="1243"/>
      <c r="C189" s="1245"/>
      <c r="D189" s="839"/>
      <c r="E189" s="839"/>
      <c r="F189" s="839"/>
      <c r="G189" s="839"/>
      <c r="H189" s="839"/>
      <c r="I189" s="839"/>
      <c r="J189" s="848"/>
      <c r="K189" s="848"/>
      <c r="L189" s="839"/>
      <c r="M189" s="849">
        <f t="shared" ref="M189:M202" si="350">IF(K189=0,0,(K189-J189)+1)</f>
        <v>0</v>
      </c>
      <c r="N189" s="850" t="s">
        <v>164</v>
      </c>
      <c r="O189" s="820">
        <v>0</v>
      </c>
      <c r="P189" s="851">
        <f t="shared" ref="P189:P202" si="351">ROUNDUP(((R189/U189)),0)</f>
        <v>0</v>
      </c>
      <c r="Q189" s="851">
        <f t="shared" ref="Q189:Q202" si="352">P189*L189*M189</f>
        <v>0</v>
      </c>
      <c r="R189" s="827">
        <f t="shared" ref="R189:R202" si="353">T189-(T189*O189)</f>
        <v>0</v>
      </c>
      <c r="S189" s="827">
        <f t="shared" ref="S189:S202" si="354">R189*M189*L189</f>
        <v>0</v>
      </c>
      <c r="T189" s="828"/>
      <c r="U189" s="852">
        <v>0.85</v>
      </c>
      <c r="V189" s="925">
        <f>V188</f>
        <v>0.1</v>
      </c>
      <c r="W189" s="845">
        <f t="shared" ref="W189:W202" si="355">V189*P189</f>
        <v>0</v>
      </c>
      <c r="X189" s="925">
        <f>X188</f>
        <v>0.1</v>
      </c>
      <c r="Y189" s="846">
        <f t="shared" ref="Y189:Y202" si="356">P189*X189</f>
        <v>0</v>
      </c>
      <c r="Z189" s="925">
        <f>Z188</f>
        <v>0.1</v>
      </c>
      <c r="AA189" s="1227">
        <f t="shared" ref="AA189:AA202" si="357">P189*Z189</f>
        <v>0</v>
      </c>
      <c r="AB189" s="1228"/>
      <c r="AC189" s="188" t="s">
        <v>115</v>
      </c>
      <c r="AF189" s="479">
        <f t="shared" si="247"/>
        <v>189</v>
      </c>
      <c r="AG189" s="577">
        <f t="shared" ref="AG189:AG204" si="358">W189+Y189+AA189</f>
        <v>0</v>
      </c>
    </row>
    <row r="190" spans="1:35" ht="15.6" customHeight="1">
      <c r="A190" s="1139"/>
      <c r="B190" s="1243"/>
      <c r="C190" s="1245"/>
      <c r="D190" s="839"/>
      <c r="E190" s="839"/>
      <c r="F190" s="839"/>
      <c r="G190" s="839"/>
      <c r="H190" s="839"/>
      <c r="I190" s="839"/>
      <c r="J190" s="848"/>
      <c r="K190" s="848"/>
      <c r="L190" s="839"/>
      <c r="M190" s="849">
        <f t="shared" si="350"/>
        <v>0</v>
      </c>
      <c r="N190" s="850" t="s">
        <v>164</v>
      </c>
      <c r="O190" s="820">
        <v>0</v>
      </c>
      <c r="P190" s="851">
        <f t="shared" si="351"/>
        <v>0</v>
      </c>
      <c r="Q190" s="851">
        <f t="shared" si="352"/>
        <v>0</v>
      </c>
      <c r="R190" s="827">
        <f t="shared" si="353"/>
        <v>0</v>
      </c>
      <c r="S190" s="827">
        <f t="shared" si="354"/>
        <v>0</v>
      </c>
      <c r="T190" s="828"/>
      <c r="U190" s="852">
        <v>0.85</v>
      </c>
      <c r="V190" s="925">
        <f t="shared" ref="V190" si="359">V189</f>
        <v>0.1</v>
      </c>
      <c r="W190" s="845">
        <f t="shared" si="355"/>
        <v>0</v>
      </c>
      <c r="X190" s="925">
        <f t="shared" ref="X190" si="360">X189</f>
        <v>0.1</v>
      </c>
      <c r="Y190" s="846">
        <f t="shared" si="356"/>
        <v>0</v>
      </c>
      <c r="Z190" s="925">
        <f t="shared" ref="Z190" si="361">Z189</f>
        <v>0.1</v>
      </c>
      <c r="AA190" s="1227">
        <f t="shared" si="357"/>
        <v>0</v>
      </c>
      <c r="AB190" s="1228"/>
      <c r="AC190" s="147"/>
      <c r="AF190" s="479">
        <f t="shared" si="247"/>
        <v>190</v>
      </c>
      <c r="AG190" s="577">
        <f t="shared" si="358"/>
        <v>0</v>
      </c>
    </row>
    <row r="191" spans="1:35" ht="15.6" customHeight="1">
      <c r="A191" s="1139"/>
      <c r="B191" s="1243"/>
      <c r="C191" s="1245"/>
      <c r="D191" s="839"/>
      <c r="E191" s="839"/>
      <c r="F191" s="839"/>
      <c r="G191" s="839"/>
      <c r="H191" s="839"/>
      <c r="I191" s="839"/>
      <c r="J191" s="848"/>
      <c r="K191" s="848"/>
      <c r="L191" s="839"/>
      <c r="M191" s="849">
        <f t="shared" si="350"/>
        <v>0</v>
      </c>
      <c r="N191" s="850" t="s">
        <v>164</v>
      </c>
      <c r="O191" s="820">
        <v>0</v>
      </c>
      <c r="P191" s="851">
        <f t="shared" si="351"/>
        <v>0</v>
      </c>
      <c r="Q191" s="851">
        <f t="shared" si="352"/>
        <v>0</v>
      </c>
      <c r="R191" s="827">
        <f t="shared" si="353"/>
        <v>0</v>
      </c>
      <c r="S191" s="827">
        <f t="shared" si="354"/>
        <v>0</v>
      </c>
      <c r="T191" s="828"/>
      <c r="U191" s="852">
        <v>0.85</v>
      </c>
      <c r="V191" s="925">
        <f t="shared" ref="V191" si="362">V190</f>
        <v>0.1</v>
      </c>
      <c r="W191" s="845">
        <f t="shared" si="355"/>
        <v>0</v>
      </c>
      <c r="X191" s="925">
        <f t="shared" ref="X191" si="363">X190</f>
        <v>0.1</v>
      </c>
      <c r="Y191" s="846">
        <f t="shared" si="356"/>
        <v>0</v>
      </c>
      <c r="Z191" s="925">
        <f t="shared" ref="Z191" si="364">Z190</f>
        <v>0.1</v>
      </c>
      <c r="AA191" s="1227">
        <f t="shared" si="357"/>
        <v>0</v>
      </c>
      <c r="AB191" s="1228"/>
      <c r="AC191" s="182" t="s">
        <v>116</v>
      </c>
      <c r="AF191" s="479">
        <f t="shared" si="247"/>
        <v>191</v>
      </c>
      <c r="AG191" s="577">
        <f t="shared" si="358"/>
        <v>0</v>
      </c>
    </row>
    <row r="192" spans="1:35" ht="15.6" customHeight="1">
      <c r="A192" s="1139"/>
      <c r="B192" s="1243"/>
      <c r="C192" s="1245"/>
      <c r="D192" s="839"/>
      <c r="E192" s="839"/>
      <c r="F192" s="839"/>
      <c r="G192" s="839"/>
      <c r="H192" s="839"/>
      <c r="I192" s="839"/>
      <c r="J192" s="848"/>
      <c r="K192" s="848"/>
      <c r="L192" s="839"/>
      <c r="M192" s="849">
        <f t="shared" si="350"/>
        <v>0</v>
      </c>
      <c r="N192" s="850" t="s">
        <v>164</v>
      </c>
      <c r="O192" s="820">
        <v>0</v>
      </c>
      <c r="P192" s="851">
        <f t="shared" si="351"/>
        <v>0</v>
      </c>
      <c r="Q192" s="851">
        <f t="shared" si="352"/>
        <v>0</v>
      </c>
      <c r="R192" s="827">
        <f t="shared" si="353"/>
        <v>0</v>
      </c>
      <c r="S192" s="827">
        <f t="shared" si="354"/>
        <v>0</v>
      </c>
      <c r="T192" s="828"/>
      <c r="U192" s="852">
        <v>0.85</v>
      </c>
      <c r="V192" s="925">
        <f t="shared" ref="V192" si="365">V191</f>
        <v>0.1</v>
      </c>
      <c r="W192" s="845">
        <f t="shared" si="355"/>
        <v>0</v>
      </c>
      <c r="X192" s="925">
        <f t="shared" ref="X192" si="366">X191</f>
        <v>0.1</v>
      </c>
      <c r="Y192" s="846">
        <f t="shared" si="356"/>
        <v>0</v>
      </c>
      <c r="Z192" s="925">
        <f t="shared" ref="Z192" si="367">Z191</f>
        <v>0.1</v>
      </c>
      <c r="AA192" s="1227">
        <f t="shared" si="357"/>
        <v>0</v>
      </c>
      <c r="AB192" s="1228"/>
      <c r="AC192" s="187" t="s">
        <v>117</v>
      </c>
      <c r="AF192" s="479">
        <f t="shared" si="247"/>
        <v>192</v>
      </c>
      <c r="AG192" s="577">
        <f t="shared" si="358"/>
        <v>0</v>
      </c>
    </row>
    <row r="193" spans="1:35" ht="15.6" customHeight="1">
      <c r="A193" s="1139"/>
      <c r="B193" s="1243"/>
      <c r="C193" s="1245"/>
      <c r="D193" s="839"/>
      <c r="E193" s="839"/>
      <c r="F193" s="839"/>
      <c r="G193" s="839"/>
      <c r="H193" s="839"/>
      <c r="I193" s="839"/>
      <c r="J193" s="848"/>
      <c r="K193" s="848"/>
      <c r="L193" s="839"/>
      <c r="M193" s="849">
        <f t="shared" si="350"/>
        <v>0</v>
      </c>
      <c r="N193" s="850" t="s">
        <v>164</v>
      </c>
      <c r="O193" s="820">
        <v>0</v>
      </c>
      <c r="P193" s="851">
        <f t="shared" si="351"/>
        <v>0</v>
      </c>
      <c r="Q193" s="851">
        <f t="shared" si="352"/>
        <v>0</v>
      </c>
      <c r="R193" s="827">
        <f t="shared" si="353"/>
        <v>0</v>
      </c>
      <c r="S193" s="827">
        <f t="shared" si="354"/>
        <v>0</v>
      </c>
      <c r="T193" s="828"/>
      <c r="U193" s="852">
        <v>0.85</v>
      </c>
      <c r="V193" s="925">
        <f t="shared" ref="V193" si="368">V192</f>
        <v>0.1</v>
      </c>
      <c r="W193" s="845">
        <f t="shared" si="355"/>
        <v>0</v>
      </c>
      <c r="X193" s="925">
        <f t="shared" ref="X193" si="369">X192</f>
        <v>0.1</v>
      </c>
      <c r="Y193" s="846">
        <f t="shared" si="356"/>
        <v>0</v>
      </c>
      <c r="Z193" s="925">
        <f t="shared" ref="Z193" si="370">Z192</f>
        <v>0.1</v>
      </c>
      <c r="AA193" s="1227">
        <f t="shared" si="357"/>
        <v>0</v>
      </c>
      <c r="AB193" s="1228"/>
      <c r="AC193" s="63"/>
      <c r="AF193" s="479">
        <f t="shared" si="247"/>
        <v>193</v>
      </c>
      <c r="AG193" s="577">
        <f t="shared" si="358"/>
        <v>0</v>
      </c>
    </row>
    <row r="194" spans="1:35" ht="15.6" customHeight="1">
      <c r="A194" s="1139"/>
      <c r="B194" s="1243"/>
      <c r="C194" s="1245"/>
      <c r="D194" s="839"/>
      <c r="E194" s="839"/>
      <c r="F194" s="839"/>
      <c r="G194" s="839"/>
      <c r="H194" s="839"/>
      <c r="I194" s="839"/>
      <c r="J194" s="848"/>
      <c r="K194" s="848"/>
      <c r="L194" s="839"/>
      <c r="M194" s="849">
        <f t="shared" si="350"/>
        <v>0</v>
      </c>
      <c r="N194" s="850" t="s">
        <v>164</v>
      </c>
      <c r="O194" s="820">
        <v>0</v>
      </c>
      <c r="P194" s="851">
        <f t="shared" si="351"/>
        <v>0</v>
      </c>
      <c r="Q194" s="851">
        <f t="shared" si="352"/>
        <v>0</v>
      </c>
      <c r="R194" s="827">
        <f t="shared" si="353"/>
        <v>0</v>
      </c>
      <c r="S194" s="827">
        <f t="shared" si="354"/>
        <v>0</v>
      </c>
      <c r="T194" s="828"/>
      <c r="U194" s="852">
        <v>0.85</v>
      </c>
      <c r="V194" s="925">
        <f t="shared" ref="V194" si="371">V193</f>
        <v>0.1</v>
      </c>
      <c r="W194" s="845">
        <f t="shared" si="355"/>
        <v>0</v>
      </c>
      <c r="X194" s="925">
        <f t="shared" ref="X194" si="372">X193</f>
        <v>0.1</v>
      </c>
      <c r="Y194" s="846">
        <f t="shared" si="356"/>
        <v>0</v>
      </c>
      <c r="Z194" s="925">
        <f t="shared" ref="Z194" si="373">Z193</f>
        <v>0.1</v>
      </c>
      <c r="AA194" s="1227">
        <f t="shared" si="357"/>
        <v>0</v>
      </c>
      <c r="AB194" s="1228"/>
      <c r="AC194" s="63"/>
      <c r="AF194" s="479">
        <f t="shared" ref="AF194:AF225" si="374">AF193+1</f>
        <v>194</v>
      </c>
      <c r="AG194" s="577">
        <f t="shared" si="358"/>
        <v>0</v>
      </c>
    </row>
    <row r="195" spans="1:35" ht="15.6" customHeight="1">
      <c r="A195" s="1139"/>
      <c r="B195" s="1243"/>
      <c r="C195" s="1245"/>
      <c r="D195" s="839"/>
      <c r="E195" s="839"/>
      <c r="F195" s="839"/>
      <c r="G195" s="839"/>
      <c r="H195" s="839"/>
      <c r="I195" s="839"/>
      <c r="J195" s="848"/>
      <c r="K195" s="848"/>
      <c r="L195" s="839"/>
      <c r="M195" s="849">
        <f t="shared" si="350"/>
        <v>0</v>
      </c>
      <c r="N195" s="850" t="s">
        <v>164</v>
      </c>
      <c r="O195" s="820">
        <v>0</v>
      </c>
      <c r="P195" s="851">
        <f t="shared" si="351"/>
        <v>0</v>
      </c>
      <c r="Q195" s="851">
        <f t="shared" si="352"/>
        <v>0</v>
      </c>
      <c r="R195" s="827">
        <f t="shared" si="353"/>
        <v>0</v>
      </c>
      <c r="S195" s="827">
        <f t="shared" si="354"/>
        <v>0</v>
      </c>
      <c r="T195" s="828"/>
      <c r="U195" s="852">
        <v>0.85</v>
      </c>
      <c r="V195" s="925">
        <f t="shared" ref="V195" si="375">V194</f>
        <v>0.1</v>
      </c>
      <c r="W195" s="845">
        <f t="shared" si="355"/>
        <v>0</v>
      </c>
      <c r="X195" s="925">
        <f t="shared" ref="X195" si="376">X194</f>
        <v>0.1</v>
      </c>
      <c r="Y195" s="846">
        <f t="shared" si="356"/>
        <v>0</v>
      </c>
      <c r="Z195" s="925">
        <f t="shared" ref="Z195" si="377">Z194</f>
        <v>0.1</v>
      </c>
      <c r="AA195" s="1227">
        <f t="shared" si="357"/>
        <v>0</v>
      </c>
      <c r="AB195" s="1228"/>
      <c r="AC195" s="63"/>
      <c r="AF195" s="479">
        <f t="shared" si="374"/>
        <v>195</v>
      </c>
      <c r="AG195" s="577">
        <f t="shared" si="358"/>
        <v>0</v>
      </c>
    </row>
    <row r="196" spans="1:35" ht="15.6" customHeight="1">
      <c r="A196" s="1139"/>
      <c r="B196" s="1243"/>
      <c r="C196" s="1245"/>
      <c r="D196" s="839"/>
      <c r="E196" s="839"/>
      <c r="F196" s="839"/>
      <c r="G196" s="839"/>
      <c r="H196" s="839"/>
      <c r="I196" s="839"/>
      <c r="J196" s="848"/>
      <c r="K196" s="848"/>
      <c r="L196" s="839"/>
      <c r="M196" s="849">
        <f t="shared" si="350"/>
        <v>0</v>
      </c>
      <c r="N196" s="850" t="s">
        <v>164</v>
      </c>
      <c r="O196" s="820">
        <v>0</v>
      </c>
      <c r="P196" s="851">
        <f t="shared" si="351"/>
        <v>0</v>
      </c>
      <c r="Q196" s="851">
        <f t="shared" si="352"/>
        <v>0</v>
      </c>
      <c r="R196" s="827">
        <f t="shared" si="353"/>
        <v>0</v>
      </c>
      <c r="S196" s="827">
        <f t="shared" si="354"/>
        <v>0</v>
      </c>
      <c r="T196" s="828"/>
      <c r="U196" s="852">
        <v>0.85</v>
      </c>
      <c r="V196" s="925">
        <f t="shared" ref="V196" si="378">V195</f>
        <v>0.1</v>
      </c>
      <c r="W196" s="845">
        <f t="shared" si="355"/>
        <v>0</v>
      </c>
      <c r="X196" s="925">
        <f t="shared" ref="X196" si="379">X195</f>
        <v>0.1</v>
      </c>
      <c r="Y196" s="846">
        <f t="shared" si="356"/>
        <v>0</v>
      </c>
      <c r="Z196" s="925">
        <f t="shared" ref="Z196" si="380">Z195</f>
        <v>0.1</v>
      </c>
      <c r="AA196" s="1227">
        <f t="shared" si="357"/>
        <v>0</v>
      </c>
      <c r="AB196" s="1228"/>
      <c r="AC196" s="63"/>
      <c r="AF196" s="479">
        <f t="shared" si="374"/>
        <v>196</v>
      </c>
      <c r="AG196" s="577">
        <f t="shared" si="358"/>
        <v>0</v>
      </c>
    </row>
    <row r="197" spans="1:35" ht="15.6" customHeight="1">
      <c r="A197" s="1139"/>
      <c r="B197" s="1243"/>
      <c r="C197" s="1245"/>
      <c r="D197" s="839"/>
      <c r="E197" s="839"/>
      <c r="F197" s="839"/>
      <c r="G197" s="839"/>
      <c r="H197" s="839"/>
      <c r="I197" s="839"/>
      <c r="J197" s="848"/>
      <c r="K197" s="848"/>
      <c r="L197" s="839"/>
      <c r="M197" s="849">
        <f t="shared" si="350"/>
        <v>0</v>
      </c>
      <c r="N197" s="850" t="s">
        <v>164</v>
      </c>
      <c r="O197" s="820">
        <v>0</v>
      </c>
      <c r="P197" s="851">
        <f t="shared" si="351"/>
        <v>0</v>
      </c>
      <c r="Q197" s="851">
        <f t="shared" si="352"/>
        <v>0</v>
      </c>
      <c r="R197" s="827">
        <f t="shared" si="353"/>
        <v>0</v>
      </c>
      <c r="S197" s="827">
        <f t="shared" si="354"/>
        <v>0</v>
      </c>
      <c r="T197" s="828"/>
      <c r="U197" s="852">
        <v>0.85</v>
      </c>
      <c r="V197" s="925">
        <f t="shared" ref="V197" si="381">V196</f>
        <v>0.1</v>
      </c>
      <c r="W197" s="845">
        <f t="shared" si="355"/>
        <v>0</v>
      </c>
      <c r="X197" s="925">
        <f t="shared" ref="X197" si="382">X196</f>
        <v>0.1</v>
      </c>
      <c r="Y197" s="846">
        <f t="shared" si="356"/>
        <v>0</v>
      </c>
      <c r="Z197" s="925">
        <f t="shared" ref="Z197" si="383">Z196</f>
        <v>0.1</v>
      </c>
      <c r="AA197" s="1227">
        <f t="shared" si="357"/>
        <v>0</v>
      </c>
      <c r="AB197" s="1228"/>
      <c r="AC197" s="63"/>
      <c r="AF197" s="479">
        <f t="shared" si="374"/>
        <v>197</v>
      </c>
      <c r="AG197" s="577">
        <f t="shared" si="358"/>
        <v>0</v>
      </c>
    </row>
    <row r="198" spans="1:35" ht="15.6" customHeight="1">
      <c r="A198" s="1139"/>
      <c r="B198" s="1243"/>
      <c r="C198" s="1245"/>
      <c r="D198" s="839"/>
      <c r="E198" s="839"/>
      <c r="F198" s="839"/>
      <c r="G198" s="839"/>
      <c r="H198" s="839"/>
      <c r="I198" s="839"/>
      <c r="J198" s="848"/>
      <c r="K198" s="848"/>
      <c r="L198" s="839"/>
      <c r="M198" s="849">
        <f t="shared" si="350"/>
        <v>0</v>
      </c>
      <c r="N198" s="850" t="s">
        <v>164</v>
      </c>
      <c r="O198" s="820">
        <v>0</v>
      </c>
      <c r="P198" s="851">
        <f t="shared" si="351"/>
        <v>0</v>
      </c>
      <c r="Q198" s="851">
        <f t="shared" si="352"/>
        <v>0</v>
      </c>
      <c r="R198" s="827">
        <f t="shared" si="353"/>
        <v>0</v>
      </c>
      <c r="S198" s="827">
        <f t="shared" si="354"/>
        <v>0</v>
      </c>
      <c r="T198" s="828"/>
      <c r="U198" s="852">
        <v>0.85</v>
      </c>
      <c r="V198" s="925">
        <f t="shared" ref="V198" si="384">V197</f>
        <v>0.1</v>
      </c>
      <c r="W198" s="845">
        <f t="shared" si="355"/>
        <v>0</v>
      </c>
      <c r="X198" s="925">
        <f t="shared" ref="X198" si="385">X197</f>
        <v>0.1</v>
      </c>
      <c r="Y198" s="846">
        <f t="shared" si="356"/>
        <v>0</v>
      </c>
      <c r="Z198" s="925">
        <f t="shared" ref="Z198" si="386">Z197</f>
        <v>0.1</v>
      </c>
      <c r="AA198" s="1227">
        <f t="shared" si="357"/>
        <v>0</v>
      </c>
      <c r="AB198" s="1228"/>
      <c r="AC198" s="63"/>
      <c r="AF198" s="479">
        <f t="shared" si="374"/>
        <v>198</v>
      </c>
      <c r="AG198" s="577">
        <f t="shared" si="358"/>
        <v>0</v>
      </c>
    </row>
    <row r="199" spans="1:35" ht="15.6" customHeight="1">
      <c r="A199" s="1139"/>
      <c r="B199" s="1243"/>
      <c r="C199" s="1245"/>
      <c r="D199" s="839"/>
      <c r="E199" s="839"/>
      <c r="F199" s="839"/>
      <c r="G199" s="839"/>
      <c r="H199" s="839"/>
      <c r="I199" s="839"/>
      <c r="J199" s="848"/>
      <c r="K199" s="848"/>
      <c r="L199" s="839"/>
      <c r="M199" s="849">
        <f t="shared" si="350"/>
        <v>0</v>
      </c>
      <c r="N199" s="850" t="s">
        <v>164</v>
      </c>
      <c r="O199" s="820">
        <v>0</v>
      </c>
      <c r="P199" s="851">
        <f t="shared" si="351"/>
        <v>0</v>
      </c>
      <c r="Q199" s="851">
        <f t="shared" si="352"/>
        <v>0</v>
      </c>
      <c r="R199" s="827">
        <f t="shared" si="353"/>
        <v>0</v>
      </c>
      <c r="S199" s="827">
        <f t="shared" si="354"/>
        <v>0</v>
      </c>
      <c r="T199" s="828"/>
      <c r="U199" s="852">
        <v>0.85</v>
      </c>
      <c r="V199" s="925">
        <f t="shared" ref="V199" si="387">V198</f>
        <v>0.1</v>
      </c>
      <c r="W199" s="845">
        <f t="shared" si="355"/>
        <v>0</v>
      </c>
      <c r="X199" s="925">
        <f t="shared" ref="X199" si="388">X198</f>
        <v>0.1</v>
      </c>
      <c r="Y199" s="846">
        <f t="shared" si="356"/>
        <v>0</v>
      </c>
      <c r="Z199" s="925">
        <f t="shared" ref="Z199" si="389">Z198</f>
        <v>0.1</v>
      </c>
      <c r="AA199" s="1227">
        <f t="shared" si="357"/>
        <v>0</v>
      </c>
      <c r="AB199" s="1228"/>
      <c r="AC199" s="63"/>
      <c r="AF199" s="479">
        <f t="shared" si="374"/>
        <v>199</v>
      </c>
      <c r="AG199" s="577">
        <f t="shared" si="358"/>
        <v>0</v>
      </c>
    </row>
    <row r="200" spans="1:35" ht="15.6" customHeight="1">
      <c r="A200" s="1139"/>
      <c r="B200" s="1243"/>
      <c r="C200" s="1245"/>
      <c r="D200" s="839"/>
      <c r="E200" s="839"/>
      <c r="F200" s="839"/>
      <c r="G200" s="839"/>
      <c r="H200" s="839"/>
      <c r="I200" s="839"/>
      <c r="J200" s="848"/>
      <c r="K200" s="848"/>
      <c r="L200" s="839"/>
      <c r="M200" s="849">
        <f t="shared" si="350"/>
        <v>0</v>
      </c>
      <c r="N200" s="850" t="s">
        <v>164</v>
      </c>
      <c r="O200" s="820">
        <v>0</v>
      </c>
      <c r="P200" s="851">
        <f t="shared" si="351"/>
        <v>0</v>
      </c>
      <c r="Q200" s="851">
        <f t="shared" si="352"/>
        <v>0</v>
      </c>
      <c r="R200" s="827">
        <f t="shared" si="353"/>
        <v>0</v>
      </c>
      <c r="S200" s="827">
        <f t="shared" si="354"/>
        <v>0</v>
      </c>
      <c r="T200" s="828"/>
      <c r="U200" s="852">
        <v>0.85</v>
      </c>
      <c r="V200" s="925">
        <f t="shared" ref="V200" si="390">V199</f>
        <v>0.1</v>
      </c>
      <c r="W200" s="845">
        <f t="shared" si="355"/>
        <v>0</v>
      </c>
      <c r="X200" s="925">
        <f t="shared" ref="X200" si="391">X199</f>
        <v>0.1</v>
      </c>
      <c r="Y200" s="846">
        <f t="shared" si="356"/>
        <v>0</v>
      </c>
      <c r="Z200" s="925">
        <f t="shared" ref="Z200" si="392">Z199</f>
        <v>0.1</v>
      </c>
      <c r="AA200" s="1227">
        <f t="shared" si="357"/>
        <v>0</v>
      </c>
      <c r="AB200" s="1228"/>
      <c r="AC200" s="63"/>
      <c r="AF200" s="479">
        <f t="shared" si="374"/>
        <v>200</v>
      </c>
      <c r="AG200" s="577">
        <f t="shared" si="358"/>
        <v>0</v>
      </c>
    </row>
    <row r="201" spans="1:35" ht="15.6" customHeight="1">
      <c r="A201" s="1139"/>
      <c r="B201" s="1243"/>
      <c r="C201" s="1245"/>
      <c r="D201" s="839"/>
      <c r="E201" s="839"/>
      <c r="F201" s="839"/>
      <c r="G201" s="839"/>
      <c r="H201" s="839"/>
      <c r="I201" s="839"/>
      <c r="J201" s="848"/>
      <c r="K201" s="848"/>
      <c r="L201" s="839"/>
      <c r="M201" s="849">
        <f t="shared" si="350"/>
        <v>0</v>
      </c>
      <c r="N201" s="850" t="s">
        <v>164</v>
      </c>
      <c r="O201" s="820">
        <v>0</v>
      </c>
      <c r="P201" s="851">
        <f t="shared" si="351"/>
        <v>0</v>
      </c>
      <c r="Q201" s="851">
        <f t="shared" si="352"/>
        <v>0</v>
      </c>
      <c r="R201" s="827">
        <f t="shared" si="353"/>
        <v>0</v>
      </c>
      <c r="S201" s="827">
        <f t="shared" si="354"/>
        <v>0</v>
      </c>
      <c r="T201" s="828"/>
      <c r="U201" s="852">
        <v>0.85</v>
      </c>
      <c r="V201" s="925">
        <f t="shared" ref="V201" si="393">V200</f>
        <v>0.1</v>
      </c>
      <c r="W201" s="845">
        <f t="shared" si="355"/>
        <v>0</v>
      </c>
      <c r="X201" s="925">
        <f t="shared" ref="X201" si="394">X200</f>
        <v>0.1</v>
      </c>
      <c r="Y201" s="846">
        <f t="shared" si="356"/>
        <v>0</v>
      </c>
      <c r="Z201" s="925">
        <f t="shared" ref="Z201" si="395">Z200</f>
        <v>0.1</v>
      </c>
      <c r="AA201" s="1227">
        <f t="shared" si="357"/>
        <v>0</v>
      </c>
      <c r="AB201" s="1228"/>
      <c r="AC201" s="63"/>
      <c r="AF201" s="479">
        <f t="shared" si="374"/>
        <v>201</v>
      </c>
      <c r="AG201" s="577">
        <f t="shared" si="358"/>
        <v>0</v>
      </c>
    </row>
    <row r="202" spans="1:35" ht="15.6" customHeight="1">
      <c r="A202" s="1139"/>
      <c r="B202" s="1244"/>
      <c r="C202" s="1245"/>
      <c r="D202" s="839"/>
      <c r="E202" s="839"/>
      <c r="F202" s="839"/>
      <c r="G202" s="839"/>
      <c r="H202" s="839"/>
      <c r="I202" s="839"/>
      <c r="J202" s="848"/>
      <c r="K202" s="848"/>
      <c r="L202" s="839"/>
      <c r="M202" s="849">
        <f t="shared" si="350"/>
        <v>0</v>
      </c>
      <c r="N202" s="850" t="s">
        <v>164</v>
      </c>
      <c r="O202" s="820">
        <v>0</v>
      </c>
      <c r="P202" s="851">
        <f t="shared" si="351"/>
        <v>0</v>
      </c>
      <c r="Q202" s="853">
        <f t="shared" si="352"/>
        <v>0</v>
      </c>
      <c r="R202" s="827">
        <f t="shared" si="353"/>
        <v>0</v>
      </c>
      <c r="S202" s="827">
        <f t="shared" si="354"/>
        <v>0</v>
      </c>
      <c r="T202" s="828"/>
      <c r="U202" s="852">
        <v>0.85</v>
      </c>
      <c r="V202" s="925">
        <f t="shared" ref="V202" si="396">V201</f>
        <v>0.1</v>
      </c>
      <c r="W202" s="845">
        <f t="shared" si="355"/>
        <v>0</v>
      </c>
      <c r="X202" s="926">
        <f t="shared" ref="X202" si="397">X201</f>
        <v>0.1</v>
      </c>
      <c r="Y202" s="846">
        <f t="shared" si="356"/>
        <v>0</v>
      </c>
      <c r="Z202" s="925">
        <f t="shared" ref="Z202" si="398">Z201</f>
        <v>0.1</v>
      </c>
      <c r="AA202" s="1227">
        <f t="shared" si="357"/>
        <v>0</v>
      </c>
      <c r="AB202" s="1228"/>
      <c r="AC202" s="63"/>
      <c r="AF202" s="479">
        <f t="shared" si="374"/>
        <v>202</v>
      </c>
      <c r="AG202" s="577">
        <f t="shared" si="358"/>
        <v>0</v>
      </c>
    </row>
    <row r="203" spans="1:35">
      <c r="A203" s="1139"/>
      <c r="B203" s="1240"/>
      <c r="C203" s="1241"/>
      <c r="D203" s="1241"/>
      <c r="E203" s="1241"/>
      <c r="F203" s="1241"/>
      <c r="G203" s="1241"/>
      <c r="H203" s="1241"/>
      <c r="I203" s="1241"/>
      <c r="J203" s="1241"/>
      <c r="K203" s="1241"/>
      <c r="L203" s="1241"/>
      <c r="M203" s="1241"/>
      <c r="N203" s="1241"/>
      <c r="O203" s="1242"/>
      <c r="P203" s="355" t="s">
        <v>185</v>
      </c>
      <c r="Q203" s="355">
        <f>SUM(Q188:Q202)</f>
        <v>0</v>
      </c>
      <c r="R203" s="356" t="s">
        <v>62</v>
      </c>
      <c r="S203" s="280">
        <f>SUM(S188:S202)</f>
        <v>0</v>
      </c>
      <c r="T203" s="553" t="s">
        <v>186</v>
      </c>
      <c r="U203" s="554">
        <f>IF(SUM(T188:T202)=0,0,1-(S203/Q203))</f>
        <v>0</v>
      </c>
      <c r="V203" s="549" t="s">
        <v>123</v>
      </c>
      <c r="W203" s="549" t="s">
        <v>124</v>
      </c>
      <c r="X203" s="550" t="s">
        <v>125</v>
      </c>
      <c r="Y203" s="550" t="s">
        <v>126</v>
      </c>
      <c r="Z203" s="549" t="s">
        <v>127</v>
      </c>
      <c r="AA203" s="1205" t="s">
        <v>128</v>
      </c>
      <c r="AB203" s="1206"/>
      <c r="AC203" s="63"/>
      <c r="AF203" s="1020" t="s">
        <v>129</v>
      </c>
      <c r="AG203" s="1020"/>
      <c r="AH203" s="1020" t="s">
        <v>130</v>
      </c>
      <c r="AI203" s="1020"/>
    </row>
    <row r="204" spans="1:35">
      <c r="A204" s="1139"/>
      <c r="B204" s="74" t="s">
        <v>131</v>
      </c>
      <c r="C204" s="1028"/>
      <c r="D204" s="1022"/>
      <c r="E204" s="1022"/>
      <c r="F204" s="1022"/>
      <c r="G204" s="1022"/>
      <c r="H204" s="1022"/>
      <c r="I204" s="1022"/>
      <c r="J204" s="1022"/>
      <c r="K204" s="1022"/>
      <c r="L204" s="1022"/>
      <c r="M204" s="1022"/>
      <c r="N204" s="1022"/>
      <c r="O204" s="1022"/>
      <c r="P204" s="1022"/>
      <c r="Q204" s="1022"/>
      <c r="R204" s="1022"/>
      <c r="S204" s="1022"/>
      <c r="T204" s="1022"/>
      <c r="U204" s="1023"/>
      <c r="V204" s="551">
        <f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52">
        <f>S203*V187</f>
        <v>0</v>
      </c>
      <c r="X204" s="551">
        <f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52">
        <f>S203*X187</f>
        <v>0</v>
      </c>
      <c r="Z204" s="551">
        <f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1207">
        <f>S203*Z187</f>
        <v>0</v>
      </c>
      <c r="AB204" s="1207"/>
      <c r="AC204" s="63"/>
      <c r="AF204" s="573">
        <v>204</v>
      </c>
      <c r="AG204" s="577">
        <f t="shared" si="358"/>
        <v>0</v>
      </c>
      <c r="AH204" s="1021">
        <f>V204+X204+Z204</f>
        <v>0</v>
      </c>
      <c r="AI204" s="1020"/>
    </row>
    <row r="205" spans="1:35">
      <c r="A205" s="1139"/>
      <c r="B205" s="74" t="s">
        <v>133</v>
      </c>
      <c r="C205" s="1028"/>
      <c r="D205" s="1022"/>
      <c r="E205" s="1022"/>
      <c r="F205" s="1022"/>
      <c r="G205" s="1022"/>
      <c r="H205" s="1022"/>
      <c r="I205" s="1022"/>
      <c r="J205" s="1022"/>
      <c r="K205" s="1022"/>
      <c r="L205" s="1022"/>
      <c r="M205" s="1022"/>
      <c r="N205" s="1022"/>
      <c r="O205" s="1022"/>
      <c r="P205" s="1022"/>
      <c r="Q205" s="1022"/>
      <c r="R205" s="1022"/>
      <c r="S205" s="1022"/>
      <c r="T205" s="1022"/>
      <c r="U205" s="1023"/>
      <c r="V205" s="1214" t="s">
        <v>187</v>
      </c>
      <c r="W205" s="1214"/>
      <c r="X205" s="1215">
        <f>Q203+V204+X204+Z204</f>
        <v>0</v>
      </c>
      <c r="Y205" s="1215"/>
      <c r="Z205" s="282" t="s">
        <v>136</v>
      </c>
      <c r="AA205" s="1229">
        <f>S203+((S203*V187)+(S203*X187)+(S203*Z187))</f>
        <v>0</v>
      </c>
      <c r="AB205" s="1229"/>
      <c r="AC205" s="63"/>
      <c r="AG205" s="464"/>
    </row>
    <row r="206" spans="1:35">
      <c r="A206" s="1139"/>
      <c r="B206" s="63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430"/>
      <c r="W206" s="430"/>
      <c r="X206" s="431"/>
      <c r="Y206" s="432"/>
      <c r="Z206" s="433"/>
      <c r="AA206" s="434"/>
      <c r="AB206" s="434"/>
      <c r="AC206" s="63"/>
      <c r="AG206" s="464"/>
    </row>
    <row r="207" spans="1:35">
      <c r="A207" s="1139"/>
      <c r="B207" s="63"/>
      <c r="C207" s="63"/>
      <c r="D207" s="278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G207" s="464"/>
    </row>
    <row r="208" spans="1:35" ht="49.95" customHeight="1">
      <c r="A208" s="1140" t="s">
        <v>150</v>
      </c>
      <c r="B208" s="1209" t="s">
        <v>171</v>
      </c>
      <c r="C208" s="1209"/>
      <c r="D208" s="1209"/>
      <c r="E208" s="1209"/>
      <c r="F208" s="1209"/>
      <c r="G208" s="1209"/>
      <c r="H208" s="1209"/>
      <c r="I208" s="1209"/>
      <c r="J208" s="1209"/>
      <c r="K208" s="1209"/>
      <c r="L208" s="1209"/>
      <c r="M208" s="1209"/>
      <c r="N208" s="1209"/>
      <c r="O208" s="1209"/>
      <c r="P208" s="1103" t="str">
        <f>IF(B211=0,"",B211)</f>
        <v/>
      </c>
      <c r="Q208" s="1103"/>
      <c r="R208" s="1103"/>
      <c r="S208" s="1103"/>
      <c r="T208" s="1103"/>
      <c r="U208" s="1103"/>
      <c r="V208" s="1103"/>
      <c r="W208" s="1103"/>
      <c r="X208" s="1103"/>
      <c r="Y208" s="1103"/>
      <c r="Z208" s="1103"/>
      <c r="AA208" s="1103"/>
      <c r="AB208" s="1103"/>
      <c r="AC208" s="1103"/>
      <c r="AG208" s="464"/>
    </row>
    <row r="209" spans="1:33" ht="15.6" customHeight="1">
      <c r="A209" s="1140"/>
      <c r="B209" s="1216" t="s">
        <v>74</v>
      </c>
      <c r="C209" s="1218" t="s">
        <v>75</v>
      </c>
      <c r="D209" s="1220" t="s">
        <v>84</v>
      </c>
      <c r="E209" s="1216" t="s">
        <v>45</v>
      </c>
      <c r="F209" s="1223" t="s">
        <v>172</v>
      </c>
      <c r="G209" s="1223" t="s">
        <v>173</v>
      </c>
      <c r="H209" s="1234" t="s">
        <v>94</v>
      </c>
      <c r="I209" s="1223" t="s">
        <v>174</v>
      </c>
      <c r="J209" s="1225" t="s">
        <v>157</v>
      </c>
      <c r="K209" s="1225" t="s">
        <v>175</v>
      </c>
      <c r="L209" s="1223" t="s">
        <v>77</v>
      </c>
      <c r="M209" s="1223" t="s">
        <v>78</v>
      </c>
      <c r="N209" s="1236" t="s">
        <v>100</v>
      </c>
      <c r="O209" s="1216"/>
      <c r="P209" s="1230" t="s">
        <v>176</v>
      </c>
      <c r="Q209" s="1230"/>
      <c r="R209" s="1230" t="s">
        <v>177</v>
      </c>
      <c r="S209" s="1230"/>
      <c r="T209" s="1210" t="s">
        <v>178</v>
      </c>
      <c r="U209" s="1212" t="s">
        <v>63</v>
      </c>
      <c r="V209" s="1105" t="s">
        <v>80</v>
      </c>
      <c r="W209" s="1230"/>
      <c r="X209" s="1230"/>
      <c r="Y209" s="1230"/>
      <c r="Z209" s="1230"/>
      <c r="AA209" s="1230"/>
      <c r="AB209" s="1230"/>
      <c r="AC209" s="1248" t="s">
        <v>104</v>
      </c>
      <c r="AG209" s="464"/>
    </row>
    <row r="210" spans="1:33">
      <c r="A210" s="1140"/>
      <c r="B210" s="1217"/>
      <c r="C210" s="1219"/>
      <c r="D210" s="1221"/>
      <c r="E210" s="1222"/>
      <c r="F210" s="1224"/>
      <c r="G210" s="1224"/>
      <c r="H210" s="1235"/>
      <c r="I210" s="1224"/>
      <c r="J210" s="1226"/>
      <c r="K210" s="1226"/>
      <c r="L210" s="1224"/>
      <c r="M210" s="1224"/>
      <c r="N210" s="1237"/>
      <c r="O210" s="1222"/>
      <c r="P210" s="271" t="s">
        <v>179</v>
      </c>
      <c r="Q210" s="245" t="s">
        <v>82</v>
      </c>
      <c r="R210" s="245" t="s">
        <v>180</v>
      </c>
      <c r="S210" s="3" t="s">
        <v>181</v>
      </c>
      <c r="T210" s="1211"/>
      <c r="U210" s="1213"/>
      <c r="V210" s="117">
        <v>0.1</v>
      </c>
      <c r="W210" s="272" t="s">
        <v>57</v>
      </c>
      <c r="X210" s="118">
        <v>0.1</v>
      </c>
      <c r="Y210" s="273" t="s">
        <v>108</v>
      </c>
      <c r="Z210" s="119">
        <v>0.1</v>
      </c>
      <c r="AA210" s="1231" t="s">
        <v>59</v>
      </c>
      <c r="AB210" s="1232"/>
      <c r="AC210" s="1249"/>
      <c r="AG210" s="464"/>
    </row>
    <row r="211" spans="1:33" ht="15.6" customHeight="1">
      <c r="A211" s="1140"/>
      <c r="B211" s="1243">
        <f>'Cadastro Inicial'!B25</f>
        <v>0</v>
      </c>
      <c r="C211" s="1245">
        <f>'Cadastro Inicial'!C25:D25</f>
        <v>0</v>
      </c>
      <c r="D211" s="839"/>
      <c r="E211" s="839"/>
      <c r="F211" s="839"/>
      <c r="G211" s="839"/>
      <c r="H211" s="839"/>
      <c r="I211" s="839"/>
      <c r="J211" s="848"/>
      <c r="K211" s="848"/>
      <c r="L211" s="839"/>
      <c r="M211" s="849">
        <f>IF(K211=0,0,(K211-J211)+1)</f>
        <v>0</v>
      </c>
      <c r="N211" s="850" t="s">
        <v>164</v>
      </c>
      <c r="O211" s="820">
        <v>0</v>
      </c>
      <c r="P211" s="851">
        <f>ROUNDUP(((R211/U211)),0)</f>
        <v>0</v>
      </c>
      <c r="Q211" s="851">
        <f>P211*L211*M211</f>
        <v>0</v>
      </c>
      <c r="R211" s="827">
        <f>T211-(T211*O211)</f>
        <v>0</v>
      </c>
      <c r="S211" s="827">
        <f>R211*M211*L211</f>
        <v>0</v>
      </c>
      <c r="T211" s="828"/>
      <c r="U211" s="852">
        <v>0.85</v>
      </c>
      <c r="V211" s="925">
        <f>V210</f>
        <v>0.1</v>
      </c>
      <c r="W211" s="845">
        <f>V211*P211</f>
        <v>0</v>
      </c>
      <c r="X211" s="925">
        <f>X210</f>
        <v>0.1</v>
      </c>
      <c r="Y211" s="846">
        <f>P211*X211</f>
        <v>0</v>
      </c>
      <c r="Z211" s="925">
        <f>Z210</f>
        <v>0.1</v>
      </c>
      <c r="AA211" s="1227">
        <f>P211*Z211</f>
        <v>0</v>
      </c>
      <c r="AB211" s="1228"/>
      <c r="AC211" s="180" t="s">
        <v>114</v>
      </c>
      <c r="AF211" s="479">
        <v>211</v>
      </c>
      <c r="AG211" s="577">
        <f>W211+Y211+AA211</f>
        <v>0</v>
      </c>
    </row>
    <row r="212" spans="1:33" ht="15.6" customHeight="1">
      <c r="A212" s="1140"/>
      <c r="B212" s="1243"/>
      <c r="C212" s="1245"/>
      <c r="D212" s="839"/>
      <c r="E212" s="839"/>
      <c r="F212" s="839"/>
      <c r="G212" s="839"/>
      <c r="H212" s="839"/>
      <c r="I212" s="839"/>
      <c r="J212" s="848"/>
      <c r="K212" s="848"/>
      <c r="L212" s="839"/>
      <c r="M212" s="849">
        <f t="shared" ref="M212:M225" si="399">IF(K212=0,0,(K212-J212)+1)</f>
        <v>0</v>
      </c>
      <c r="N212" s="850" t="s">
        <v>164</v>
      </c>
      <c r="O212" s="820">
        <v>0</v>
      </c>
      <c r="P212" s="851">
        <f t="shared" ref="P212:P225" si="400">ROUNDUP(((R212/U212)),0)</f>
        <v>0</v>
      </c>
      <c r="Q212" s="851">
        <f t="shared" ref="Q212:Q225" si="401">P212*L212*M212</f>
        <v>0</v>
      </c>
      <c r="R212" s="827">
        <f t="shared" ref="R212:R225" si="402">T212-(T212*O212)</f>
        <v>0</v>
      </c>
      <c r="S212" s="827">
        <f t="shared" ref="S212:S225" si="403">R212*M212*L212</f>
        <v>0</v>
      </c>
      <c r="T212" s="828"/>
      <c r="U212" s="852">
        <v>0.85</v>
      </c>
      <c r="V212" s="925">
        <f>V211</f>
        <v>0.1</v>
      </c>
      <c r="W212" s="845">
        <f t="shared" ref="W212:W225" si="404">V212*P212</f>
        <v>0</v>
      </c>
      <c r="X212" s="925">
        <f>X211</f>
        <v>0.1</v>
      </c>
      <c r="Y212" s="846">
        <f t="shared" ref="Y212:Y225" si="405">P212*X212</f>
        <v>0</v>
      </c>
      <c r="Z212" s="925">
        <f>Z211</f>
        <v>0.1</v>
      </c>
      <c r="AA212" s="1227">
        <f t="shared" ref="AA212:AA225" si="406">P212*Z212</f>
        <v>0</v>
      </c>
      <c r="AB212" s="1228"/>
      <c r="AC212" s="188" t="s">
        <v>115</v>
      </c>
      <c r="AF212" s="479">
        <f t="shared" si="374"/>
        <v>212</v>
      </c>
      <c r="AG212" s="577">
        <f t="shared" ref="AG212:AG227" si="407">W212+Y212+AA212</f>
        <v>0</v>
      </c>
    </row>
    <row r="213" spans="1:33" ht="15.6" customHeight="1">
      <c r="A213" s="1140"/>
      <c r="B213" s="1243"/>
      <c r="C213" s="1245"/>
      <c r="D213" s="839"/>
      <c r="E213" s="839"/>
      <c r="F213" s="839"/>
      <c r="G213" s="839"/>
      <c r="H213" s="839"/>
      <c r="I213" s="839"/>
      <c r="J213" s="848"/>
      <c r="K213" s="848"/>
      <c r="L213" s="839"/>
      <c r="M213" s="849">
        <f t="shared" si="399"/>
        <v>0</v>
      </c>
      <c r="N213" s="850" t="s">
        <v>164</v>
      </c>
      <c r="O213" s="820">
        <v>0</v>
      </c>
      <c r="P213" s="851">
        <f t="shared" si="400"/>
        <v>0</v>
      </c>
      <c r="Q213" s="851">
        <f t="shared" si="401"/>
        <v>0</v>
      </c>
      <c r="R213" s="827">
        <f t="shared" si="402"/>
        <v>0</v>
      </c>
      <c r="S213" s="827">
        <f t="shared" si="403"/>
        <v>0</v>
      </c>
      <c r="T213" s="828"/>
      <c r="U213" s="852">
        <v>0.85</v>
      </c>
      <c r="V213" s="925">
        <f t="shared" ref="V213" si="408">V212</f>
        <v>0.1</v>
      </c>
      <c r="W213" s="845">
        <f t="shared" si="404"/>
        <v>0</v>
      </c>
      <c r="X213" s="925">
        <f t="shared" ref="X213" si="409">X212</f>
        <v>0.1</v>
      </c>
      <c r="Y213" s="846">
        <f t="shared" si="405"/>
        <v>0</v>
      </c>
      <c r="Z213" s="925">
        <f t="shared" ref="Z213" si="410">Z212</f>
        <v>0.1</v>
      </c>
      <c r="AA213" s="1227">
        <f t="shared" si="406"/>
        <v>0</v>
      </c>
      <c r="AB213" s="1228"/>
      <c r="AC213" s="189"/>
      <c r="AF213" s="479">
        <f t="shared" si="374"/>
        <v>213</v>
      </c>
      <c r="AG213" s="577">
        <f t="shared" si="407"/>
        <v>0</v>
      </c>
    </row>
    <row r="214" spans="1:33" ht="15.6" customHeight="1">
      <c r="A214" s="1140"/>
      <c r="B214" s="1243"/>
      <c r="C214" s="1245"/>
      <c r="D214" s="839"/>
      <c r="E214" s="839"/>
      <c r="F214" s="839"/>
      <c r="G214" s="839"/>
      <c r="H214" s="839"/>
      <c r="I214" s="839"/>
      <c r="J214" s="848"/>
      <c r="K214" s="848"/>
      <c r="L214" s="839"/>
      <c r="M214" s="849">
        <f t="shared" si="399"/>
        <v>0</v>
      </c>
      <c r="N214" s="850" t="s">
        <v>164</v>
      </c>
      <c r="O214" s="820">
        <v>0</v>
      </c>
      <c r="P214" s="851">
        <f t="shared" si="400"/>
        <v>0</v>
      </c>
      <c r="Q214" s="851">
        <f t="shared" si="401"/>
        <v>0</v>
      </c>
      <c r="R214" s="827">
        <f t="shared" si="402"/>
        <v>0</v>
      </c>
      <c r="S214" s="827">
        <f t="shared" si="403"/>
        <v>0</v>
      </c>
      <c r="T214" s="828"/>
      <c r="U214" s="852">
        <v>0.85</v>
      </c>
      <c r="V214" s="925">
        <f t="shared" ref="V214" si="411">V213</f>
        <v>0.1</v>
      </c>
      <c r="W214" s="845">
        <f t="shared" si="404"/>
        <v>0</v>
      </c>
      <c r="X214" s="925">
        <f t="shared" ref="X214" si="412">X213</f>
        <v>0.1</v>
      </c>
      <c r="Y214" s="846">
        <f t="shared" si="405"/>
        <v>0</v>
      </c>
      <c r="Z214" s="925">
        <f t="shared" ref="Z214" si="413">Z213</f>
        <v>0.1</v>
      </c>
      <c r="AA214" s="1227">
        <f t="shared" si="406"/>
        <v>0</v>
      </c>
      <c r="AB214" s="1228"/>
      <c r="AC214" s="182" t="s">
        <v>116</v>
      </c>
      <c r="AF214" s="479">
        <f t="shared" si="374"/>
        <v>214</v>
      </c>
      <c r="AG214" s="577">
        <f t="shared" si="407"/>
        <v>0</v>
      </c>
    </row>
    <row r="215" spans="1:33" ht="15.6" customHeight="1">
      <c r="A215" s="1140"/>
      <c r="B215" s="1243"/>
      <c r="C215" s="1245"/>
      <c r="D215" s="839"/>
      <c r="E215" s="839"/>
      <c r="F215" s="839"/>
      <c r="G215" s="839"/>
      <c r="H215" s="839"/>
      <c r="I215" s="839"/>
      <c r="J215" s="848"/>
      <c r="K215" s="848"/>
      <c r="L215" s="839"/>
      <c r="M215" s="849">
        <f t="shared" si="399"/>
        <v>0</v>
      </c>
      <c r="N215" s="850" t="s">
        <v>164</v>
      </c>
      <c r="O215" s="820">
        <v>0</v>
      </c>
      <c r="P215" s="851">
        <f t="shared" si="400"/>
        <v>0</v>
      </c>
      <c r="Q215" s="851">
        <f t="shared" si="401"/>
        <v>0</v>
      </c>
      <c r="R215" s="827">
        <f t="shared" si="402"/>
        <v>0</v>
      </c>
      <c r="S215" s="827">
        <f t="shared" si="403"/>
        <v>0</v>
      </c>
      <c r="T215" s="828"/>
      <c r="U215" s="852">
        <v>0.85</v>
      </c>
      <c r="V215" s="925">
        <f t="shared" ref="V215" si="414">V214</f>
        <v>0.1</v>
      </c>
      <c r="W215" s="845">
        <f t="shared" si="404"/>
        <v>0</v>
      </c>
      <c r="X215" s="925">
        <f t="shared" ref="X215" si="415">X214</f>
        <v>0.1</v>
      </c>
      <c r="Y215" s="846">
        <f t="shared" si="405"/>
        <v>0</v>
      </c>
      <c r="Z215" s="925">
        <f t="shared" ref="Z215" si="416">Z214</f>
        <v>0.1</v>
      </c>
      <c r="AA215" s="1227">
        <f t="shared" si="406"/>
        <v>0</v>
      </c>
      <c r="AB215" s="1228"/>
      <c r="AC215" s="187" t="s">
        <v>117</v>
      </c>
      <c r="AF215" s="479">
        <f t="shared" si="374"/>
        <v>215</v>
      </c>
      <c r="AG215" s="577">
        <f t="shared" si="407"/>
        <v>0</v>
      </c>
    </row>
    <row r="216" spans="1:33" ht="15.6" customHeight="1">
      <c r="A216" s="1140"/>
      <c r="B216" s="1243"/>
      <c r="C216" s="1245"/>
      <c r="D216" s="839"/>
      <c r="E216" s="839"/>
      <c r="F216" s="839"/>
      <c r="G216" s="839"/>
      <c r="H216" s="839"/>
      <c r="I216" s="839"/>
      <c r="J216" s="848"/>
      <c r="K216" s="848"/>
      <c r="L216" s="839"/>
      <c r="M216" s="849">
        <f t="shared" si="399"/>
        <v>0</v>
      </c>
      <c r="N216" s="850" t="s">
        <v>164</v>
      </c>
      <c r="O216" s="820">
        <v>0</v>
      </c>
      <c r="P216" s="851">
        <f t="shared" si="400"/>
        <v>0</v>
      </c>
      <c r="Q216" s="851">
        <f t="shared" si="401"/>
        <v>0</v>
      </c>
      <c r="R216" s="827">
        <f t="shared" si="402"/>
        <v>0</v>
      </c>
      <c r="S216" s="827">
        <f t="shared" si="403"/>
        <v>0</v>
      </c>
      <c r="T216" s="828"/>
      <c r="U216" s="852">
        <v>0.85</v>
      </c>
      <c r="V216" s="925">
        <f t="shared" ref="V216" si="417">V215</f>
        <v>0.1</v>
      </c>
      <c r="W216" s="845">
        <f t="shared" si="404"/>
        <v>0</v>
      </c>
      <c r="X216" s="925">
        <f t="shared" ref="X216" si="418">X215</f>
        <v>0.1</v>
      </c>
      <c r="Y216" s="846">
        <f t="shared" si="405"/>
        <v>0</v>
      </c>
      <c r="Z216" s="925">
        <f t="shared" ref="Z216" si="419">Z215</f>
        <v>0.1</v>
      </c>
      <c r="AA216" s="1227">
        <f t="shared" si="406"/>
        <v>0</v>
      </c>
      <c r="AB216" s="1228"/>
      <c r="AC216" s="190"/>
      <c r="AF216" s="479">
        <f t="shared" si="374"/>
        <v>216</v>
      </c>
      <c r="AG216" s="577">
        <f t="shared" si="407"/>
        <v>0</v>
      </c>
    </row>
    <row r="217" spans="1:33" ht="15.6" customHeight="1">
      <c r="A217" s="1140"/>
      <c r="B217" s="1243"/>
      <c r="C217" s="1245"/>
      <c r="D217" s="839"/>
      <c r="E217" s="839"/>
      <c r="F217" s="839"/>
      <c r="G217" s="839"/>
      <c r="H217" s="839"/>
      <c r="I217" s="839"/>
      <c r="J217" s="848"/>
      <c r="K217" s="848"/>
      <c r="L217" s="839"/>
      <c r="M217" s="849">
        <f t="shared" si="399"/>
        <v>0</v>
      </c>
      <c r="N217" s="850" t="s">
        <v>164</v>
      </c>
      <c r="O217" s="820">
        <v>0</v>
      </c>
      <c r="P217" s="851">
        <f t="shared" si="400"/>
        <v>0</v>
      </c>
      <c r="Q217" s="851">
        <f t="shared" si="401"/>
        <v>0</v>
      </c>
      <c r="R217" s="827">
        <f t="shared" si="402"/>
        <v>0</v>
      </c>
      <c r="S217" s="827">
        <f t="shared" si="403"/>
        <v>0</v>
      </c>
      <c r="T217" s="828"/>
      <c r="U217" s="852">
        <v>0.85</v>
      </c>
      <c r="V217" s="925">
        <f t="shared" ref="V217" si="420">V216</f>
        <v>0.1</v>
      </c>
      <c r="W217" s="845">
        <f t="shared" si="404"/>
        <v>0</v>
      </c>
      <c r="X217" s="925">
        <f t="shared" ref="X217" si="421">X216</f>
        <v>0.1</v>
      </c>
      <c r="Y217" s="846">
        <f t="shared" si="405"/>
        <v>0</v>
      </c>
      <c r="Z217" s="925">
        <f t="shared" ref="Z217" si="422">Z216</f>
        <v>0.1</v>
      </c>
      <c r="AA217" s="1227">
        <f t="shared" si="406"/>
        <v>0</v>
      </c>
      <c r="AB217" s="1228"/>
      <c r="AC217" s="190"/>
      <c r="AF217" s="479">
        <f t="shared" si="374"/>
        <v>217</v>
      </c>
      <c r="AG217" s="577">
        <f t="shared" si="407"/>
        <v>0</v>
      </c>
    </row>
    <row r="218" spans="1:33" ht="15.6" customHeight="1">
      <c r="A218" s="1140"/>
      <c r="B218" s="1243"/>
      <c r="C218" s="1245"/>
      <c r="D218" s="839"/>
      <c r="E218" s="839"/>
      <c r="F218" s="839"/>
      <c r="G218" s="839"/>
      <c r="H218" s="839"/>
      <c r="I218" s="839"/>
      <c r="J218" s="848"/>
      <c r="K218" s="848"/>
      <c r="L218" s="839"/>
      <c r="M218" s="849">
        <f t="shared" si="399"/>
        <v>0</v>
      </c>
      <c r="N218" s="850" t="s">
        <v>164</v>
      </c>
      <c r="O218" s="820">
        <v>0</v>
      </c>
      <c r="P218" s="851">
        <f t="shared" si="400"/>
        <v>0</v>
      </c>
      <c r="Q218" s="851">
        <f t="shared" si="401"/>
        <v>0</v>
      </c>
      <c r="R218" s="827">
        <f t="shared" si="402"/>
        <v>0</v>
      </c>
      <c r="S218" s="827">
        <f t="shared" si="403"/>
        <v>0</v>
      </c>
      <c r="T218" s="828"/>
      <c r="U218" s="852">
        <v>0.85</v>
      </c>
      <c r="V218" s="925">
        <f t="shared" ref="V218" si="423">V217</f>
        <v>0.1</v>
      </c>
      <c r="W218" s="845">
        <f t="shared" si="404"/>
        <v>0</v>
      </c>
      <c r="X218" s="925">
        <f t="shared" ref="X218" si="424">X217</f>
        <v>0.1</v>
      </c>
      <c r="Y218" s="846">
        <f t="shared" si="405"/>
        <v>0</v>
      </c>
      <c r="Z218" s="925">
        <f t="shared" ref="Z218" si="425">Z217</f>
        <v>0.1</v>
      </c>
      <c r="AA218" s="1227">
        <f t="shared" si="406"/>
        <v>0</v>
      </c>
      <c r="AB218" s="1228"/>
      <c r="AC218" s="190"/>
      <c r="AF218" s="479">
        <f t="shared" si="374"/>
        <v>218</v>
      </c>
      <c r="AG218" s="577">
        <f t="shared" si="407"/>
        <v>0</v>
      </c>
    </row>
    <row r="219" spans="1:33" ht="15.6" customHeight="1">
      <c r="A219" s="1140"/>
      <c r="B219" s="1243"/>
      <c r="C219" s="1245"/>
      <c r="D219" s="839"/>
      <c r="E219" s="839"/>
      <c r="F219" s="839"/>
      <c r="G219" s="839"/>
      <c r="H219" s="839"/>
      <c r="I219" s="839"/>
      <c r="J219" s="848"/>
      <c r="K219" s="848"/>
      <c r="L219" s="839"/>
      <c r="M219" s="849">
        <f t="shared" si="399"/>
        <v>0</v>
      </c>
      <c r="N219" s="850" t="s">
        <v>164</v>
      </c>
      <c r="O219" s="820">
        <v>0</v>
      </c>
      <c r="P219" s="851">
        <f t="shared" si="400"/>
        <v>0</v>
      </c>
      <c r="Q219" s="851">
        <f t="shared" si="401"/>
        <v>0</v>
      </c>
      <c r="R219" s="827">
        <f t="shared" si="402"/>
        <v>0</v>
      </c>
      <c r="S219" s="827">
        <f t="shared" si="403"/>
        <v>0</v>
      </c>
      <c r="T219" s="828"/>
      <c r="U219" s="852">
        <v>0.85</v>
      </c>
      <c r="V219" s="925">
        <f t="shared" ref="V219" si="426">V218</f>
        <v>0.1</v>
      </c>
      <c r="W219" s="845">
        <f t="shared" si="404"/>
        <v>0</v>
      </c>
      <c r="X219" s="925">
        <f t="shared" ref="X219" si="427">X218</f>
        <v>0.1</v>
      </c>
      <c r="Y219" s="846">
        <f t="shared" si="405"/>
        <v>0</v>
      </c>
      <c r="Z219" s="925">
        <f t="shared" ref="Z219" si="428">Z218</f>
        <v>0.1</v>
      </c>
      <c r="AA219" s="1227">
        <f t="shared" si="406"/>
        <v>0</v>
      </c>
      <c r="AB219" s="1228"/>
      <c r="AC219" s="190"/>
      <c r="AF219" s="479">
        <f t="shared" si="374"/>
        <v>219</v>
      </c>
      <c r="AG219" s="577">
        <f t="shared" si="407"/>
        <v>0</v>
      </c>
    </row>
    <row r="220" spans="1:33" ht="15.6" customHeight="1">
      <c r="A220" s="1140"/>
      <c r="B220" s="1243"/>
      <c r="C220" s="1245"/>
      <c r="D220" s="839"/>
      <c r="E220" s="839"/>
      <c r="F220" s="839"/>
      <c r="G220" s="839"/>
      <c r="H220" s="839"/>
      <c r="I220" s="839"/>
      <c r="J220" s="848"/>
      <c r="K220" s="848"/>
      <c r="L220" s="839"/>
      <c r="M220" s="849">
        <f t="shared" si="399"/>
        <v>0</v>
      </c>
      <c r="N220" s="850" t="s">
        <v>164</v>
      </c>
      <c r="O220" s="820">
        <v>0</v>
      </c>
      <c r="P220" s="851">
        <f t="shared" si="400"/>
        <v>0</v>
      </c>
      <c r="Q220" s="851">
        <f t="shared" si="401"/>
        <v>0</v>
      </c>
      <c r="R220" s="827">
        <f t="shared" si="402"/>
        <v>0</v>
      </c>
      <c r="S220" s="827">
        <f t="shared" si="403"/>
        <v>0</v>
      </c>
      <c r="T220" s="828"/>
      <c r="U220" s="852">
        <v>0.85</v>
      </c>
      <c r="V220" s="925">
        <f t="shared" ref="V220" si="429">V219</f>
        <v>0.1</v>
      </c>
      <c r="W220" s="845">
        <f t="shared" si="404"/>
        <v>0</v>
      </c>
      <c r="X220" s="925">
        <f t="shared" ref="X220" si="430">X219</f>
        <v>0.1</v>
      </c>
      <c r="Y220" s="846">
        <f t="shared" si="405"/>
        <v>0</v>
      </c>
      <c r="Z220" s="925">
        <f t="shared" ref="Z220" si="431">Z219</f>
        <v>0.1</v>
      </c>
      <c r="AA220" s="1227">
        <f t="shared" si="406"/>
        <v>0</v>
      </c>
      <c r="AB220" s="1228"/>
      <c r="AC220" s="190"/>
      <c r="AF220" s="479">
        <f t="shared" si="374"/>
        <v>220</v>
      </c>
      <c r="AG220" s="577">
        <f t="shared" si="407"/>
        <v>0</v>
      </c>
    </row>
    <row r="221" spans="1:33" ht="15.6" customHeight="1">
      <c r="A221" s="1140"/>
      <c r="B221" s="1243"/>
      <c r="C221" s="1245"/>
      <c r="D221" s="839"/>
      <c r="E221" s="839"/>
      <c r="F221" s="839"/>
      <c r="G221" s="839"/>
      <c r="H221" s="839"/>
      <c r="I221" s="839"/>
      <c r="J221" s="848"/>
      <c r="K221" s="848"/>
      <c r="L221" s="839"/>
      <c r="M221" s="849">
        <f t="shared" si="399"/>
        <v>0</v>
      </c>
      <c r="N221" s="850" t="s">
        <v>164</v>
      </c>
      <c r="O221" s="820">
        <v>0</v>
      </c>
      <c r="P221" s="851">
        <f t="shared" si="400"/>
        <v>0</v>
      </c>
      <c r="Q221" s="851">
        <f t="shared" si="401"/>
        <v>0</v>
      </c>
      <c r="R221" s="827">
        <f t="shared" si="402"/>
        <v>0</v>
      </c>
      <c r="S221" s="827">
        <f t="shared" si="403"/>
        <v>0</v>
      </c>
      <c r="T221" s="828"/>
      <c r="U221" s="852">
        <v>0.85</v>
      </c>
      <c r="V221" s="925">
        <f t="shared" ref="V221" si="432">V220</f>
        <v>0.1</v>
      </c>
      <c r="W221" s="845">
        <f t="shared" si="404"/>
        <v>0</v>
      </c>
      <c r="X221" s="925">
        <f t="shared" ref="X221" si="433">X220</f>
        <v>0.1</v>
      </c>
      <c r="Y221" s="846">
        <f t="shared" si="405"/>
        <v>0</v>
      </c>
      <c r="Z221" s="925">
        <f t="shared" ref="Z221" si="434">Z220</f>
        <v>0.1</v>
      </c>
      <c r="AA221" s="1227">
        <f t="shared" si="406"/>
        <v>0</v>
      </c>
      <c r="AB221" s="1228"/>
      <c r="AC221" s="190"/>
      <c r="AF221" s="479">
        <f t="shared" si="374"/>
        <v>221</v>
      </c>
      <c r="AG221" s="577">
        <f t="shared" si="407"/>
        <v>0</v>
      </c>
    </row>
    <row r="222" spans="1:33" ht="15.6" customHeight="1">
      <c r="A222" s="1140"/>
      <c r="B222" s="1243"/>
      <c r="C222" s="1245"/>
      <c r="D222" s="839"/>
      <c r="E222" s="839"/>
      <c r="F222" s="839"/>
      <c r="G222" s="839"/>
      <c r="H222" s="839"/>
      <c r="I222" s="839"/>
      <c r="J222" s="848"/>
      <c r="K222" s="848"/>
      <c r="L222" s="839"/>
      <c r="M222" s="849">
        <f t="shared" si="399"/>
        <v>0</v>
      </c>
      <c r="N222" s="850" t="s">
        <v>164</v>
      </c>
      <c r="O222" s="820">
        <v>0</v>
      </c>
      <c r="P222" s="851">
        <f t="shared" si="400"/>
        <v>0</v>
      </c>
      <c r="Q222" s="851">
        <f t="shared" si="401"/>
        <v>0</v>
      </c>
      <c r="R222" s="827">
        <f t="shared" si="402"/>
        <v>0</v>
      </c>
      <c r="S222" s="827">
        <f t="shared" si="403"/>
        <v>0</v>
      </c>
      <c r="T222" s="828"/>
      <c r="U222" s="852">
        <v>0.85</v>
      </c>
      <c r="V222" s="925">
        <f t="shared" ref="V222" si="435">V221</f>
        <v>0.1</v>
      </c>
      <c r="W222" s="845">
        <f t="shared" si="404"/>
        <v>0</v>
      </c>
      <c r="X222" s="925">
        <f t="shared" ref="X222" si="436">X221</f>
        <v>0.1</v>
      </c>
      <c r="Y222" s="846">
        <f t="shared" si="405"/>
        <v>0</v>
      </c>
      <c r="Z222" s="925">
        <f t="shared" ref="Z222" si="437">Z221</f>
        <v>0.1</v>
      </c>
      <c r="AA222" s="1227">
        <f t="shared" si="406"/>
        <v>0</v>
      </c>
      <c r="AB222" s="1228"/>
      <c r="AC222" s="190"/>
      <c r="AF222" s="479">
        <f t="shared" si="374"/>
        <v>222</v>
      </c>
      <c r="AG222" s="577">
        <f t="shared" si="407"/>
        <v>0</v>
      </c>
    </row>
    <row r="223" spans="1:33" ht="15.6" customHeight="1">
      <c r="A223" s="1140"/>
      <c r="B223" s="1243"/>
      <c r="C223" s="1245"/>
      <c r="D223" s="839"/>
      <c r="E223" s="839"/>
      <c r="F223" s="839"/>
      <c r="G223" s="839"/>
      <c r="H223" s="839"/>
      <c r="I223" s="839"/>
      <c r="J223" s="848"/>
      <c r="K223" s="848"/>
      <c r="L223" s="839"/>
      <c r="M223" s="849">
        <f t="shared" si="399"/>
        <v>0</v>
      </c>
      <c r="N223" s="850" t="s">
        <v>164</v>
      </c>
      <c r="O223" s="820">
        <v>0</v>
      </c>
      <c r="P223" s="851">
        <f t="shared" si="400"/>
        <v>0</v>
      </c>
      <c r="Q223" s="851">
        <f t="shared" si="401"/>
        <v>0</v>
      </c>
      <c r="R223" s="827">
        <f t="shared" si="402"/>
        <v>0</v>
      </c>
      <c r="S223" s="827">
        <f t="shared" si="403"/>
        <v>0</v>
      </c>
      <c r="T223" s="828"/>
      <c r="U223" s="852">
        <v>0.85</v>
      </c>
      <c r="V223" s="925">
        <f t="shared" ref="V223" si="438">V222</f>
        <v>0.1</v>
      </c>
      <c r="W223" s="845">
        <f t="shared" si="404"/>
        <v>0</v>
      </c>
      <c r="X223" s="925">
        <f t="shared" ref="X223" si="439">X222</f>
        <v>0.1</v>
      </c>
      <c r="Y223" s="846">
        <f t="shared" si="405"/>
        <v>0</v>
      </c>
      <c r="Z223" s="925">
        <f t="shared" ref="Z223" si="440">Z222</f>
        <v>0.1</v>
      </c>
      <c r="AA223" s="1227">
        <f t="shared" si="406"/>
        <v>0</v>
      </c>
      <c r="AB223" s="1228"/>
      <c r="AC223" s="190"/>
      <c r="AF223" s="479">
        <f t="shared" si="374"/>
        <v>223</v>
      </c>
      <c r="AG223" s="577">
        <f t="shared" si="407"/>
        <v>0</v>
      </c>
    </row>
    <row r="224" spans="1:33" ht="15.6" customHeight="1">
      <c r="A224" s="1140"/>
      <c r="B224" s="1243"/>
      <c r="C224" s="1245"/>
      <c r="D224" s="839"/>
      <c r="E224" s="839"/>
      <c r="F224" s="839"/>
      <c r="G224" s="839"/>
      <c r="H224" s="839"/>
      <c r="I224" s="839"/>
      <c r="J224" s="848"/>
      <c r="K224" s="848"/>
      <c r="L224" s="839"/>
      <c r="M224" s="849">
        <f t="shared" si="399"/>
        <v>0</v>
      </c>
      <c r="N224" s="850" t="s">
        <v>164</v>
      </c>
      <c r="O224" s="820">
        <v>0</v>
      </c>
      <c r="P224" s="851">
        <f t="shared" si="400"/>
        <v>0</v>
      </c>
      <c r="Q224" s="851">
        <f t="shared" si="401"/>
        <v>0</v>
      </c>
      <c r="R224" s="827">
        <f t="shared" si="402"/>
        <v>0</v>
      </c>
      <c r="S224" s="827">
        <f t="shared" si="403"/>
        <v>0</v>
      </c>
      <c r="T224" s="828"/>
      <c r="U224" s="852">
        <v>0.85</v>
      </c>
      <c r="V224" s="925">
        <f t="shared" ref="V224" si="441">V223</f>
        <v>0.1</v>
      </c>
      <c r="W224" s="845">
        <f t="shared" si="404"/>
        <v>0</v>
      </c>
      <c r="X224" s="925">
        <f t="shared" ref="X224" si="442">X223</f>
        <v>0.1</v>
      </c>
      <c r="Y224" s="846">
        <f t="shared" si="405"/>
        <v>0</v>
      </c>
      <c r="Z224" s="925">
        <f t="shared" ref="Z224" si="443">Z223</f>
        <v>0.1</v>
      </c>
      <c r="AA224" s="1227">
        <f t="shared" si="406"/>
        <v>0</v>
      </c>
      <c r="AB224" s="1228"/>
      <c r="AC224" s="190"/>
      <c r="AF224" s="479">
        <f t="shared" si="374"/>
        <v>224</v>
      </c>
      <c r="AG224" s="577">
        <f t="shared" si="407"/>
        <v>0</v>
      </c>
    </row>
    <row r="225" spans="1:35" ht="15.6" customHeight="1">
      <c r="A225" s="1140"/>
      <c r="B225" s="1244"/>
      <c r="C225" s="1245"/>
      <c r="D225" s="839"/>
      <c r="E225" s="839"/>
      <c r="F225" s="839"/>
      <c r="G225" s="839"/>
      <c r="H225" s="839"/>
      <c r="I225" s="839"/>
      <c r="J225" s="848"/>
      <c r="K225" s="848"/>
      <c r="L225" s="839"/>
      <c r="M225" s="849">
        <f t="shared" si="399"/>
        <v>0</v>
      </c>
      <c r="N225" s="850" t="s">
        <v>164</v>
      </c>
      <c r="O225" s="820">
        <v>0</v>
      </c>
      <c r="P225" s="851">
        <f t="shared" si="400"/>
        <v>0</v>
      </c>
      <c r="Q225" s="853">
        <f t="shared" si="401"/>
        <v>0</v>
      </c>
      <c r="R225" s="827">
        <f t="shared" si="402"/>
        <v>0</v>
      </c>
      <c r="S225" s="827">
        <f t="shared" si="403"/>
        <v>0</v>
      </c>
      <c r="T225" s="828"/>
      <c r="U225" s="852">
        <v>0.85</v>
      </c>
      <c r="V225" s="925">
        <f t="shared" ref="V225" si="444">V224</f>
        <v>0.1</v>
      </c>
      <c r="W225" s="845">
        <f t="shared" si="404"/>
        <v>0</v>
      </c>
      <c r="X225" s="926">
        <f t="shared" ref="X225" si="445">X224</f>
        <v>0.1</v>
      </c>
      <c r="Y225" s="846">
        <f t="shared" si="405"/>
        <v>0</v>
      </c>
      <c r="Z225" s="925">
        <f t="shared" ref="Z225" si="446">Z224</f>
        <v>0.1</v>
      </c>
      <c r="AA225" s="1227">
        <f t="shared" si="406"/>
        <v>0</v>
      </c>
      <c r="AB225" s="1228"/>
      <c r="AC225" s="190"/>
      <c r="AF225" s="479">
        <f t="shared" si="374"/>
        <v>225</v>
      </c>
      <c r="AG225" s="577">
        <f t="shared" si="407"/>
        <v>0</v>
      </c>
    </row>
    <row r="226" spans="1:35">
      <c r="A226" s="1140"/>
      <c r="B226" s="1240"/>
      <c r="C226" s="1241"/>
      <c r="D226" s="1241"/>
      <c r="E226" s="1241"/>
      <c r="F226" s="1241"/>
      <c r="G226" s="1241"/>
      <c r="H226" s="1241"/>
      <c r="I226" s="1241"/>
      <c r="J226" s="1241"/>
      <c r="K226" s="1241"/>
      <c r="L226" s="1241"/>
      <c r="M226" s="1241"/>
      <c r="N226" s="1241"/>
      <c r="O226" s="1242"/>
      <c r="P226" s="355" t="s">
        <v>185</v>
      </c>
      <c r="Q226" s="355">
        <f>SUM(Q211:Q225)</f>
        <v>0</v>
      </c>
      <c r="R226" s="356" t="s">
        <v>62</v>
      </c>
      <c r="S226" s="280">
        <f>SUM(S211:S225)</f>
        <v>0</v>
      </c>
      <c r="T226" s="553" t="s">
        <v>186</v>
      </c>
      <c r="U226" s="554">
        <f>IF(SUM(T211:T225)=0,0,1-(S226/Q226))</f>
        <v>0</v>
      </c>
      <c r="V226" s="549" t="s">
        <v>123</v>
      </c>
      <c r="W226" s="549" t="s">
        <v>124</v>
      </c>
      <c r="X226" s="550" t="s">
        <v>125</v>
      </c>
      <c r="Y226" s="550" t="s">
        <v>126</v>
      </c>
      <c r="Z226" s="549" t="s">
        <v>127</v>
      </c>
      <c r="AA226" s="1205" t="s">
        <v>128</v>
      </c>
      <c r="AB226" s="1206"/>
      <c r="AC226" s="190"/>
      <c r="AF226" s="1020" t="s">
        <v>129</v>
      </c>
      <c r="AG226" s="1020"/>
      <c r="AH226" s="1020" t="s">
        <v>130</v>
      </c>
      <c r="AI226" s="1020"/>
    </row>
    <row r="227" spans="1:35">
      <c r="A227" s="1140"/>
      <c r="B227" s="74" t="s">
        <v>131</v>
      </c>
      <c r="C227" s="1028"/>
      <c r="D227" s="1022"/>
      <c r="E227" s="1022"/>
      <c r="F227" s="1022"/>
      <c r="G227" s="1022"/>
      <c r="H227" s="1022"/>
      <c r="I227" s="1022"/>
      <c r="J227" s="1022"/>
      <c r="K227" s="1022"/>
      <c r="L227" s="1022"/>
      <c r="M227" s="1022"/>
      <c r="N227" s="1022"/>
      <c r="O227" s="1022"/>
      <c r="P227" s="1022"/>
      <c r="Q227" s="1022"/>
      <c r="R227" s="1022"/>
      <c r="S227" s="1022"/>
      <c r="T227" s="1022"/>
      <c r="U227" s="1023"/>
      <c r="V227" s="551">
        <f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52">
        <f>S226*V210</f>
        <v>0</v>
      </c>
      <c r="X227" s="551">
        <f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52">
        <f>S226*X210</f>
        <v>0</v>
      </c>
      <c r="Z227" s="551">
        <f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1207">
        <f>S226*Z210</f>
        <v>0</v>
      </c>
      <c r="AB227" s="1207"/>
      <c r="AC227" s="190"/>
      <c r="AF227" s="573">
        <v>227</v>
      </c>
      <c r="AG227" s="577">
        <f t="shared" si="407"/>
        <v>0</v>
      </c>
      <c r="AH227" s="1021">
        <f>V227+X227+Z227</f>
        <v>0</v>
      </c>
      <c r="AI227" s="1020"/>
    </row>
    <row r="228" spans="1:35">
      <c r="A228" s="1140"/>
      <c r="B228" s="74" t="s">
        <v>133</v>
      </c>
      <c r="C228" s="1028"/>
      <c r="D228" s="1022"/>
      <c r="E228" s="1022"/>
      <c r="F228" s="1022"/>
      <c r="G228" s="1022"/>
      <c r="H228" s="1022"/>
      <c r="I228" s="1022"/>
      <c r="J228" s="1022"/>
      <c r="K228" s="1022"/>
      <c r="L228" s="1022"/>
      <c r="M228" s="1022"/>
      <c r="N228" s="1022"/>
      <c r="O228" s="1022"/>
      <c r="P228" s="1022"/>
      <c r="Q228" s="1022"/>
      <c r="R228" s="1022"/>
      <c r="S228" s="1022"/>
      <c r="T228" s="1022"/>
      <c r="U228" s="1023"/>
      <c r="V228" s="1214" t="s">
        <v>187</v>
      </c>
      <c r="W228" s="1214"/>
      <c r="X228" s="1215">
        <f>Q226+V227+X227+Z227</f>
        <v>0</v>
      </c>
      <c r="Y228" s="1215"/>
      <c r="Z228" s="282" t="s">
        <v>136</v>
      </c>
      <c r="AA228" s="1229">
        <f>S226+((S226*V210)+(S226*X210)+(S226*Z210))</f>
        <v>0</v>
      </c>
      <c r="AB228" s="1229"/>
      <c r="AC228" s="64"/>
      <c r="AG228" s="464"/>
    </row>
    <row r="229" spans="1:35">
      <c r="A229" s="1140"/>
      <c r="B229" s="190"/>
      <c r="C229" s="190"/>
      <c r="D229" s="281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G229" s="464"/>
    </row>
    <row r="230" spans="1:35">
      <c r="A230" s="1140"/>
      <c r="B230" s="190"/>
      <c r="C230" s="190"/>
      <c r="D230" s="281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G230" s="464"/>
    </row>
  </sheetData>
  <sheetProtection sheet="1" objects="1" scenarios="1"/>
  <mergeCells count="510">
    <mergeCell ref="AA223:AB223"/>
    <mergeCell ref="AA224:AB224"/>
    <mergeCell ref="AA225:AB225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11:AB211"/>
    <mergeCell ref="AA212:AB212"/>
    <mergeCell ref="AA201:AB201"/>
    <mergeCell ref="AA202:AB202"/>
    <mergeCell ref="AA177:AB177"/>
    <mergeCell ref="AC186:AC187"/>
    <mergeCell ref="AA187:AB187"/>
    <mergeCell ref="V209:AB209"/>
    <mergeCell ref="AC209:AC210"/>
    <mergeCell ref="AA210:AB210"/>
    <mergeCell ref="AA203:AB203"/>
    <mergeCell ref="AA204:AB204"/>
    <mergeCell ref="AA129:AB129"/>
    <mergeCell ref="AA130:AB130"/>
    <mergeCell ref="AA131:AB131"/>
    <mergeCell ref="AA132:AB132"/>
    <mergeCell ref="AA133:AB133"/>
    <mergeCell ref="AA169:AB169"/>
    <mergeCell ref="AA170:AB170"/>
    <mergeCell ref="AA171:AB171"/>
    <mergeCell ref="AA172:AB172"/>
    <mergeCell ref="AA157:AB157"/>
    <mergeCell ref="AA158:AB158"/>
    <mergeCell ref="AC117:AC118"/>
    <mergeCell ref="AA219:AB219"/>
    <mergeCell ref="AA220:AB220"/>
    <mergeCell ref="AA182:AB182"/>
    <mergeCell ref="AA159:AB159"/>
    <mergeCell ref="AC140:AC141"/>
    <mergeCell ref="AA141:AB141"/>
    <mergeCell ref="V163:AB163"/>
    <mergeCell ref="AC163:AC164"/>
    <mergeCell ref="AA164:AB164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V136:W136"/>
    <mergeCell ref="X136:Y136"/>
    <mergeCell ref="AA136:AB136"/>
    <mergeCell ref="AA134:AB134"/>
    <mergeCell ref="AA135:AB135"/>
    <mergeCell ref="AA173:AB173"/>
    <mergeCell ref="X228:Y228"/>
    <mergeCell ref="AA228:AB228"/>
    <mergeCell ref="V186:AB186"/>
    <mergeCell ref="V140:AB140"/>
    <mergeCell ref="AA153:AB153"/>
    <mergeCell ref="AA154:AB154"/>
    <mergeCell ref="AA155:AB155"/>
    <mergeCell ref="AA156:AB156"/>
    <mergeCell ref="AA166:AB166"/>
    <mergeCell ref="AA165:AB165"/>
    <mergeCell ref="AA167:AB167"/>
    <mergeCell ref="AA168:AB168"/>
    <mergeCell ref="V205:W205"/>
    <mergeCell ref="X205:Y205"/>
    <mergeCell ref="AA205:AB205"/>
    <mergeCell ref="AA213:AB213"/>
    <mergeCell ref="AA214:AB214"/>
    <mergeCell ref="AA215:AB215"/>
    <mergeCell ref="AA216:AB216"/>
    <mergeCell ref="AA217:AB217"/>
    <mergeCell ref="AA218:AB218"/>
    <mergeCell ref="AA221:AB221"/>
    <mergeCell ref="AA222:AB222"/>
    <mergeCell ref="AA150:AB150"/>
    <mergeCell ref="V113:W113"/>
    <mergeCell ref="X113:Y113"/>
    <mergeCell ref="AA113:AB113"/>
    <mergeCell ref="AA124:AB124"/>
    <mergeCell ref="AA125:AB125"/>
    <mergeCell ref="AA126:AB126"/>
    <mergeCell ref="AA127:AB127"/>
    <mergeCell ref="AA128:AB128"/>
    <mergeCell ref="AA119:AB119"/>
    <mergeCell ref="AA120:AB120"/>
    <mergeCell ref="AA121:AB121"/>
    <mergeCell ref="AA122:AB122"/>
    <mergeCell ref="AA123:AB123"/>
    <mergeCell ref="V117:AB117"/>
    <mergeCell ref="AA118:AB118"/>
    <mergeCell ref="AC94:AC95"/>
    <mergeCell ref="AA104:AB104"/>
    <mergeCell ref="AA105:AB105"/>
    <mergeCell ref="AA106:AB106"/>
    <mergeCell ref="AA107:AB107"/>
    <mergeCell ref="AA108:AB108"/>
    <mergeCell ref="AA99:AB99"/>
    <mergeCell ref="AA100:AB100"/>
    <mergeCell ref="AA101:AB101"/>
    <mergeCell ref="AA102:AB102"/>
    <mergeCell ref="AA103:AB103"/>
    <mergeCell ref="V94:AB94"/>
    <mergeCell ref="AA95:AB95"/>
    <mergeCell ref="AA96:AB96"/>
    <mergeCell ref="AA97:AB97"/>
    <mergeCell ref="AA98:AB98"/>
    <mergeCell ref="AC71:AC72"/>
    <mergeCell ref="AA86:AB86"/>
    <mergeCell ref="AA87:AB87"/>
    <mergeCell ref="AA81:AB81"/>
    <mergeCell ref="AA82:AB82"/>
    <mergeCell ref="AA83:AB83"/>
    <mergeCell ref="AA84:AB84"/>
    <mergeCell ref="AA85:AB85"/>
    <mergeCell ref="AA76:AB76"/>
    <mergeCell ref="AA77:AB77"/>
    <mergeCell ref="AA78:AB78"/>
    <mergeCell ref="AA79:AB79"/>
    <mergeCell ref="AA80:AB80"/>
    <mergeCell ref="V71:AB71"/>
    <mergeCell ref="AA72:AB72"/>
    <mergeCell ref="AA73:AB73"/>
    <mergeCell ref="AA74:AB74"/>
    <mergeCell ref="AC48:AC49"/>
    <mergeCell ref="AA61:AB61"/>
    <mergeCell ref="AA62:AB62"/>
    <mergeCell ref="AA63:AB63"/>
    <mergeCell ref="AA64:AB64"/>
    <mergeCell ref="AA56:AB56"/>
    <mergeCell ref="AA57:AB57"/>
    <mergeCell ref="AA58:AB58"/>
    <mergeCell ref="AA59:AB59"/>
    <mergeCell ref="AA60:AB60"/>
    <mergeCell ref="AA50:AB50"/>
    <mergeCell ref="AA51:AB51"/>
    <mergeCell ref="AA52:AB52"/>
    <mergeCell ref="AA53:AB53"/>
    <mergeCell ref="K209:K210"/>
    <mergeCell ref="L209:L210"/>
    <mergeCell ref="M209:M210"/>
    <mergeCell ref="H140:H141"/>
    <mergeCell ref="J140:J141"/>
    <mergeCell ref="M163:M164"/>
    <mergeCell ref="N163:O164"/>
    <mergeCell ref="AA3:AB3"/>
    <mergeCell ref="AA21:AB21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75:AB75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E94:E95"/>
    <mergeCell ref="R94:S94"/>
    <mergeCell ref="T94:T95"/>
    <mergeCell ref="K94:K95"/>
    <mergeCell ref="L94:L95"/>
    <mergeCell ref="M94:M95"/>
    <mergeCell ref="N94:O95"/>
    <mergeCell ref="F94:F95"/>
    <mergeCell ref="G94:G95"/>
    <mergeCell ref="H94:H95"/>
    <mergeCell ref="I94:I95"/>
    <mergeCell ref="J94:J95"/>
    <mergeCell ref="T25:T26"/>
    <mergeCell ref="U25:U26"/>
    <mergeCell ref="AC25:AC26"/>
    <mergeCell ref="AA19:AB19"/>
    <mergeCell ref="AA20:AB20"/>
    <mergeCell ref="B134:O134"/>
    <mergeCell ref="K117:K118"/>
    <mergeCell ref="L117:L118"/>
    <mergeCell ref="M117:M118"/>
    <mergeCell ref="N117:O118"/>
    <mergeCell ref="P117:Q117"/>
    <mergeCell ref="F117:F118"/>
    <mergeCell ref="G117:G118"/>
    <mergeCell ref="H117:H118"/>
    <mergeCell ref="I117:I118"/>
    <mergeCell ref="J117:J118"/>
    <mergeCell ref="T117:T118"/>
    <mergeCell ref="U117:U118"/>
    <mergeCell ref="B96:B110"/>
    <mergeCell ref="C96:C110"/>
    <mergeCell ref="B111:O111"/>
    <mergeCell ref="B94:B95"/>
    <mergeCell ref="C94:C95"/>
    <mergeCell ref="D94:D95"/>
    <mergeCell ref="K186:K187"/>
    <mergeCell ref="L186:L187"/>
    <mergeCell ref="T163:T164"/>
    <mergeCell ref="U163:U164"/>
    <mergeCell ref="V228:W228"/>
    <mergeCell ref="B226:O226"/>
    <mergeCell ref="A208:A230"/>
    <mergeCell ref="A185:A207"/>
    <mergeCell ref="P186:Q186"/>
    <mergeCell ref="B188:B202"/>
    <mergeCell ref="C188:C202"/>
    <mergeCell ref="P209:Q209"/>
    <mergeCell ref="B211:B225"/>
    <mergeCell ref="C211:C225"/>
    <mergeCell ref="N209:O210"/>
    <mergeCell ref="R209:S209"/>
    <mergeCell ref="M186:M187"/>
    <mergeCell ref="N186:O187"/>
    <mergeCell ref="R186:S186"/>
    <mergeCell ref="B203:O203"/>
    <mergeCell ref="H186:H187"/>
    <mergeCell ref="I186:I187"/>
    <mergeCell ref="R163:S163"/>
    <mergeCell ref="B180:O180"/>
    <mergeCell ref="A162:A184"/>
    <mergeCell ref="P163:Q163"/>
    <mergeCell ref="B165:B179"/>
    <mergeCell ref="C165:C179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B162:O162"/>
    <mergeCell ref="P162:AC162"/>
    <mergeCell ref="AA178:AB178"/>
    <mergeCell ref="AA179:AB179"/>
    <mergeCell ref="AA180:AB180"/>
    <mergeCell ref="AA181:AB181"/>
    <mergeCell ref="AA174:AB174"/>
    <mergeCell ref="AA175:AB175"/>
    <mergeCell ref="AA176:AB176"/>
    <mergeCell ref="A139:A161"/>
    <mergeCell ref="P140:Q140"/>
    <mergeCell ref="B157:O157"/>
    <mergeCell ref="V159:W159"/>
    <mergeCell ref="B142:B156"/>
    <mergeCell ref="C142:C156"/>
    <mergeCell ref="K140:K141"/>
    <mergeCell ref="L140:L141"/>
    <mergeCell ref="M140:M141"/>
    <mergeCell ref="N140:O141"/>
    <mergeCell ref="R140:S140"/>
    <mergeCell ref="B140:B141"/>
    <mergeCell ref="C140:C141"/>
    <mergeCell ref="D140:D141"/>
    <mergeCell ref="E140:E141"/>
    <mergeCell ref="F140:F141"/>
    <mergeCell ref="G140:G141"/>
    <mergeCell ref="I140:I141"/>
    <mergeCell ref="B139:P139"/>
    <mergeCell ref="Q139:AC139"/>
    <mergeCell ref="AA151:AB151"/>
    <mergeCell ref="AA152:AB152"/>
    <mergeCell ref="X159:Y159"/>
    <mergeCell ref="T140:T141"/>
    <mergeCell ref="A93:A115"/>
    <mergeCell ref="A116:A138"/>
    <mergeCell ref="P94:Q94"/>
    <mergeCell ref="V90:W90"/>
    <mergeCell ref="X90:Y90"/>
    <mergeCell ref="P71:Q71"/>
    <mergeCell ref="C73:C87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B117:B118"/>
    <mergeCell ref="C117:C118"/>
    <mergeCell ref="D117:D118"/>
    <mergeCell ref="E117:E118"/>
    <mergeCell ref="U94:U95"/>
    <mergeCell ref="R117:S117"/>
    <mergeCell ref="B119:B133"/>
    <mergeCell ref="C119:C133"/>
    <mergeCell ref="A47:A69"/>
    <mergeCell ref="P48:Q48"/>
    <mergeCell ref="L48:L49"/>
    <mergeCell ref="M48:M49"/>
    <mergeCell ref="N48:O49"/>
    <mergeCell ref="R48:S48"/>
    <mergeCell ref="B88:O88"/>
    <mergeCell ref="B50:B64"/>
    <mergeCell ref="C50:C64"/>
    <mergeCell ref="A70:A92"/>
    <mergeCell ref="B73:B87"/>
    <mergeCell ref="B65:O65"/>
    <mergeCell ref="B71:B72"/>
    <mergeCell ref="L71:L72"/>
    <mergeCell ref="M71:M72"/>
    <mergeCell ref="N71:O72"/>
    <mergeCell ref="R71:S71"/>
    <mergeCell ref="A24:A46"/>
    <mergeCell ref="P25:Q25"/>
    <mergeCell ref="B27:B41"/>
    <mergeCell ref="C27:C41"/>
    <mergeCell ref="V44:W44"/>
    <mergeCell ref="X44:Y44"/>
    <mergeCell ref="V25:AB25"/>
    <mergeCell ref="AA44:AB44"/>
    <mergeCell ref="AA27:AB27"/>
    <mergeCell ref="AA26:AB26"/>
    <mergeCell ref="AA28:AB28"/>
    <mergeCell ref="AA29:AB29"/>
    <mergeCell ref="AA30:AB30"/>
    <mergeCell ref="AA31:AB31"/>
    <mergeCell ref="P24:AC24"/>
    <mergeCell ref="B24:O24"/>
    <mergeCell ref="B42:O42"/>
    <mergeCell ref="AA32:AB32"/>
    <mergeCell ref="AA33:AB33"/>
    <mergeCell ref="AA34:AB34"/>
    <mergeCell ref="AA35:AB35"/>
    <mergeCell ref="AA36:AB36"/>
    <mergeCell ref="AA37:AB37"/>
    <mergeCell ref="AA38:AB38"/>
    <mergeCell ref="U140:U141"/>
    <mergeCell ref="AA18:AB18"/>
    <mergeCell ref="A1:A23"/>
    <mergeCell ref="P2:Q2"/>
    <mergeCell ref="B4:B18"/>
    <mergeCell ref="C4:C18"/>
    <mergeCell ref="V21:W21"/>
    <mergeCell ref="X21:Y21"/>
    <mergeCell ref="C20:U20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R2:S2"/>
    <mergeCell ref="B1:O1"/>
    <mergeCell ref="B116:P116"/>
    <mergeCell ref="Q116:AC116"/>
    <mergeCell ref="AA54:AB54"/>
    <mergeCell ref="AA55:AB55"/>
    <mergeCell ref="V2:AB2"/>
    <mergeCell ref="U48:U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AA112:AB112"/>
    <mergeCell ref="U71:U72"/>
    <mergeCell ref="T48:T49"/>
    <mergeCell ref="T71:T72"/>
    <mergeCell ref="AC2:AC3"/>
    <mergeCell ref="B19:O19"/>
    <mergeCell ref="B25:B26"/>
    <mergeCell ref="C25:C26"/>
    <mergeCell ref="AA111:AB111"/>
    <mergeCell ref="V48:AB48"/>
    <mergeCell ref="AA49:AB49"/>
    <mergeCell ref="P1:AC1"/>
    <mergeCell ref="B47:O47"/>
    <mergeCell ref="P47:AC47"/>
    <mergeCell ref="B70:O70"/>
    <mergeCell ref="Q70:AC70"/>
    <mergeCell ref="B93:O93"/>
    <mergeCell ref="Q93:AC93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R25:S25"/>
    <mergeCell ref="T2:T3"/>
    <mergeCell ref="U2:U3"/>
    <mergeCell ref="AA39:AB39"/>
    <mergeCell ref="AA40:AB40"/>
    <mergeCell ref="AA41:AB41"/>
    <mergeCell ref="V67:W67"/>
    <mergeCell ref="X67:Y67"/>
    <mergeCell ref="AA67:AB67"/>
    <mergeCell ref="AA90:AB90"/>
    <mergeCell ref="AA109:AB109"/>
    <mergeCell ref="AA110:AB110"/>
    <mergeCell ref="AA42:AB42"/>
    <mergeCell ref="AA43:AB43"/>
    <mergeCell ref="AA65:AB65"/>
    <mergeCell ref="AA66:AB66"/>
    <mergeCell ref="AA88:AB88"/>
    <mergeCell ref="AA89:AB89"/>
    <mergeCell ref="C158:U158"/>
    <mergeCell ref="C159:U159"/>
    <mergeCell ref="C181:U181"/>
    <mergeCell ref="C182:U182"/>
    <mergeCell ref="C204:U204"/>
    <mergeCell ref="C205:U205"/>
    <mergeCell ref="C227:U227"/>
    <mergeCell ref="B185:O185"/>
    <mergeCell ref="P185:AC185"/>
    <mergeCell ref="B208:O208"/>
    <mergeCell ref="P208:AC208"/>
    <mergeCell ref="T186:T187"/>
    <mergeCell ref="U186:U187"/>
    <mergeCell ref="T209:T210"/>
    <mergeCell ref="U209:U210"/>
    <mergeCell ref="V182:W182"/>
    <mergeCell ref="X182:Y182"/>
    <mergeCell ref="B186:B187"/>
    <mergeCell ref="C186:C187"/>
    <mergeCell ref="D186:D187"/>
    <mergeCell ref="E186:E187"/>
    <mergeCell ref="F186:F187"/>
    <mergeCell ref="G186:G187"/>
    <mergeCell ref="J186:J187"/>
    <mergeCell ref="C228:U228"/>
    <mergeCell ref="AF19:AG19"/>
    <mergeCell ref="AF42:AG42"/>
    <mergeCell ref="AF65:AG65"/>
    <mergeCell ref="AF88:AG88"/>
    <mergeCell ref="AF111:AG111"/>
    <mergeCell ref="AF134:AG134"/>
    <mergeCell ref="AF157:AG157"/>
    <mergeCell ref="AF180:AG180"/>
    <mergeCell ref="AF203:AG203"/>
    <mergeCell ref="AF226:AG226"/>
    <mergeCell ref="AA226:AB226"/>
    <mergeCell ref="AA227:AB227"/>
    <mergeCell ref="C21:U21"/>
    <mergeCell ref="C43:U43"/>
    <mergeCell ref="C44:U44"/>
    <mergeCell ref="C66:U66"/>
    <mergeCell ref="C67:U67"/>
    <mergeCell ref="C89:U89"/>
    <mergeCell ref="C90:U90"/>
    <mergeCell ref="C112:U112"/>
    <mergeCell ref="C113:U113"/>
    <mergeCell ref="C135:U135"/>
    <mergeCell ref="C136:U136"/>
    <mergeCell ref="AH19:AI19"/>
    <mergeCell ref="AH20:AI20"/>
    <mergeCell ref="AH42:AI42"/>
    <mergeCell ref="AH43:AI43"/>
    <mergeCell ref="AH65:AI65"/>
    <mergeCell ref="AH66:AI66"/>
    <mergeCell ref="AH88:AI88"/>
    <mergeCell ref="AH89:AI89"/>
    <mergeCell ref="AH111:AI111"/>
    <mergeCell ref="AH226:AI226"/>
    <mergeCell ref="AH227:AI227"/>
    <mergeCell ref="AH112:AI112"/>
    <mergeCell ref="AH134:AI134"/>
    <mergeCell ref="AH135:AI135"/>
    <mergeCell ref="AH157:AI157"/>
    <mergeCell ref="AH158:AI158"/>
    <mergeCell ref="AH180:AI180"/>
    <mergeCell ref="AH181:AI181"/>
    <mergeCell ref="AH203:AI203"/>
    <mergeCell ref="AH204:AI204"/>
  </mergeCells>
  <phoneticPr fontId="98" type="noConversion"/>
  <conditionalFormatting sqref="U226">
    <cfRule type="cellIs" dxfId="295" priority="97" operator="equal">
      <formula>0</formula>
    </cfRule>
  </conditionalFormatting>
  <conditionalFormatting sqref="B211:C225">
    <cfRule type="cellIs" dxfId="294" priority="95" operator="equal">
      <formula>0</formula>
    </cfRule>
    <cfRule type="cellIs" dxfId="293" priority="96" operator="equal">
      <formula>0</formula>
    </cfRule>
  </conditionalFormatting>
  <conditionalFormatting sqref="B188:C202">
    <cfRule type="cellIs" dxfId="292" priority="90" operator="equal">
      <formula>0</formula>
    </cfRule>
    <cfRule type="cellIs" dxfId="291" priority="91" operator="equal">
      <formula>0</formula>
    </cfRule>
  </conditionalFormatting>
  <conditionalFormatting sqref="B165:C179">
    <cfRule type="cellIs" dxfId="290" priority="85" operator="equal">
      <formula>0</formula>
    </cfRule>
    <cfRule type="cellIs" dxfId="289" priority="86" operator="equal">
      <formula>0</formula>
    </cfRule>
  </conditionalFormatting>
  <conditionalFormatting sqref="B142:C156">
    <cfRule type="cellIs" dxfId="288" priority="80" operator="equal">
      <formula>0</formula>
    </cfRule>
    <cfRule type="cellIs" dxfId="287" priority="81" operator="equal">
      <formula>0</formula>
    </cfRule>
  </conditionalFormatting>
  <conditionalFormatting sqref="U203">
    <cfRule type="cellIs" dxfId="286" priority="79" operator="equal">
      <formula>0</formula>
    </cfRule>
  </conditionalFormatting>
  <conditionalFormatting sqref="U180">
    <cfRule type="cellIs" dxfId="285" priority="78" operator="equal">
      <formula>0</formula>
    </cfRule>
  </conditionalFormatting>
  <conditionalFormatting sqref="U157">
    <cfRule type="cellIs" dxfId="284" priority="77" operator="equal">
      <formula>0</formula>
    </cfRule>
  </conditionalFormatting>
  <conditionalFormatting sqref="O119:O133">
    <cfRule type="cellIs" dxfId="283" priority="69" operator="greaterThan">
      <formula>0</formula>
    </cfRule>
    <cfRule type="cellIs" priority="70" operator="greaterThan">
      <formula>0</formula>
    </cfRule>
  </conditionalFormatting>
  <conditionalFormatting sqref="B119:C133">
    <cfRule type="cellIs" dxfId="282" priority="67" operator="equal">
      <formula>0</formula>
    </cfRule>
    <cfRule type="cellIs" dxfId="281" priority="68" operator="equal">
      <formula>0</formula>
    </cfRule>
  </conditionalFormatting>
  <conditionalFormatting sqref="U134">
    <cfRule type="cellIs" dxfId="280" priority="66" operator="equal">
      <formula>0</formula>
    </cfRule>
  </conditionalFormatting>
  <conditionalFormatting sqref="B96:C110">
    <cfRule type="cellIs" dxfId="279" priority="62" operator="equal">
      <formula>0</formula>
    </cfRule>
    <cfRule type="cellIs" dxfId="278" priority="63" operator="equal">
      <formula>0</formula>
    </cfRule>
  </conditionalFormatting>
  <conditionalFormatting sqref="U111">
    <cfRule type="cellIs" dxfId="277" priority="61" operator="equal">
      <formula>0</formula>
    </cfRule>
  </conditionalFormatting>
  <conditionalFormatting sqref="B73:C87">
    <cfRule type="cellIs" dxfId="276" priority="57" operator="equal">
      <formula>0</formula>
    </cfRule>
    <cfRule type="cellIs" dxfId="275" priority="58" operator="equal">
      <formula>0</formula>
    </cfRule>
  </conditionalFormatting>
  <conditionalFormatting sqref="U88">
    <cfRule type="cellIs" dxfId="274" priority="56" operator="equal">
      <formula>0</formula>
    </cfRule>
  </conditionalFormatting>
  <conditionalFormatting sqref="B50:C64">
    <cfRule type="cellIs" dxfId="273" priority="52" operator="equal">
      <formula>0</formula>
    </cfRule>
    <cfRule type="cellIs" dxfId="272" priority="53" operator="equal">
      <formula>0</formula>
    </cfRule>
  </conditionalFormatting>
  <conditionalFormatting sqref="U65">
    <cfRule type="cellIs" dxfId="271" priority="51" operator="equal">
      <formula>0</formula>
    </cfRule>
  </conditionalFormatting>
  <conditionalFormatting sqref="B27:C41">
    <cfRule type="cellIs" dxfId="270" priority="47" operator="equal">
      <formula>0</formula>
    </cfRule>
    <cfRule type="cellIs" dxfId="269" priority="48" operator="equal">
      <formula>0</formula>
    </cfRule>
  </conditionalFormatting>
  <conditionalFormatting sqref="U42">
    <cfRule type="cellIs" dxfId="268" priority="46" operator="equal">
      <formula>0</formula>
    </cfRule>
  </conditionalFormatting>
  <conditionalFormatting sqref="O4:O18">
    <cfRule type="cellIs" dxfId="267" priority="44" operator="greaterThan">
      <formula>0</formula>
    </cfRule>
    <cfRule type="cellIs" priority="45" operator="greaterThan">
      <formula>0</formula>
    </cfRule>
  </conditionalFormatting>
  <conditionalFormatting sqref="B4:C18">
    <cfRule type="cellIs" dxfId="266" priority="42" operator="equal">
      <formula>0</formula>
    </cfRule>
    <cfRule type="cellIs" dxfId="265" priority="43" operator="equal">
      <formula>0</formula>
    </cfRule>
  </conditionalFormatting>
  <conditionalFormatting sqref="U19">
    <cfRule type="cellIs" dxfId="264" priority="41" operator="equal">
      <formula>0</formula>
    </cfRule>
  </conditionalFormatting>
  <conditionalFormatting sqref="O27:O41">
    <cfRule type="cellIs" dxfId="263" priority="15" operator="greaterThan">
      <formula>0</formula>
    </cfRule>
    <cfRule type="cellIs" priority="16" operator="greaterThan">
      <formula>0</formula>
    </cfRule>
  </conditionalFormatting>
  <conditionalFormatting sqref="O50:O64">
    <cfRule type="cellIs" dxfId="262" priority="13" operator="greaterThan">
      <formula>0</formula>
    </cfRule>
    <cfRule type="cellIs" priority="14" operator="greaterThan">
      <formula>0</formula>
    </cfRule>
  </conditionalFormatting>
  <conditionalFormatting sqref="O73:O87">
    <cfRule type="cellIs" dxfId="261" priority="11" operator="greaterThan">
      <formula>0</formula>
    </cfRule>
    <cfRule type="cellIs" priority="12" operator="greaterThan">
      <formula>0</formula>
    </cfRule>
  </conditionalFormatting>
  <conditionalFormatting sqref="O96:O110">
    <cfRule type="cellIs" dxfId="260" priority="9" operator="greaterThan">
      <formula>0</formula>
    </cfRule>
    <cfRule type="cellIs" priority="10" operator="greaterThan">
      <formula>0</formula>
    </cfRule>
  </conditionalFormatting>
  <conditionalFormatting sqref="O142:O156">
    <cfRule type="cellIs" dxfId="259" priority="7" operator="greaterThan">
      <formula>0</formula>
    </cfRule>
    <cfRule type="cellIs" priority="8" operator="greaterThan">
      <formula>0</formula>
    </cfRule>
  </conditionalFormatting>
  <conditionalFormatting sqref="O165:O179">
    <cfRule type="cellIs" dxfId="258" priority="5" operator="greaterThan">
      <formula>0</formula>
    </cfRule>
    <cfRule type="cellIs" priority="6" operator="greaterThan">
      <formula>0</formula>
    </cfRule>
  </conditionalFormatting>
  <conditionalFormatting sqref="O188:O202">
    <cfRule type="cellIs" dxfId="257" priority="3" operator="greaterThan">
      <formula>0</formula>
    </cfRule>
    <cfRule type="cellIs" priority="4" operator="greaterThan">
      <formula>0</formula>
    </cfRule>
  </conditionalFormatting>
  <conditionalFormatting sqref="O211:O225">
    <cfRule type="cellIs" dxfId="256" priority="1" operator="greaterThan">
      <formula>0</formula>
    </cfRule>
    <cfRule type="cellIs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V5:V18 V4 Z5:Z18 Z4" unlockedFormula="1"/>
    <ignoredError sqref="W4 W5:W18 W20 Y20 W227 Y227 W204 Y204" formula="1"/>
    <ignoredError sqref="X5:Y18 X4:Y4" formula="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500-000000000000}">
          <x14:formula1>
            <xm:f>DADOS!$AD$4:$AD$9</xm:f>
          </x14:formula1>
          <xm:sqref>H50:H64 H188:H202 H165:H179 H119:H133 H4:H18 H96:H110 H27:H41 H73:H87 H142:H156 H211:H225</xm:sqref>
        </x14:dataValidation>
        <x14:dataValidation type="list" allowBlank="1" showInputMessage="1" showErrorMessage="1" xr:uid="{00000000-0002-0000-0500-000001000000}">
          <x14:formula1>
            <xm:f>DADOS!$AB$4:$AB$9</xm:f>
          </x14:formula1>
          <xm:sqref>E50:E64 E188:E202 E165:E179 E119:E133 E4:E18 E96:E110 E27:E41 E73:E87 E142:E156 E211:E225</xm:sqref>
        </x14:dataValidation>
        <x14:dataValidation type="list" allowBlank="1" showInputMessage="1" showErrorMessage="1" xr:uid="{00000000-0002-0000-0500-000002000000}">
          <x14:formula1>
            <xm:f>DADOS!$Z$4:$Z$11</xm:f>
          </x14:formula1>
          <xm:sqref>D50:D64 D188:D202 D165:D179 D119:D133 D4:D18 D96:D110 D27:D41 D73:D87 D142:D156 D211:D225</xm:sqref>
        </x14:dataValidation>
        <x14:dataValidation type="list" allowBlank="1" showInputMessage="1" showErrorMessage="1" xr:uid="{00000000-0002-0000-0500-000006000000}">
          <x14:formula1>
            <xm:f>DADOS!$A$195:$A$366</xm:f>
          </x14:formula1>
          <xm:sqref>J165:K179 J188:K202 J50:K64 J119:K133 J211:K225 J96:K110 J27:K41 J73:K87 J142:K156 J4:K18</xm:sqref>
        </x14:dataValidation>
        <x14:dataValidation type="list" allowBlank="1" showInputMessage="1" showErrorMessage="1" xr:uid="{00000000-0002-0000-0500-000007000000}">
          <x14:formula1>
            <xm:f>DADOS!$G$3:$G$4</xm:f>
          </x14:formula1>
          <xm:sqref>N165:N179 N4:N18 N142:N156 N188:N202 N73:N87 N50:N64 N27:N41 N119:N133 N96:N110 N211:N225</xm:sqref>
        </x14:dataValidation>
        <x14:dataValidation type="list" allowBlank="1" showInputMessage="1" showErrorMessage="1" xr:uid="{00000000-0002-0000-0500-000008000000}">
          <x14:formula1>
            <xm:f>DADOS!$BG$3:$BG$12</xm:f>
          </x14:formula1>
          <xm:sqref>AC5 AC97 AC120 AC143 AC166 AC189 AC74 AC28 AC51 AC212</xm:sqref>
        </x14:dataValidation>
        <x14:dataValidation type="list" allowBlank="1" showInputMessage="1" showErrorMessage="1" xr:uid="{00000000-0002-0000-0500-000009000000}">
          <x14:formula1>
            <xm:f>DADOS!$G$6:$G$8</xm:f>
          </x14:formula1>
          <xm:sqref>AC8 AC100 AC123 AC146 AC169 AC192 AC77 AC31 AC54 AC215</xm:sqref>
        </x14:dataValidation>
        <x14:dataValidation type="list" allowBlank="1" showInputMessage="1" showErrorMessage="1" promptTitle="Necessita de Nota fiscal?" prompt="Informe na coluna &quot;Informações adicionais&quot;." xr:uid="{00000000-0002-0000-0500-00000A000000}">
          <x14:formula1>
            <xm:f>DADOS!$E$2:$E$27</xm:f>
          </x14:formula1>
          <xm:sqref>O165:O179 O188:O202 O4:O18 O73:O87 O27:O41 O50:O64 O119:O133 O96:O110 O142:O156 O211:O225</xm:sqref>
        </x14:dataValidation>
        <x14:dataValidation type="list" allowBlank="1" xr:uid="{386D32C1-1F73-4266-A6D5-335CB003EC66}">
          <x14:formula1>
            <xm:f>DADOS!$C$2:$C$12</xm:f>
          </x14:formula1>
          <xm:sqref>V3 V164 V187 V26 V49 V72 V95 V118 V141 V210</xm:sqref>
        </x14:dataValidation>
        <x14:dataValidation type="list" allowBlank="1" xr:uid="{CFCD10C9-D11E-411B-B561-FC918E27D45F}">
          <x14:formula1>
            <xm:f>DADOS!$D$2:$D$12</xm:f>
          </x14:formula1>
          <xm:sqref>X3 X164 X187 X26 X49 X72 X95 X118 X141 X210</xm:sqref>
        </x14:dataValidation>
        <x14:dataValidation type="list" allowBlank="1" xr:uid="{8B1EFB5E-4E6E-4D4D-9A84-9CC28C89915D}">
          <x14:formula1>
            <xm:f>DADOS!$E$2:$E$27</xm:f>
          </x14:formula1>
          <xm:sqref>Z3 Z164 Z187 Z26 Z49 Z72 Z95 Z118 Z141 Z210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AF230"/>
  <sheetViews>
    <sheetView zoomScale="70" zoomScaleNormal="70" workbookViewId="0">
      <selection activeCell="S211" sqref="S211:S225"/>
    </sheetView>
  </sheetViews>
  <sheetFormatPr defaultColWidth="9" defaultRowHeight="15.6"/>
  <cols>
    <col min="1" max="1" width="6" style="1" customWidth="1"/>
    <col min="2" max="2" width="24.69921875" style="1" customWidth="1"/>
    <col min="3" max="3" width="12.19921875" style="1" customWidth="1"/>
    <col min="4" max="8" width="10.69921875" style="1" customWidth="1"/>
    <col min="9" max="9" width="12.19921875" style="1" customWidth="1"/>
    <col min="10" max="10" width="12.59765625" style="1" customWidth="1"/>
    <col min="11" max="11" width="10.69921875" style="1" customWidth="1"/>
    <col min="12" max="12" width="6.69921875" style="1" customWidth="1"/>
    <col min="13" max="13" width="4.59765625" style="1" customWidth="1"/>
    <col min="14" max="14" width="5.8984375" style="1" customWidth="1"/>
    <col min="15" max="18" width="15.69921875" style="1" customWidth="1"/>
    <col min="19" max="19" width="15.09765625" style="1" customWidth="1"/>
    <col min="20" max="20" width="9" style="1"/>
    <col min="21" max="21" width="13.5" style="1" customWidth="1"/>
    <col min="22" max="22" width="10.5" style="1" customWidth="1"/>
    <col min="23" max="23" width="12.19921875" style="1" customWidth="1"/>
    <col min="24" max="24" width="12.8984375" style="1" customWidth="1"/>
    <col min="25" max="25" width="11.19921875" style="1" customWidth="1"/>
    <col min="26" max="26" width="14.8984375" style="1" customWidth="1"/>
    <col min="27" max="27" width="17.59765625" style="1" customWidth="1"/>
    <col min="28" max="28" width="9" style="1"/>
    <col min="29" max="29" width="9" style="1" hidden="1" customWidth="1"/>
    <col min="30" max="30" width="10.59765625" style="1" hidden="1" customWidth="1"/>
    <col min="31" max="31" width="12.3984375" style="1" customWidth="1"/>
    <col min="32" max="32" width="9" style="1" customWidth="1"/>
    <col min="33" max="16384" width="9" style="1"/>
  </cols>
  <sheetData>
    <row r="1" spans="1:30" s="415" customFormat="1" ht="49.95" customHeight="1">
      <c r="A1" s="1141" t="s">
        <v>152</v>
      </c>
      <c r="B1" s="1277" t="s">
        <v>192</v>
      </c>
      <c r="C1" s="1277"/>
      <c r="D1" s="1277"/>
      <c r="E1" s="1277"/>
      <c r="F1" s="1277"/>
      <c r="G1" s="1277"/>
      <c r="H1" s="1277"/>
      <c r="I1" s="1277"/>
      <c r="J1" s="1277"/>
      <c r="K1" s="1277"/>
      <c r="L1" s="1277"/>
      <c r="M1" s="665"/>
      <c r="N1" s="1278" t="str">
        <f>IF(B4=0,"",B4)</f>
        <v/>
      </c>
      <c r="O1" s="1278"/>
      <c r="P1" s="1278"/>
      <c r="Q1" s="1278"/>
      <c r="R1" s="1278"/>
      <c r="S1" s="1278"/>
      <c r="T1" s="1278"/>
      <c r="U1" s="1278"/>
      <c r="V1" s="1278"/>
      <c r="W1" s="1278"/>
      <c r="X1" s="1278"/>
      <c r="Y1" s="1278"/>
      <c r="Z1" s="1278"/>
      <c r="AA1" s="542"/>
    </row>
    <row r="2" spans="1:30">
      <c r="A2" s="1141"/>
      <c r="B2" s="1269" t="s">
        <v>74</v>
      </c>
      <c r="C2" s="1293" t="s">
        <v>75</v>
      </c>
      <c r="D2" s="1225" t="s">
        <v>84</v>
      </c>
      <c r="E2" s="1266" t="s">
        <v>193</v>
      </c>
      <c r="F2" s="1225" t="s">
        <v>194</v>
      </c>
      <c r="G2" s="1225" t="s">
        <v>195</v>
      </c>
      <c r="H2" s="1266" t="s">
        <v>196</v>
      </c>
      <c r="I2" s="1225" t="s">
        <v>157</v>
      </c>
      <c r="J2" s="1266" t="s">
        <v>175</v>
      </c>
      <c r="K2" s="1225" t="s">
        <v>77</v>
      </c>
      <c r="L2" s="1225" t="s">
        <v>78</v>
      </c>
      <c r="M2" s="1268" t="s">
        <v>100</v>
      </c>
      <c r="N2" s="1269"/>
      <c r="O2" s="1291" t="s">
        <v>197</v>
      </c>
      <c r="P2" s="1291"/>
      <c r="Q2" s="1272" t="s">
        <v>198</v>
      </c>
      <c r="R2" s="1273"/>
      <c r="S2" s="1274" t="s">
        <v>102</v>
      </c>
      <c r="T2" s="1268" t="s">
        <v>63</v>
      </c>
      <c r="U2" s="1261" t="s">
        <v>80</v>
      </c>
      <c r="V2" s="1261"/>
      <c r="W2" s="1261"/>
      <c r="X2" s="1261"/>
      <c r="Y2" s="1261"/>
      <c r="Z2" s="1261"/>
      <c r="AA2" s="1281" t="s">
        <v>199</v>
      </c>
    </row>
    <row r="3" spans="1:30">
      <c r="A3" s="1141"/>
      <c r="B3" s="1292"/>
      <c r="C3" s="1294"/>
      <c r="D3" s="1226"/>
      <c r="E3" s="1267"/>
      <c r="F3" s="1226"/>
      <c r="G3" s="1226"/>
      <c r="H3" s="1267"/>
      <c r="I3" s="1226"/>
      <c r="J3" s="1267"/>
      <c r="K3" s="1226"/>
      <c r="L3" s="1226"/>
      <c r="M3" s="1270"/>
      <c r="N3" s="1271"/>
      <c r="O3" s="361" t="s">
        <v>105</v>
      </c>
      <c r="P3" s="361" t="s">
        <v>82</v>
      </c>
      <c r="Q3" s="361" t="s">
        <v>105</v>
      </c>
      <c r="R3" s="361" t="s">
        <v>82</v>
      </c>
      <c r="S3" s="1275"/>
      <c r="T3" s="1276"/>
      <c r="U3" s="412">
        <v>0.1</v>
      </c>
      <c r="V3" s="409" t="s">
        <v>57</v>
      </c>
      <c r="W3" s="413">
        <v>0.1</v>
      </c>
      <c r="X3" s="410" t="s">
        <v>108</v>
      </c>
      <c r="Y3" s="414">
        <v>0.1</v>
      </c>
      <c r="Z3" s="411" t="s">
        <v>59</v>
      </c>
      <c r="AA3" s="1282"/>
      <c r="AD3" s="455"/>
    </row>
    <row r="4" spans="1:30">
      <c r="A4" s="1141"/>
      <c r="B4" s="1243">
        <f>'Cadastro Inicial'!B14</f>
        <v>0</v>
      </c>
      <c r="C4" s="1245">
        <f>'Cadastro Inicial'!C14:D14</f>
        <v>0</v>
      </c>
      <c r="D4" s="141"/>
      <c r="E4" s="141"/>
      <c r="F4" s="141"/>
      <c r="G4" s="141"/>
      <c r="H4" s="141"/>
      <c r="I4" s="679"/>
      <c r="J4" s="679"/>
      <c r="K4" s="141"/>
      <c r="L4" s="110">
        <f t="shared" ref="L4:L18" si="0">IF(J4=0,0,(J4-I4)+1)</f>
        <v>0</v>
      </c>
      <c r="M4" s="114" t="s">
        <v>164</v>
      </c>
      <c r="N4" s="133">
        <v>0.1</v>
      </c>
      <c r="O4" s="873">
        <f>ROUNDUP(((Q4/T4)),0)</f>
        <v>0</v>
      </c>
      <c r="P4" s="873">
        <f>O4*K4*L4</f>
        <v>0</v>
      </c>
      <c r="Q4" s="874">
        <f>S4-(S4*N4)</f>
        <v>0</v>
      </c>
      <c r="R4" s="874">
        <f>Q4*K4*L4</f>
        <v>0</v>
      </c>
      <c r="S4" s="116"/>
      <c r="T4" s="877">
        <v>0.8</v>
      </c>
      <c r="U4" s="932">
        <f>U3</f>
        <v>0.1</v>
      </c>
      <c r="V4" s="862">
        <f>O4*U4</f>
        <v>0</v>
      </c>
      <c r="W4" s="928">
        <f>W3</f>
        <v>0.1</v>
      </c>
      <c r="X4" s="862">
        <f>$O4*W4</f>
        <v>0</v>
      </c>
      <c r="Y4" s="930">
        <f>Y3</f>
        <v>0.1</v>
      </c>
      <c r="Z4" s="862">
        <f>$O4*Y4</f>
        <v>0</v>
      </c>
      <c r="AA4" s="180" t="s">
        <v>114</v>
      </c>
      <c r="AC4" s="479">
        <v>4</v>
      </c>
      <c r="AD4" s="574">
        <f>V4+X4+Z4</f>
        <v>0</v>
      </c>
    </row>
    <row r="5" spans="1:30">
      <c r="A5" s="1141"/>
      <c r="B5" s="1243"/>
      <c r="C5" s="1245"/>
      <c r="D5" s="141"/>
      <c r="E5" s="141"/>
      <c r="F5" s="141"/>
      <c r="G5" s="141"/>
      <c r="H5" s="141"/>
      <c r="I5" s="679"/>
      <c r="J5" s="679"/>
      <c r="K5" s="141"/>
      <c r="L5" s="110">
        <f t="shared" si="0"/>
        <v>0</v>
      </c>
      <c r="M5" s="114" t="s">
        <v>164</v>
      </c>
      <c r="N5" s="133">
        <v>0.1</v>
      </c>
      <c r="O5" s="873">
        <f t="shared" ref="O5:O18" si="1">ROUNDUP(((Q5/T5)),0)</f>
        <v>0</v>
      </c>
      <c r="P5" s="873">
        <f t="shared" ref="P5:P18" si="2">O5*K5*L5</f>
        <v>0</v>
      </c>
      <c r="Q5" s="874">
        <f t="shared" ref="Q5:Q18" si="3">S5-(S5*N5)</f>
        <v>0</v>
      </c>
      <c r="R5" s="874">
        <f t="shared" ref="R5:R18" si="4">Q5*K5*L5</f>
        <v>0</v>
      </c>
      <c r="S5" s="116"/>
      <c r="T5" s="877">
        <v>0.8</v>
      </c>
      <c r="U5" s="925">
        <f t="shared" ref="U5:U18" si="5">U4</f>
        <v>0.1</v>
      </c>
      <c r="V5" s="845">
        <f t="shared" ref="V5:V18" si="6">O5*U5</f>
        <v>0</v>
      </c>
      <c r="W5" s="933">
        <f t="shared" ref="W5:W18" si="7">W4</f>
        <v>0.1</v>
      </c>
      <c r="X5" s="845">
        <f t="shared" ref="X5:Z18" si="8">$O5*W5</f>
        <v>0</v>
      </c>
      <c r="Y5" s="935">
        <f t="shared" ref="Y5:Y18" si="9">Y4</f>
        <v>0.1</v>
      </c>
      <c r="Z5" s="845">
        <f t="shared" si="8"/>
        <v>0</v>
      </c>
      <c r="AA5" s="188" t="s">
        <v>115</v>
      </c>
      <c r="AC5" s="479">
        <v>5</v>
      </c>
      <c r="AD5" s="574">
        <f t="shared" ref="AD5:AD20" si="10">V5+X5+Z5</f>
        <v>0</v>
      </c>
    </row>
    <row r="6" spans="1:30">
      <c r="A6" s="1141"/>
      <c r="B6" s="1243"/>
      <c r="C6" s="1245"/>
      <c r="D6" s="141"/>
      <c r="E6" s="141"/>
      <c r="F6" s="141"/>
      <c r="G6" s="141"/>
      <c r="H6" s="141"/>
      <c r="I6" s="679"/>
      <c r="J6" s="679"/>
      <c r="K6" s="141"/>
      <c r="L6" s="110">
        <f t="shared" si="0"/>
        <v>0</v>
      </c>
      <c r="M6" s="114" t="s">
        <v>164</v>
      </c>
      <c r="N6" s="133">
        <v>0.1</v>
      </c>
      <c r="O6" s="873">
        <f t="shared" si="1"/>
        <v>0</v>
      </c>
      <c r="P6" s="873">
        <f t="shared" si="2"/>
        <v>0</v>
      </c>
      <c r="Q6" s="874">
        <f t="shared" si="3"/>
        <v>0</v>
      </c>
      <c r="R6" s="874">
        <f t="shared" si="4"/>
        <v>0</v>
      </c>
      <c r="S6" s="116"/>
      <c r="T6" s="877">
        <v>0.8</v>
      </c>
      <c r="U6" s="925">
        <f t="shared" si="5"/>
        <v>0.1</v>
      </c>
      <c r="V6" s="845">
        <f t="shared" si="6"/>
        <v>0</v>
      </c>
      <c r="W6" s="933">
        <f t="shared" si="7"/>
        <v>0.1</v>
      </c>
      <c r="X6" s="845">
        <f t="shared" si="8"/>
        <v>0</v>
      </c>
      <c r="Y6" s="935">
        <f t="shared" si="9"/>
        <v>0.1</v>
      </c>
      <c r="Z6" s="845">
        <f t="shared" si="8"/>
        <v>0</v>
      </c>
      <c r="AA6" s="143"/>
      <c r="AC6" s="479">
        <v>6</v>
      </c>
      <c r="AD6" s="574">
        <f t="shared" si="10"/>
        <v>0</v>
      </c>
    </row>
    <row r="7" spans="1:30">
      <c r="A7" s="1141"/>
      <c r="B7" s="1243"/>
      <c r="C7" s="1245"/>
      <c r="D7" s="141"/>
      <c r="E7" s="141"/>
      <c r="F7" s="141"/>
      <c r="G7" s="141"/>
      <c r="H7" s="141"/>
      <c r="I7" s="679"/>
      <c r="J7" s="679"/>
      <c r="K7" s="141"/>
      <c r="L7" s="110">
        <f t="shared" si="0"/>
        <v>0</v>
      </c>
      <c r="M7" s="114" t="s">
        <v>164</v>
      </c>
      <c r="N7" s="133">
        <v>0.1</v>
      </c>
      <c r="O7" s="873">
        <f t="shared" si="1"/>
        <v>0</v>
      </c>
      <c r="P7" s="873">
        <f t="shared" si="2"/>
        <v>0</v>
      </c>
      <c r="Q7" s="874">
        <f t="shared" si="3"/>
        <v>0</v>
      </c>
      <c r="R7" s="874">
        <f t="shared" si="4"/>
        <v>0</v>
      </c>
      <c r="S7" s="116"/>
      <c r="T7" s="877">
        <v>0.8</v>
      </c>
      <c r="U7" s="925">
        <f t="shared" si="5"/>
        <v>0.1</v>
      </c>
      <c r="V7" s="845">
        <f t="shared" si="6"/>
        <v>0</v>
      </c>
      <c r="W7" s="933">
        <f t="shared" si="7"/>
        <v>0.1</v>
      </c>
      <c r="X7" s="845">
        <f t="shared" si="8"/>
        <v>0</v>
      </c>
      <c r="Y7" s="935">
        <f t="shared" si="9"/>
        <v>0.1</v>
      </c>
      <c r="Z7" s="845">
        <f t="shared" si="8"/>
        <v>0</v>
      </c>
      <c r="AA7" s="182" t="s">
        <v>116</v>
      </c>
      <c r="AC7" s="479">
        <v>7</v>
      </c>
      <c r="AD7" s="574">
        <f t="shared" si="10"/>
        <v>0</v>
      </c>
    </row>
    <row r="8" spans="1:30">
      <c r="A8" s="1141"/>
      <c r="B8" s="1243"/>
      <c r="C8" s="1245"/>
      <c r="D8" s="141"/>
      <c r="E8" s="141"/>
      <c r="F8" s="141"/>
      <c r="G8" s="141"/>
      <c r="H8" s="141"/>
      <c r="I8" s="679"/>
      <c r="J8" s="679"/>
      <c r="K8" s="141"/>
      <c r="L8" s="110">
        <f t="shared" si="0"/>
        <v>0</v>
      </c>
      <c r="M8" s="114" t="s">
        <v>164</v>
      </c>
      <c r="N8" s="133">
        <v>0.1</v>
      </c>
      <c r="O8" s="873">
        <f t="shared" si="1"/>
        <v>0</v>
      </c>
      <c r="P8" s="873">
        <f t="shared" si="2"/>
        <v>0</v>
      </c>
      <c r="Q8" s="874">
        <f t="shared" si="3"/>
        <v>0</v>
      </c>
      <c r="R8" s="874">
        <f t="shared" si="4"/>
        <v>0</v>
      </c>
      <c r="S8" s="116"/>
      <c r="T8" s="877">
        <v>0.8</v>
      </c>
      <c r="U8" s="925">
        <f t="shared" si="5"/>
        <v>0.1</v>
      </c>
      <c r="V8" s="845">
        <f t="shared" si="6"/>
        <v>0</v>
      </c>
      <c r="W8" s="933">
        <f t="shared" si="7"/>
        <v>0.1</v>
      </c>
      <c r="X8" s="845">
        <f t="shared" si="8"/>
        <v>0</v>
      </c>
      <c r="Y8" s="935">
        <f t="shared" si="9"/>
        <v>0.1</v>
      </c>
      <c r="Z8" s="845">
        <f t="shared" si="8"/>
        <v>0</v>
      </c>
      <c r="AA8" s="187" t="s">
        <v>184</v>
      </c>
      <c r="AC8" s="479">
        <v>8</v>
      </c>
      <c r="AD8" s="574">
        <f t="shared" si="10"/>
        <v>0</v>
      </c>
    </row>
    <row r="9" spans="1:30">
      <c r="A9" s="1141"/>
      <c r="B9" s="1243"/>
      <c r="C9" s="1245"/>
      <c r="D9" s="141"/>
      <c r="E9" s="141"/>
      <c r="F9" s="141"/>
      <c r="G9" s="141"/>
      <c r="H9" s="141"/>
      <c r="I9" s="679"/>
      <c r="J9" s="679"/>
      <c r="K9" s="141"/>
      <c r="L9" s="110">
        <f t="shared" si="0"/>
        <v>0</v>
      </c>
      <c r="M9" s="114" t="s">
        <v>164</v>
      </c>
      <c r="N9" s="133">
        <v>0.1</v>
      </c>
      <c r="O9" s="873">
        <f t="shared" si="1"/>
        <v>0</v>
      </c>
      <c r="P9" s="873">
        <f t="shared" si="2"/>
        <v>0</v>
      </c>
      <c r="Q9" s="874">
        <f t="shared" si="3"/>
        <v>0</v>
      </c>
      <c r="R9" s="874">
        <f t="shared" si="4"/>
        <v>0</v>
      </c>
      <c r="S9" s="116"/>
      <c r="T9" s="877">
        <v>0.8</v>
      </c>
      <c r="U9" s="925">
        <f t="shared" si="5"/>
        <v>0.1</v>
      </c>
      <c r="V9" s="845">
        <f t="shared" si="6"/>
        <v>0</v>
      </c>
      <c r="W9" s="933">
        <f t="shared" si="7"/>
        <v>0.1</v>
      </c>
      <c r="X9" s="845">
        <f t="shared" si="8"/>
        <v>0</v>
      </c>
      <c r="Y9" s="935">
        <f t="shared" si="9"/>
        <v>0.1</v>
      </c>
      <c r="Z9" s="845">
        <f t="shared" si="8"/>
        <v>0</v>
      </c>
      <c r="AA9" s="2"/>
      <c r="AC9" s="479">
        <v>9</v>
      </c>
      <c r="AD9" s="574">
        <f t="shared" si="10"/>
        <v>0</v>
      </c>
    </row>
    <row r="10" spans="1:30">
      <c r="A10" s="1141"/>
      <c r="B10" s="1243"/>
      <c r="C10" s="1245"/>
      <c r="D10" s="141"/>
      <c r="E10" s="141"/>
      <c r="F10" s="141"/>
      <c r="G10" s="141"/>
      <c r="H10" s="141"/>
      <c r="I10" s="679"/>
      <c r="J10" s="679"/>
      <c r="K10" s="141"/>
      <c r="L10" s="110">
        <f t="shared" si="0"/>
        <v>0</v>
      </c>
      <c r="M10" s="114" t="s">
        <v>164</v>
      </c>
      <c r="N10" s="133">
        <v>0.1</v>
      </c>
      <c r="O10" s="873">
        <f t="shared" si="1"/>
        <v>0</v>
      </c>
      <c r="P10" s="873">
        <f t="shared" si="2"/>
        <v>0</v>
      </c>
      <c r="Q10" s="874">
        <f t="shared" si="3"/>
        <v>0</v>
      </c>
      <c r="R10" s="874">
        <f t="shared" si="4"/>
        <v>0</v>
      </c>
      <c r="S10" s="116"/>
      <c r="T10" s="877">
        <v>0.8</v>
      </c>
      <c r="U10" s="925">
        <f t="shared" si="5"/>
        <v>0.1</v>
      </c>
      <c r="V10" s="845">
        <f t="shared" si="6"/>
        <v>0</v>
      </c>
      <c r="W10" s="933">
        <f t="shared" si="7"/>
        <v>0.1</v>
      </c>
      <c r="X10" s="845">
        <f t="shared" si="8"/>
        <v>0</v>
      </c>
      <c r="Y10" s="935">
        <f t="shared" si="9"/>
        <v>0.1</v>
      </c>
      <c r="Z10" s="845">
        <f t="shared" si="8"/>
        <v>0</v>
      </c>
      <c r="AA10" s="2"/>
      <c r="AC10" s="479">
        <v>10</v>
      </c>
      <c r="AD10" s="574">
        <f t="shared" si="10"/>
        <v>0</v>
      </c>
    </row>
    <row r="11" spans="1:30">
      <c r="A11" s="1141"/>
      <c r="B11" s="1243"/>
      <c r="C11" s="1245"/>
      <c r="D11" s="141"/>
      <c r="E11" s="141"/>
      <c r="F11" s="141"/>
      <c r="G11" s="141"/>
      <c r="H11" s="141"/>
      <c r="I11" s="679"/>
      <c r="J11" s="679"/>
      <c r="K11" s="141"/>
      <c r="L11" s="110">
        <f t="shared" si="0"/>
        <v>0</v>
      </c>
      <c r="M11" s="114" t="s">
        <v>164</v>
      </c>
      <c r="N11" s="133">
        <v>0.1</v>
      </c>
      <c r="O11" s="873">
        <f t="shared" si="1"/>
        <v>0</v>
      </c>
      <c r="P11" s="873">
        <f t="shared" si="2"/>
        <v>0</v>
      </c>
      <c r="Q11" s="874">
        <f t="shared" si="3"/>
        <v>0</v>
      </c>
      <c r="R11" s="874">
        <f t="shared" si="4"/>
        <v>0</v>
      </c>
      <c r="S11" s="116"/>
      <c r="T11" s="877">
        <v>0.8</v>
      </c>
      <c r="U11" s="925">
        <f t="shared" si="5"/>
        <v>0.1</v>
      </c>
      <c r="V11" s="845">
        <f t="shared" si="6"/>
        <v>0</v>
      </c>
      <c r="W11" s="933">
        <f t="shared" si="7"/>
        <v>0.1</v>
      </c>
      <c r="X11" s="845">
        <f t="shared" si="8"/>
        <v>0</v>
      </c>
      <c r="Y11" s="935">
        <f t="shared" si="9"/>
        <v>0.1</v>
      </c>
      <c r="Z11" s="845">
        <f t="shared" si="8"/>
        <v>0</v>
      </c>
      <c r="AA11" s="2"/>
      <c r="AC11" s="479">
        <v>11</v>
      </c>
      <c r="AD11" s="574">
        <f t="shared" si="10"/>
        <v>0</v>
      </c>
    </row>
    <row r="12" spans="1:30">
      <c r="A12" s="1141"/>
      <c r="B12" s="1243"/>
      <c r="C12" s="1245"/>
      <c r="D12" s="141"/>
      <c r="E12" s="141"/>
      <c r="F12" s="141"/>
      <c r="G12" s="141"/>
      <c r="H12" s="141"/>
      <c r="I12" s="679"/>
      <c r="J12" s="679"/>
      <c r="K12" s="141"/>
      <c r="L12" s="110">
        <f t="shared" si="0"/>
        <v>0</v>
      </c>
      <c r="M12" s="114" t="s">
        <v>164</v>
      </c>
      <c r="N12" s="133">
        <v>0.1</v>
      </c>
      <c r="O12" s="873">
        <f t="shared" si="1"/>
        <v>0</v>
      </c>
      <c r="P12" s="873">
        <f t="shared" si="2"/>
        <v>0</v>
      </c>
      <c r="Q12" s="874">
        <f t="shared" si="3"/>
        <v>0</v>
      </c>
      <c r="R12" s="874">
        <f t="shared" si="4"/>
        <v>0</v>
      </c>
      <c r="S12" s="116"/>
      <c r="T12" s="877">
        <v>0.8</v>
      </c>
      <c r="U12" s="925">
        <f t="shared" si="5"/>
        <v>0.1</v>
      </c>
      <c r="V12" s="845">
        <f t="shared" si="6"/>
        <v>0</v>
      </c>
      <c r="W12" s="933">
        <f t="shared" si="7"/>
        <v>0.1</v>
      </c>
      <c r="X12" s="845">
        <f t="shared" si="8"/>
        <v>0</v>
      </c>
      <c r="Y12" s="935">
        <f t="shared" si="9"/>
        <v>0.1</v>
      </c>
      <c r="Z12" s="845">
        <f t="shared" si="8"/>
        <v>0</v>
      </c>
      <c r="AA12" s="2"/>
      <c r="AC12" s="479">
        <v>12</v>
      </c>
      <c r="AD12" s="574">
        <f t="shared" si="10"/>
        <v>0</v>
      </c>
    </row>
    <row r="13" spans="1:30">
      <c r="A13" s="1141"/>
      <c r="B13" s="1243"/>
      <c r="C13" s="1245"/>
      <c r="D13" s="141"/>
      <c r="E13" s="141"/>
      <c r="F13" s="141"/>
      <c r="G13" s="141"/>
      <c r="H13" s="141"/>
      <c r="I13" s="679"/>
      <c r="J13" s="679"/>
      <c r="K13" s="141"/>
      <c r="L13" s="110">
        <f t="shared" si="0"/>
        <v>0</v>
      </c>
      <c r="M13" s="114" t="s">
        <v>164</v>
      </c>
      <c r="N13" s="133">
        <v>0.1</v>
      </c>
      <c r="O13" s="873">
        <f t="shared" si="1"/>
        <v>0</v>
      </c>
      <c r="P13" s="873">
        <f t="shared" si="2"/>
        <v>0</v>
      </c>
      <c r="Q13" s="874">
        <f t="shared" si="3"/>
        <v>0</v>
      </c>
      <c r="R13" s="874">
        <f t="shared" si="4"/>
        <v>0</v>
      </c>
      <c r="S13" s="116"/>
      <c r="T13" s="877">
        <v>0.8</v>
      </c>
      <c r="U13" s="925">
        <f t="shared" si="5"/>
        <v>0.1</v>
      </c>
      <c r="V13" s="845">
        <f t="shared" si="6"/>
        <v>0</v>
      </c>
      <c r="W13" s="933">
        <f t="shared" si="7"/>
        <v>0.1</v>
      </c>
      <c r="X13" s="845">
        <f t="shared" si="8"/>
        <v>0</v>
      </c>
      <c r="Y13" s="935">
        <f t="shared" si="9"/>
        <v>0.1</v>
      </c>
      <c r="Z13" s="845">
        <f t="shared" si="8"/>
        <v>0</v>
      </c>
      <c r="AA13" s="2"/>
      <c r="AC13" s="479">
        <v>13</v>
      </c>
      <c r="AD13" s="574">
        <f t="shared" si="10"/>
        <v>0</v>
      </c>
    </row>
    <row r="14" spans="1:30">
      <c r="A14" s="1141"/>
      <c r="B14" s="1243"/>
      <c r="C14" s="1245"/>
      <c r="D14" s="141"/>
      <c r="E14" s="141"/>
      <c r="F14" s="141"/>
      <c r="G14" s="141"/>
      <c r="H14" s="141"/>
      <c r="I14" s="679"/>
      <c r="J14" s="679"/>
      <c r="K14" s="141"/>
      <c r="L14" s="110">
        <f t="shared" si="0"/>
        <v>0</v>
      </c>
      <c r="M14" s="114" t="s">
        <v>164</v>
      </c>
      <c r="N14" s="133">
        <v>0.1</v>
      </c>
      <c r="O14" s="873">
        <f t="shared" si="1"/>
        <v>0</v>
      </c>
      <c r="P14" s="873">
        <f t="shared" si="2"/>
        <v>0</v>
      </c>
      <c r="Q14" s="874">
        <f t="shared" si="3"/>
        <v>0</v>
      </c>
      <c r="R14" s="874">
        <f t="shared" si="4"/>
        <v>0</v>
      </c>
      <c r="S14" s="116"/>
      <c r="T14" s="877">
        <v>0.8</v>
      </c>
      <c r="U14" s="925">
        <f t="shared" si="5"/>
        <v>0.1</v>
      </c>
      <c r="V14" s="845">
        <f t="shared" si="6"/>
        <v>0</v>
      </c>
      <c r="W14" s="933">
        <f t="shared" si="7"/>
        <v>0.1</v>
      </c>
      <c r="X14" s="845">
        <f t="shared" si="8"/>
        <v>0</v>
      </c>
      <c r="Y14" s="935">
        <f t="shared" si="9"/>
        <v>0.1</v>
      </c>
      <c r="Z14" s="845">
        <f t="shared" si="8"/>
        <v>0</v>
      </c>
      <c r="AA14" s="2"/>
      <c r="AC14" s="479">
        <v>14</v>
      </c>
      <c r="AD14" s="574">
        <f t="shared" si="10"/>
        <v>0</v>
      </c>
    </row>
    <row r="15" spans="1:30">
      <c r="A15" s="1141"/>
      <c r="B15" s="1243"/>
      <c r="C15" s="1245"/>
      <c r="D15" s="141"/>
      <c r="E15" s="141"/>
      <c r="F15" s="141"/>
      <c r="G15" s="141"/>
      <c r="H15" s="141"/>
      <c r="I15" s="679"/>
      <c r="J15" s="679"/>
      <c r="K15" s="141"/>
      <c r="L15" s="110">
        <f t="shared" si="0"/>
        <v>0</v>
      </c>
      <c r="M15" s="114" t="s">
        <v>164</v>
      </c>
      <c r="N15" s="133">
        <v>0.1</v>
      </c>
      <c r="O15" s="873">
        <f t="shared" si="1"/>
        <v>0</v>
      </c>
      <c r="P15" s="873">
        <f t="shared" si="2"/>
        <v>0</v>
      </c>
      <c r="Q15" s="874">
        <f t="shared" si="3"/>
        <v>0</v>
      </c>
      <c r="R15" s="874">
        <f t="shared" si="4"/>
        <v>0</v>
      </c>
      <c r="S15" s="116"/>
      <c r="T15" s="877">
        <v>0.8</v>
      </c>
      <c r="U15" s="925">
        <f t="shared" si="5"/>
        <v>0.1</v>
      </c>
      <c r="V15" s="845">
        <f t="shared" si="6"/>
        <v>0</v>
      </c>
      <c r="W15" s="933">
        <f t="shared" si="7"/>
        <v>0.1</v>
      </c>
      <c r="X15" s="845">
        <f t="shared" si="8"/>
        <v>0</v>
      </c>
      <c r="Y15" s="935">
        <f t="shared" si="9"/>
        <v>0.1</v>
      </c>
      <c r="Z15" s="845">
        <f t="shared" si="8"/>
        <v>0</v>
      </c>
      <c r="AA15" s="2"/>
      <c r="AC15" s="479">
        <v>15</v>
      </c>
      <c r="AD15" s="574">
        <f t="shared" si="10"/>
        <v>0</v>
      </c>
    </row>
    <row r="16" spans="1:30">
      <c r="A16" s="1141"/>
      <c r="B16" s="1243"/>
      <c r="C16" s="1245"/>
      <c r="D16" s="141"/>
      <c r="E16" s="141"/>
      <c r="F16" s="141"/>
      <c r="G16" s="141"/>
      <c r="H16" s="141"/>
      <c r="I16" s="679"/>
      <c r="J16" s="679"/>
      <c r="K16" s="141"/>
      <c r="L16" s="110">
        <f t="shared" si="0"/>
        <v>0</v>
      </c>
      <c r="M16" s="114" t="s">
        <v>164</v>
      </c>
      <c r="N16" s="133">
        <v>0.1</v>
      </c>
      <c r="O16" s="873">
        <f t="shared" si="1"/>
        <v>0</v>
      </c>
      <c r="P16" s="873">
        <f t="shared" si="2"/>
        <v>0</v>
      </c>
      <c r="Q16" s="874">
        <f t="shared" si="3"/>
        <v>0</v>
      </c>
      <c r="R16" s="874">
        <f t="shared" si="4"/>
        <v>0</v>
      </c>
      <c r="S16" s="116"/>
      <c r="T16" s="877">
        <v>0.8</v>
      </c>
      <c r="U16" s="925">
        <f t="shared" si="5"/>
        <v>0.1</v>
      </c>
      <c r="V16" s="845">
        <f t="shared" si="6"/>
        <v>0</v>
      </c>
      <c r="W16" s="933">
        <f t="shared" si="7"/>
        <v>0.1</v>
      </c>
      <c r="X16" s="845">
        <f t="shared" si="8"/>
        <v>0</v>
      </c>
      <c r="Y16" s="935">
        <f t="shared" si="9"/>
        <v>0.1</v>
      </c>
      <c r="Z16" s="845">
        <f t="shared" si="8"/>
        <v>0</v>
      </c>
      <c r="AA16" s="2"/>
      <c r="AC16" s="479">
        <v>16</v>
      </c>
      <c r="AD16" s="574">
        <f t="shared" si="10"/>
        <v>0</v>
      </c>
    </row>
    <row r="17" spans="1:32">
      <c r="A17" s="1141"/>
      <c r="B17" s="1243"/>
      <c r="C17" s="1245"/>
      <c r="D17" s="141"/>
      <c r="E17" s="141"/>
      <c r="F17" s="141"/>
      <c r="G17" s="141"/>
      <c r="H17" s="141"/>
      <c r="I17" s="679"/>
      <c r="J17" s="679"/>
      <c r="K17" s="141"/>
      <c r="L17" s="110">
        <f t="shared" si="0"/>
        <v>0</v>
      </c>
      <c r="M17" s="114" t="s">
        <v>164</v>
      </c>
      <c r="N17" s="133">
        <v>0.1</v>
      </c>
      <c r="O17" s="873">
        <f t="shared" si="1"/>
        <v>0</v>
      </c>
      <c r="P17" s="873">
        <f t="shared" si="2"/>
        <v>0</v>
      </c>
      <c r="Q17" s="874">
        <f t="shared" si="3"/>
        <v>0</v>
      </c>
      <c r="R17" s="874">
        <f t="shared" si="4"/>
        <v>0</v>
      </c>
      <c r="S17" s="116"/>
      <c r="T17" s="877">
        <v>0.8</v>
      </c>
      <c r="U17" s="925">
        <f t="shared" si="5"/>
        <v>0.1</v>
      </c>
      <c r="V17" s="845">
        <f t="shared" si="6"/>
        <v>0</v>
      </c>
      <c r="W17" s="933">
        <f t="shared" si="7"/>
        <v>0.1</v>
      </c>
      <c r="X17" s="845">
        <f t="shared" si="8"/>
        <v>0</v>
      </c>
      <c r="Y17" s="935">
        <f t="shared" si="9"/>
        <v>0.1</v>
      </c>
      <c r="Z17" s="845">
        <f t="shared" si="8"/>
        <v>0</v>
      </c>
      <c r="AA17" s="2"/>
      <c r="AC17" s="479">
        <v>17</v>
      </c>
      <c r="AD17" s="574">
        <f t="shared" si="10"/>
        <v>0</v>
      </c>
    </row>
    <row r="18" spans="1:32">
      <c r="A18" s="1141"/>
      <c r="B18" s="1243"/>
      <c r="C18" s="1245"/>
      <c r="D18" s="141"/>
      <c r="E18" s="141"/>
      <c r="F18" s="141"/>
      <c r="G18" s="141"/>
      <c r="H18" s="141"/>
      <c r="I18" s="679"/>
      <c r="J18" s="679"/>
      <c r="K18" s="141"/>
      <c r="L18" s="110">
        <f t="shared" si="0"/>
        <v>0</v>
      </c>
      <c r="M18" s="114" t="s">
        <v>164</v>
      </c>
      <c r="N18" s="133">
        <v>0.1</v>
      </c>
      <c r="O18" s="875">
        <f t="shared" si="1"/>
        <v>0</v>
      </c>
      <c r="P18" s="875">
        <f t="shared" si="2"/>
        <v>0</v>
      </c>
      <c r="Q18" s="874">
        <f t="shared" si="3"/>
        <v>0</v>
      </c>
      <c r="R18" s="874">
        <f t="shared" si="4"/>
        <v>0</v>
      </c>
      <c r="S18" s="116"/>
      <c r="T18" s="877">
        <v>0.8</v>
      </c>
      <c r="U18" s="926">
        <f t="shared" si="5"/>
        <v>0.1</v>
      </c>
      <c r="V18" s="876">
        <f t="shared" si="6"/>
        <v>0</v>
      </c>
      <c r="W18" s="934">
        <f t="shared" si="7"/>
        <v>0.1</v>
      </c>
      <c r="X18" s="876">
        <f t="shared" si="8"/>
        <v>0</v>
      </c>
      <c r="Y18" s="936">
        <f t="shared" si="9"/>
        <v>0.1</v>
      </c>
      <c r="Z18" s="876">
        <f t="shared" si="8"/>
        <v>0</v>
      </c>
      <c r="AA18" s="2"/>
      <c r="AC18" s="479">
        <v>18</v>
      </c>
      <c r="AD18" s="574">
        <f t="shared" si="10"/>
        <v>0</v>
      </c>
    </row>
    <row r="19" spans="1:32" ht="20.399999999999999" customHeight="1">
      <c r="A19" s="1141"/>
      <c r="B19" s="684"/>
      <c r="C19" s="685"/>
      <c r="D19" s="686"/>
      <c r="E19" s="686"/>
      <c r="F19" s="686"/>
      <c r="G19" s="686"/>
      <c r="H19" s="686"/>
      <c r="I19" s="687"/>
      <c r="J19" s="687"/>
      <c r="K19" s="686"/>
      <c r="L19" s="685"/>
      <c r="M19" s="686"/>
      <c r="N19" s="688"/>
      <c r="O19" s="555" t="s">
        <v>203</v>
      </c>
      <c r="P19" s="555">
        <f>SUM(P4:P18)</f>
        <v>0</v>
      </c>
      <c r="Q19" s="556" t="s">
        <v>204</v>
      </c>
      <c r="R19" s="556">
        <f>SUM(R4:R18)</f>
        <v>0</v>
      </c>
      <c r="S19" s="671" t="s">
        <v>205</v>
      </c>
      <c r="T19" s="571" t="str">
        <f>IF(SUM(S4:S18)=0,"",1-(R19/P19))</f>
        <v/>
      </c>
      <c r="U19" s="878" t="s">
        <v>123</v>
      </c>
      <c r="V19" s="878" t="s">
        <v>124</v>
      </c>
      <c r="W19" s="879" t="s">
        <v>125</v>
      </c>
      <c r="X19" s="879" t="s">
        <v>126</v>
      </c>
      <c r="Y19" s="880" t="s">
        <v>127</v>
      </c>
      <c r="Z19" s="880" t="s">
        <v>128</v>
      </c>
      <c r="AA19" s="2"/>
      <c r="AC19" s="1020" t="s">
        <v>129</v>
      </c>
      <c r="AD19" s="1020"/>
      <c r="AE19" s="1020" t="s">
        <v>130</v>
      </c>
      <c r="AF19" s="1020"/>
    </row>
    <row r="20" spans="1:32" ht="20.399999999999999" customHeight="1">
      <c r="A20" s="1141"/>
      <c r="B20" s="572" t="s">
        <v>131</v>
      </c>
      <c r="C20" s="1255"/>
      <c r="D20" s="1255"/>
      <c r="E20" s="1255"/>
      <c r="F20" s="1255"/>
      <c r="G20" s="1255"/>
      <c r="H20" s="1255"/>
      <c r="I20" s="1255"/>
      <c r="J20" s="1255"/>
      <c r="K20" s="1255"/>
      <c r="L20" s="1255"/>
      <c r="M20" s="1255"/>
      <c r="N20" s="1255"/>
      <c r="O20" s="1255"/>
      <c r="P20" s="1255"/>
      <c r="Q20" s="1255"/>
      <c r="R20" s="1255"/>
      <c r="S20" s="1255"/>
      <c r="T20" s="1255"/>
      <c r="U20" s="563">
        <f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0</v>
      </c>
      <c r="V20" s="564">
        <f>R19*U3</f>
        <v>0</v>
      </c>
      <c r="W20" s="563">
        <f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0</v>
      </c>
      <c r="X20" s="564">
        <f>R19*W3</f>
        <v>0</v>
      </c>
      <c r="Y20" s="563">
        <f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0</v>
      </c>
      <c r="Z20" s="564">
        <f>R19*Y3</f>
        <v>0</v>
      </c>
      <c r="AA20" s="2"/>
      <c r="AC20" s="573">
        <v>20</v>
      </c>
      <c r="AD20" s="574">
        <f t="shared" si="10"/>
        <v>0</v>
      </c>
      <c r="AE20" s="1021">
        <f>U20+W20+Y20</f>
        <v>0</v>
      </c>
      <c r="AF20" s="1020"/>
    </row>
    <row r="21" spans="1:32" ht="19.95" customHeight="1">
      <c r="A21" s="1141"/>
      <c r="B21" s="479" t="s">
        <v>206</v>
      </c>
      <c r="C21" s="1255"/>
      <c r="D21" s="1255"/>
      <c r="E21" s="1255"/>
      <c r="F21" s="1255"/>
      <c r="G21" s="1255"/>
      <c r="H21" s="1255"/>
      <c r="I21" s="1255"/>
      <c r="J21" s="1255"/>
      <c r="K21" s="1255"/>
      <c r="L21" s="1255"/>
      <c r="M21" s="1255"/>
      <c r="N21" s="1255"/>
      <c r="O21" s="1255"/>
      <c r="P21" s="1255"/>
      <c r="Q21" s="1255"/>
      <c r="R21" s="1255"/>
      <c r="S21" s="1255"/>
      <c r="T21" s="1255"/>
      <c r="U21" s="1264" t="s">
        <v>135</v>
      </c>
      <c r="V21" s="1265"/>
      <c r="W21" s="1171">
        <f>SUM(P4:P18)+U20+W20+Y20</f>
        <v>0</v>
      </c>
      <c r="X21" s="1172"/>
      <c r="Y21" s="186" t="s">
        <v>136</v>
      </c>
      <c r="Z21" s="360">
        <f>(R19)+(R19*U3)+(R19*W3)+(R19*Y3)</f>
        <v>0</v>
      </c>
      <c r="AA21" s="2"/>
      <c r="AD21" s="455"/>
    </row>
    <row r="22" spans="1:32">
      <c r="A22" s="114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D22" s="455"/>
    </row>
    <row r="23" spans="1:32">
      <c r="A23" s="114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D23" s="455"/>
    </row>
    <row r="24" spans="1:32" ht="49.95" customHeight="1">
      <c r="A24" s="1138" t="s">
        <v>137</v>
      </c>
      <c r="B24" s="1283" t="s">
        <v>192</v>
      </c>
      <c r="C24" s="1283"/>
      <c r="D24" s="1283"/>
      <c r="E24" s="1283"/>
      <c r="F24" s="1283"/>
      <c r="G24" s="1283"/>
      <c r="H24" s="1283"/>
      <c r="I24" s="1283"/>
      <c r="J24" s="1283"/>
      <c r="K24" s="1283"/>
      <c r="L24" s="1283"/>
      <c r="M24" s="666"/>
      <c r="N24" s="1284" t="str">
        <f>IF(B27=0,"",B27)</f>
        <v/>
      </c>
      <c r="O24" s="1284"/>
      <c r="P24" s="1284"/>
      <c r="Q24" s="1284"/>
      <c r="R24" s="1284"/>
      <c r="S24" s="1284"/>
      <c r="T24" s="1284"/>
      <c r="U24" s="1284"/>
      <c r="V24" s="1284"/>
      <c r="W24" s="1284"/>
      <c r="X24" s="1284"/>
      <c r="Y24" s="1284"/>
      <c r="Z24" s="1284"/>
      <c r="AA24" s="1284"/>
      <c r="AD24" s="455"/>
    </row>
    <row r="25" spans="1:32" ht="15.6" customHeight="1">
      <c r="A25" s="1138"/>
      <c r="B25" s="1216" t="s">
        <v>74</v>
      </c>
      <c r="C25" s="1279" t="s">
        <v>75</v>
      </c>
      <c r="D25" s="1223" t="s">
        <v>84</v>
      </c>
      <c r="E25" s="1234" t="s">
        <v>193</v>
      </c>
      <c r="F25" s="1223" t="s">
        <v>194</v>
      </c>
      <c r="G25" s="1223" t="s">
        <v>195</v>
      </c>
      <c r="H25" s="1234" t="s">
        <v>196</v>
      </c>
      <c r="I25" s="1225" t="s">
        <v>157</v>
      </c>
      <c r="J25" s="1266" t="s">
        <v>175</v>
      </c>
      <c r="K25" s="1223" t="s">
        <v>77</v>
      </c>
      <c r="L25" s="1223" t="s">
        <v>78</v>
      </c>
      <c r="M25" s="1236" t="s">
        <v>100</v>
      </c>
      <c r="N25" s="1216"/>
      <c r="O25" s="1256" t="s">
        <v>197</v>
      </c>
      <c r="P25" s="1256"/>
      <c r="Q25" s="1257" t="s">
        <v>198</v>
      </c>
      <c r="R25" s="1220"/>
      <c r="S25" s="1258" t="s">
        <v>207</v>
      </c>
      <c r="T25" s="1236" t="s">
        <v>63</v>
      </c>
      <c r="U25" s="1261" t="s">
        <v>80</v>
      </c>
      <c r="V25" s="1261"/>
      <c r="W25" s="1261"/>
      <c r="X25" s="1261"/>
      <c r="Y25" s="1261"/>
      <c r="Z25" s="1261"/>
      <c r="AA25" s="1262" t="s">
        <v>208</v>
      </c>
      <c r="AD25" s="455"/>
    </row>
    <row r="26" spans="1:32">
      <c r="A26" s="1138"/>
      <c r="B26" s="1217"/>
      <c r="C26" s="1280"/>
      <c r="D26" s="1224"/>
      <c r="E26" s="1235"/>
      <c r="F26" s="1224"/>
      <c r="G26" s="1224"/>
      <c r="H26" s="1235"/>
      <c r="I26" s="1226"/>
      <c r="J26" s="1267"/>
      <c r="K26" s="1224"/>
      <c r="L26" s="1224"/>
      <c r="M26" s="1237"/>
      <c r="N26" s="1222"/>
      <c r="O26" s="408" t="s">
        <v>105</v>
      </c>
      <c r="P26" s="408" t="s">
        <v>82</v>
      </c>
      <c r="Q26" s="408" t="s">
        <v>105</v>
      </c>
      <c r="R26" s="408" t="s">
        <v>82</v>
      </c>
      <c r="S26" s="1259"/>
      <c r="T26" s="1260"/>
      <c r="U26" s="412">
        <v>0.1</v>
      </c>
      <c r="V26" s="409" t="s">
        <v>57</v>
      </c>
      <c r="W26" s="413">
        <v>0.1</v>
      </c>
      <c r="X26" s="410" t="s">
        <v>108</v>
      </c>
      <c r="Y26" s="414">
        <v>0.1</v>
      </c>
      <c r="Z26" s="411" t="s">
        <v>59</v>
      </c>
      <c r="AA26" s="1263"/>
      <c r="AD26" s="455"/>
    </row>
    <row r="27" spans="1:32" ht="15.6" customHeight="1">
      <c r="A27" s="1138"/>
      <c r="B27" s="1295">
        <f>'Cadastro Inicial'!B15</f>
        <v>0</v>
      </c>
      <c r="C27" s="1298">
        <f>'Cadastro Inicial'!C15:D15</f>
        <v>0</v>
      </c>
      <c r="D27" s="141"/>
      <c r="E27" s="141"/>
      <c r="F27" s="141"/>
      <c r="G27" s="141"/>
      <c r="H27" s="141"/>
      <c r="I27" s="679"/>
      <c r="J27" s="679"/>
      <c r="K27" s="141"/>
      <c r="L27" s="110">
        <f t="shared" ref="L27:L41" si="11">IF(J27=0,0,(J27-I27)+1)</f>
        <v>0</v>
      </c>
      <c r="M27" s="114" t="s">
        <v>164</v>
      </c>
      <c r="N27" s="133">
        <v>0</v>
      </c>
      <c r="O27" s="873">
        <f>ROUNDUP(((Q27/T27)),0)</f>
        <v>0</v>
      </c>
      <c r="P27" s="873">
        <f>O27*K27*L27</f>
        <v>0</v>
      </c>
      <c r="Q27" s="874">
        <f>S27-(S27*N27)</f>
        <v>0</v>
      </c>
      <c r="R27" s="874">
        <f>Q27*K27*L27</f>
        <v>0</v>
      </c>
      <c r="S27" s="116"/>
      <c r="T27" s="877">
        <v>0.8</v>
      </c>
      <c r="U27" s="932">
        <f>U26</f>
        <v>0.1</v>
      </c>
      <c r="V27" s="862">
        <f>O27*U27</f>
        <v>0</v>
      </c>
      <c r="W27" s="928">
        <f>W26</f>
        <v>0.1</v>
      </c>
      <c r="X27" s="862">
        <f>$O27*W27</f>
        <v>0</v>
      </c>
      <c r="Y27" s="930">
        <f>Y26</f>
        <v>0.1</v>
      </c>
      <c r="Z27" s="862">
        <f>$O27*Y27</f>
        <v>0</v>
      </c>
      <c r="AA27" s="180" t="s">
        <v>114</v>
      </c>
      <c r="AC27" s="479">
        <v>27</v>
      </c>
      <c r="AD27" s="574">
        <f>V27+X27+Z27</f>
        <v>0</v>
      </c>
    </row>
    <row r="28" spans="1:32" ht="15.6" customHeight="1">
      <c r="A28" s="1138"/>
      <c r="B28" s="1296"/>
      <c r="C28" s="1299"/>
      <c r="D28" s="141"/>
      <c r="E28" s="141"/>
      <c r="F28" s="141"/>
      <c r="G28" s="141"/>
      <c r="H28" s="141"/>
      <c r="I28" s="679"/>
      <c r="J28" s="679"/>
      <c r="K28" s="141"/>
      <c r="L28" s="110">
        <f t="shared" si="11"/>
        <v>0</v>
      </c>
      <c r="M28" s="114" t="s">
        <v>164</v>
      </c>
      <c r="N28" s="133">
        <v>0</v>
      </c>
      <c r="O28" s="873">
        <f t="shared" ref="O28:O41" si="12">ROUNDUP(((Q28/T28)),0)</f>
        <v>0</v>
      </c>
      <c r="P28" s="873">
        <f t="shared" ref="P28:P41" si="13">O28*K28*L28</f>
        <v>0</v>
      </c>
      <c r="Q28" s="874">
        <f t="shared" ref="Q28:Q41" si="14">S28-(S28*N28)</f>
        <v>0</v>
      </c>
      <c r="R28" s="874">
        <f t="shared" ref="R28:R41" si="15">Q28*K28*L28</f>
        <v>0</v>
      </c>
      <c r="S28" s="116"/>
      <c r="T28" s="877">
        <v>0.8</v>
      </c>
      <c r="U28" s="925">
        <f t="shared" ref="U28:U41" si="16">U27</f>
        <v>0.1</v>
      </c>
      <c r="V28" s="845">
        <f t="shared" ref="V28:V41" si="17">O28*U28</f>
        <v>0</v>
      </c>
      <c r="W28" s="933">
        <f t="shared" ref="W28:W41" si="18">W27</f>
        <v>0.1</v>
      </c>
      <c r="X28" s="845">
        <f t="shared" ref="X28:X41" si="19">$O28*W28</f>
        <v>0</v>
      </c>
      <c r="Y28" s="935">
        <f t="shared" ref="Y28:Y41" si="20">Y27</f>
        <v>0.1</v>
      </c>
      <c r="Z28" s="845">
        <f t="shared" ref="Z28:Z41" si="21">$O28*Y28</f>
        <v>0</v>
      </c>
      <c r="AA28" s="188" t="s">
        <v>138</v>
      </c>
      <c r="AC28" s="479">
        <v>28</v>
      </c>
      <c r="AD28" s="574">
        <f t="shared" ref="AD28:AD41" si="22">V28+X28+Z28</f>
        <v>0</v>
      </c>
    </row>
    <row r="29" spans="1:32" ht="15.6" customHeight="1">
      <c r="A29" s="1138"/>
      <c r="B29" s="1296"/>
      <c r="C29" s="1299"/>
      <c r="D29" s="141"/>
      <c r="E29" s="141"/>
      <c r="F29" s="141"/>
      <c r="G29" s="141"/>
      <c r="H29" s="141"/>
      <c r="I29" s="679"/>
      <c r="J29" s="679"/>
      <c r="K29" s="141"/>
      <c r="L29" s="110">
        <f t="shared" si="11"/>
        <v>0</v>
      </c>
      <c r="M29" s="114" t="s">
        <v>164</v>
      </c>
      <c r="N29" s="133">
        <v>0</v>
      </c>
      <c r="O29" s="873">
        <f t="shared" si="12"/>
        <v>0</v>
      </c>
      <c r="P29" s="873">
        <f t="shared" si="13"/>
        <v>0</v>
      </c>
      <c r="Q29" s="874">
        <f t="shared" si="14"/>
        <v>0</v>
      </c>
      <c r="R29" s="874">
        <f t="shared" si="15"/>
        <v>0</v>
      </c>
      <c r="S29" s="116"/>
      <c r="T29" s="877">
        <v>0.8</v>
      </c>
      <c r="U29" s="925">
        <f t="shared" si="16"/>
        <v>0.1</v>
      </c>
      <c r="V29" s="845">
        <f t="shared" si="17"/>
        <v>0</v>
      </c>
      <c r="W29" s="933">
        <f t="shared" si="18"/>
        <v>0.1</v>
      </c>
      <c r="X29" s="845">
        <f t="shared" si="19"/>
        <v>0</v>
      </c>
      <c r="Y29" s="935">
        <f t="shared" si="20"/>
        <v>0.1</v>
      </c>
      <c r="Z29" s="845">
        <f t="shared" si="21"/>
        <v>0</v>
      </c>
      <c r="AA29" s="191"/>
      <c r="AC29" s="479">
        <v>29</v>
      </c>
      <c r="AD29" s="574">
        <f t="shared" si="22"/>
        <v>0</v>
      </c>
    </row>
    <row r="30" spans="1:32" ht="15.6" customHeight="1">
      <c r="A30" s="1138"/>
      <c r="B30" s="1296"/>
      <c r="C30" s="1299"/>
      <c r="D30" s="141"/>
      <c r="E30" s="141"/>
      <c r="F30" s="141"/>
      <c r="G30" s="141"/>
      <c r="H30" s="141"/>
      <c r="I30" s="679"/>
      <c r="J30" s="679"/>
      <c r="K30" s="141"/>
      <c r="L30" s="110">
        <f t="shared" si="11"/>
        <v>0</v>
      </c>
      <c r="M30" s="114" t="s">
        <v>164</v>
      </c>
      <c r="N30" s="133">
        <v>0</v>
      </c>
      <c r="O30" s="873">
        <f t="shared" si="12"/>
        <v>0</v>
      </c>
      <c r="P30" s="873">
        <f t="shared" si="13"/>
        <v>0</v>
      </c>
      <c r="Q30" s="874">
        <f t="shared" si="14"/>
        <v>0</v>
      </c>
      <c r="R30" s="874">
        <f t="shared" si="15"/>
        <v>0</v>
      </c>
      <c r="S30" s="116"/>
      <c r="T30" s="877">
        <v>0.8</v>
      </c>
      <c r="U30" s="925">
        <f t="shared" si="16"/>
        <v>0.1</v>
      </c>
      <c r="V30" s="845">
        <f t="shared" si="17"/>
        <v>0</v>
      </c>
      <c r="W30" s="933">
        <f t="shared" si="18"/>
        <v>0.1</v>
      </c>
      <c r="X30" s="845">
        <f t="shared" si="19"/>
        <v>0</v>
      </c>
      <c r="Y30" s="935">
        <f t="shared" si="20"/>
        <v>0.1</v>
      </c>
      <c r="Z30" s="845">
        <f t="shared" si="21"/>
        <v>0</v>
      </c>
      <c r="AA30" s="182" t="s">
        <v>116</v>
      </c>
      <c r="AC30" s="479">
        <v>30</v>
      </c>
      <c r="AD30" s="574">
        <f t="shared" si="22"/>
        <v>0</v>
      </c>
    </row>
    <row r="31" spans="1:32" ht="15.6" customHeight="1">
      <c r="A31" s="1138"/>
      <c r="B31" s="1296"/>
      <c r="C31" s="1299"/>
      <c r="D31" s="141"/>
      <c r="E31" s="141"/>
      <c r="F31" s="141"/>
      <c r="G31" s="141"/>
      <c r="H31" s="141"/>
      <c r="I31" s="679"/>
      <c r="J31" s="679"/>
      <c r="K31" s="141"/>
      <c r="L31" s="110">
        <f t="shared" si="11"/>
        <v>0</v>
      </c>
      <c r="M31" s="114" t="s">
        <v>164</v>
      </c>
      <c r="N31" s="133">
        <v>0</v>
      </c>
      <c r="O31" s="873">
        <f t="shared" si="12"/>
        <v>0</v>
      </c>
      <c r="P31" s="873">
        <f t="shared" si="13"/>
        <v>0</v>
      </c>
      <c r="Q31" s="874">
        <f t="shared" si="14"/>
        <v>0</v>
      </c>
      <c r="R31" s="874">
        <f t="shared" si="15"/>
        <v>0</v>
      </c>
      <c r="S31" s="116"/>
      <c r="T31" s="877">
        <v>0.8</v>
      </c>
      <c r="U31" s="925">
        <f t="shared" si="16"/>
        <v>0.1</v>
      </c>
      <c r="V31" s="845">
        <f t="shared" si="17"/>
        <v>0</v>
      </c>
      <c r="W31" s="933">
        <f t="shared" si="18"/>
        <v>0.1</v>
      </c>
      <c r="X31" s="845">
        <f t="shared" si="19"/>
        <v>0</v>
      </c>
      <c r="Y31" s="935">
        <f t="shared" si="20"/>
        <v>0.1</v>
      </c>
      <c r="Z31" s="845">
        <f t="shared" si="21"/>
        <v>0</v>
      </c>
      <c r="AA31" s="187" t="s">
        <v>140</v>
      </c>
      <c r="AC31" s="479">
        <v>31</v>
      </c>
      <c r="AD31" s="574">
        <f t="shared" si="22"/>
        <v>0</v>
      </c>
    </row>
    <row r="32" spans="1:32" ht="15.6" customHeight="1">
      <c r="A32" s="1138"/>
      <c r="B32" s="1296"/>
      <c r="C32" s="1299"/>
      <c r="D32" s="141"/>
      <c r="E32" s="141"/>
      <c r="F32" s="141"/>
      <c r="G32" s="141"/>
      <c r="H32" s="141"/>
      <c r="I32" s="679"/>
      <c r="J32" s="679"/>
      <c r="K32" s="141"/>
      <c r="L32" s="110">
        <f t="shared" si="11"/>
        <v>0</v>
      </c>
      <c r="M32" s="114" t="s">
        <v>164</v>
      </c>
      <c r="N32" s="133">
        <v>0</v>
      </c>
      <c r="O32" s="873">
        <f t="shared" si="12"/>
        <v>0</v>
      </c>
      <c r="P32" s="873">
        <f t="shared" si="13"/>
        <v>0</v>
      </c>
      <c r="Q32" s="874">
        <f t="shared" si="14"/>
        <v>0</v>
      </c>
      <c r="R32" s="874">
        <f t="shared" si="15"/>
        <v>0</v>
      </c>
      <c r="S32" s="116"/>
      <c r="T32" s="877">
        <v>0.8</v>
      </c>
      <c r="U32" s="925">
        <f t="shared" si="16"/>
        <v>0.1</v>
      </c>
      <c r="V32" s="845">
        <f t="shared" si="17"/>
        <v>0</v>
      </c>
      <c r="W32" s="933">
        <f t="shared" si="18"/>
        <v>0.1</v>
      </c>
      <c r="X32" s="845">
        <f t="shared" si="19"/>
        <v>0</v>
      </c>
      <c r="Y32" s="935">
        <f t="shared" si="20"/>
        <v>0.1</v>
      </c>
      <c r="Z32" s="845">
        <f t="shared" si="21"/>
        <v>0</v>
      </c>
      <c r="AA32" s="61"/>
      <c r="AC32" s="479">
        <v>32</v>
      </c>
      <c r="AD32" s="574">
        <f t="shared" si="22"/>
        <v>0</v>
      </c>
    </row>
    <row r="33" spans="1:32" ht="15.6" customHeight="1">
      <c r="A33" s="1138"/>
      <c r="B33" s="1296"/>
      <c r="C33" s="1299"/>
      <c r="D33" s="141"/>
      <c r="E33" s="141"/>
      <c r="F33" s="141"/>
      <c r="G33" s="141"/>
      <c r="H33" s="141"/>
      <c r="I33" s="679"/>
      <c r="J33" s="679"/>
      <c r="K33" s="141"/>
      <c r="L33" s="110">
        <f t="shared" si="11"/>
        <v>0</v>
      </c>
      <c r="M33" s="114" t="s">
        <v>164</v>
      </c>
      <c r="N33" s="133">
        <v>0</v>
      </c>
      <c r="O33" s="873">
        <f t="shared" si="12"/>
        <v>0</v>
      </c>
      <c r="P33" s="873">
        <f t="shared" si="13"/>
        <v>0</v>
      </c>
      <c r="Q33" s="874">
        <f t="shared" si="14"/>
        <v>0</v>
      </c>
      <c r="R33" s="874">
        <f t="shared" si="15"/>
        <v>0</v>
      </c>
      <c r="S33" s="116"/>
      <c r="T33" s="877">
        <v>0.8</v>
      </c>
      <c r="U33" s="925">
        <f t="shared" si="16"/>
        <v>0.1</v>
      </c>
      <c r="V33" s="845">
        <f t="shared" si="17"/>
        <v>0</v>
      </c>
      <c r="W33" s="933">
        <f t="shared" si="18"/>
        <v>0.1</v>
      </c>
      <c r="X33" s="845">
        <f t="shared" si="19"/>
        <v>0</v>
      </c>
      <c r="Y33" s="935">
        <f t="shared" si="20"/>
        <v>0.1</v>
      </c>
      <c r="Z33" s="845">
        <f t="shared" si="21"/>
        <v>0</v>
      </c>
      <c r="AA33" s="61"/>
      <c r="AC33" s="479">
        <v>33</v>
      </c>
      <c r="AD33" s="574">
        <f t="shared" si="22"/>
        <v>0</v>
      </c>
    </row>
    <row r="34" spans="1:32" ht="15.6" customHeight="1">
      <c r="A34" s="1138"/>
      <c r="B34" s="1296"/>
      <c r="C34" s="1299"/>
      <c r="D34" s="141"/>
      <c r="E34" s="141"/>
      <c r="F34" s="141"/>
      <c r="G34" s="141"/>
      <c r="H34" s="141"/>
      <c r="I34" s="679"/>
      <c r="J34" s="679"/>
      <c r="K34" s="141"/>
      <c r="L34" s="110">
        <f t="shared" si="11"/>
        <v>0</v>
      </c>
      <c r="M34" s="114" t="s">
        <v>164</v>
      </c>
      <c r="N34" s="133">
        <v>0</v>
      </c>
      <c r="O34" s="873">
        <f t="shared" si="12"/>
        <v>0</v>
      </c>
      <c r="P34" s="873">
        <f t="shared" si="13"/>
        <v>0</v>
      </c>
      <c r="Q34" s="874">
        <f t="shared" si="14"/>
        <v>0</v>
      </c>
      <c r="R34" s="874">
        <f t="shared" si="15"/>
        <v>0</v>
      </c>
      <c r="S34" s="116"/>
      <c r="T34" s="877">
        <v>0.8</v>
      </c>
      <c r="U34" s="925">
        <f t="shared" si="16"/>
        <v>0.1</v>
      </c>
      <c r="V34" s="845">
        <f t="shared" si="17"/>
        <v>0</v>
      </c>
      <c r="W34" s="933">
        <f t="shared" si="18"/>
        <v>0.1</v>
      </c>
      <c r="X34" s="845">
        <f t="shared" si="19"/>
        <v>0</v>
      </c>
      <c r="Y34" s="935">
        <f t="shared" si="20"/>
        <v>0.1</v>
      </c>
      <c r="Z34" s="845">
        <f t="shared" si="21"/>
        <v>0</v>
      </c>
      <c r="AA34" s="61"/>
      <c r="AC34" s="479">
        <v>34</v>
      </c>
      <c r="AD34" s="574">
        <f t="shared" si="22"/>
        <v>0</v>
      </c>
    </row>
    <row r="35" spans="1:32" ht="15.6" customHeight="1">
      <c r="A35" s="1138"/>
      <c r="B35" s="1296"/>
      <c r="C35" s="1299"/>
      <c r="D35" s="141"/>
      <c r="E35" s="141"/>
      <c r="F35" s="141"/>
      <c r="G35" s="141"/>
      <c r="H35" s="141"/>
      <c r="I35" s="679"/>
      <c r="J35" s="679"/>
      <c r="K35" s="141"/>
      <c r="L35" s="110">
        <f t="shared" si="11"/>
        <v>0</v>
      </c>
      <c r="M35" s="114" t="s">
        <v>164</v>
      </c>
      <c r="N35" s="133">
        <v>0</v>
      </c>
      <c r="O35" s="873">
        <f t="shared" si="12"/>
        <v>0</v>
      </c>
      <c r="P35" s="873">
        <f t="shared" si="13"/>
        <v>0</v>
      </c>
      <c r="Q35" s="874">
        <f t="shared" si="14"/>
        <v>0</v>
      </c>
      <c r="R35" s="874">
        <f t="shared" si="15"/>
        <v>0</v>
      </c>
      <c r="S35" s="116"/>
      <c r="T35" s="877">
        <v>0.8</v>
      </c>
      <c r="U35" s="925">
        <f t="shared" si="16"/>
        <v>0.1</v>
      </c>
      <c r="V35" s="845">
        <f t="shared" si="17"/>
        <v>0</v>
      </c>
      <c r="W35" s="933">
        <f t="shared" si="18"/>
        <v>0.1</v>
      </c>
      <c r="X35" s="845">
        <f t="shared" si="19"/>
        <v>0</v>
      </c>
      <c r="Y35" s="935">
        <f t="shared" si="20"/>
        <v>0.1</v>
      </c>
      <c r="Z35" s="845">
        <f t="shared" si="21"/>
        <v>0</v>
      </c>
      <c r="AA35" s="61"/>
      <c r="AC35" s="479">
        <v>35</v>
      </c>
      <c r="AD35" s="574">
        <f t="shared" si="22"/>
        <v>0</v>
      </c>
    </row>
    <row r="36" spans="1:32" ht="15.6" customHeight="1">
      <c r="A36" s="1138"/>
      <c r="B36" s="1296"/>
      <c r="C36" s="1299"/>
      <c r="D36" s="141"/>
      <c r="E36" s="141"/>
      <c r="F36" s="141"/>
      <c r="G36" s="141"/>
      <c r="H36" s="141"/>
      <c r="I36" s="679"/>
      <c r="J36" s="679"/>
      <c r="K36" s="141"/>
      <c r="L36" s="110">
        <f t="shared" si="11"/>
        <v>0</v>
      </c>
      <c r="M36" s="114" t="s">
        <v>164</v>
      </c>
      <c r="N36" s="133">
        <v>0</v>
      </c>
      <c r="O36" s="873">
        <f t="shared" si="12"/>
        <v>0</v>
      </c>
      <c r="P36" s="873">
        <f t="shared" si="13"/>
        <v>0</v>
      </c>
      <c r="Q36" s="874">
        <f t="shared" si="14"/>
        <v>0</v>
      </c>
      <c r="R36" s="874">
        <f t="shared" si="15"/>
        <v>0</v>
      </c>
      <c r="S36" s="116"/>
      <c r="T36" s="877">
        <v>0.8</v>
      </c>
      <c r="U36" s="925">
        <f t="shared" si="16"/>
        <v>0.1</v>
      </c>
      <c r="V36" s="845">
        <f t="shared" si="17"/>
        <v>0</v>
      </c>
      <c r="W36" s="933">
        <f t="shared" si="18"/>
        <v>0.1</v>
      </c>
      <c r="X36" s="845">
        <f t="shared" si="19"/>
        <v>0</v>
      </c>
      <c r="Y36" s="935">
        <f t="shared" si="20"/>
        <v>0.1</v>
      </c>
      <c r="Z36" s="845">
        <f t="shared" si="21"/>
        <v>0</v>
      </c>
      <c r="AA36" s="61"/>
      <c r="AC36" s="479">
        <v>36</v>
      </c>
      <c r="AD36" s="574">
        <f t="shared" si="22"/>
        <v>0</v>
      </c>
    </row>
    <row r="37" spans="1:32" ht="15.6" customHeight="1">
      <c r="A37" s="1138"/>
      <c r="B37" s="1296"/>
      <c r="C37" s="1299"/>
      <c r="D37" s="141"/>
      <c r="E37" s="141"/>
      <c r="F37" s="141"/>
      <c r="G37" s="141"/>
      <c r="H37" s="141"/>
      <c r="I37" s="679"/>
      <c r="J37" s="679"/>
      <c r="K37" s="141"/>
      <c r="L37" s="110">
        <f t="shared" si="11"/>
        <v>0</v>
      </c>
      <c r="M37" s="114" t="s">
        <v>164</v>
      </c>
      <c r="N37" s="133">
        <v>0</v>
      </c>
      <c r="O37" s="873">
        <f t="shared" si="12"/>
        <v>0</v>
      </c>
      <c r="P37" s="873">
        <f t="shared" si="13"/>
        <v>0</v>
      </c>
      <c r="Q37" s="874">
        <f t="shared" si="14"/>
        <v>0</v>
      </c>
      <c r="R37" s="874">
        <f t="shared" si="15"/>
        <v>0</v>
      </c>
      <c r="S37" s="116"/>
      <c r="T37" s="877">
        <v>0.8</v>
      </c>
      <c r="U37" s="925">
        <f t="shared" si="16"/>
        <v>0.1</v>
      </c>
      <c r="V37" s="845">
        <f t="shared" si="17"/>
        <v>0</v>
      </c>
      <c r="W37" s="933">
        <f t="shared" si="18"/>
        <v>0.1</v>
      </c>
      <c r="X37" s="845">
        <f t="shared" si="19"/>
        <v>0</v>
      </c>
      <c r="Y37" s="935">
        <f t="shared" si="20"/>
        <v>0.1</v>
      </c>
      <c r="Z37" s="845">
        <f t="shared" si="21"/>
        <v>0</v>
      </c>
      <c r="AA37" s="61"/>
      <c r="AC37" s="479">
        <v>37</v>
      </c>
      <c r="AD37" s="574">
        <f t="shared" si="22"/>
        <v>0</v>
      </c>
    </row>
    <row r="38" spans="1:32" ht="15.6" customHeight="1">
      <c r="A38" s="1138"/>
      <c r="B38" s="1296"/>
      <c r="C38" s="1299"/>
      <c r="D38" s="141"/>
      <c r="E38" s="141"/>
      <c r="F38" s="141"/>
      <c r="G38" s="141"/>
      <c r="H38" s="141"/>
      <c r="I38" s="679"/>
      <c r="J38" s="679"/>
      <c r="K38" s="141"/>
      <c r="L38" s="110">
        <f t="shared" si="11"/>
        <v>0</v>
      </c>
      <c r="M38" s="114" t="s">
        <v>164</v>
      </c>
      <c r="N38" s="133">
        <v>0</v>
      </c>
      <c r="O38" s="873">
        <f t="shared" si="12"/>
        <v>0</v>
      </c>
      <c r="P38" s="873">
        <f t="shared" si="13"/>
        <v>0</v>
      </c>
      <c r="Q38" s="874">
        <f t="shared" si="14"/>
        <v>0</v>
      </c>
      <c r="R38" s="874">
        <f t="shared" si="15"/>
        <v>0</v>
      </c>
      <c r="S38" s="116"/>
      <c r="T38" s="877">
        <v>0.8</v>
      </c>
      <c r="U38" s="925">
        <f t="shared" si="16"/>
        <v>0.1</v>
      </c>
      <c r="V38" s="845">
        <f t="shared" si="17"/>
        <v>0</v>
      </c>
      <c r="W38" s="933">
        <f t="shared" si="18"/>
        <v>0.1</v>
      </c>
      <c r="X38" s="845">
        <f t="shared" si="19"/>
        <v>0</v>
      </c>
      <c r="Y38" s="935">
        <f t="shared" si="20"/>
        <v>0.1</v>
      </c>
      <c r="Z38" s="845">
        <f t="shared" si="21"/>
        <v>0</v>
      </c>
      <c r="AA38" s="61"/>
      <c r="AC38" s="479">
        <v>38</v>
      </c>
      <c r="AD38" s="574">
        <f t="shared" si="22"/>
        <v>0</v>
      </c>
    </row>
    <row r="39" spans="1:32" ht="15.6" customHeight="1">
      <c r="A39" s="1138"/>
      <c r="B39" s="1296"/>
      <c r="C39" s="1299"/>
      <c r="D39" s="141"/>
      <c r="E39" s="141"/>
      <c r="F39" s="141"/>
      <c r="G39" s="141"/>
      <c r="H39" s="141"/>
      <c r="I39" s="679"/>
      <c r="J39" s="679"/>
      <c r="K39" s="141"/>
      <c r="L39" s="110">
        <f t="shared" si="11"/>
        <v>0</v>
      </c>
      <c r="M39" s="114" t="s">
        <v>164</v>
      </c>
      <c r="N39" s="133">
        <v>0</v>
      </c>
      <c r="O39" s="873">
        <f t="shared" si="12"/>
        <v>0</v>
      </c>
      <c r="P39" s="873">
        <f t="shared" si="13"/>
        <v>0</v>
      </c>
      <c r="Q39" s="874">
        <f t="shared" si="14"/>
        <v>0</v>
      </c>
      <c r="R39" s="874">
        <f t="shared" si="15"/>
        <v>0</v>
      </c>
      <c r="S39" s="116"/>
      <c r="T39" s="877">
        <v>0.8</v>
      </c>
      <c r="U39" s="925">
        <f t="shared" si="16"/>
        <v>0.1</v>
      </c>
      <c r="V39" s="845">
        <f t="shared" si="17"/>
        <v>0</v>
      </c>
      <c r="W39" s="933">
        <f t="shared" si="18"/>
        <v>0.1</v>
      </c>
      <c r="X39" s="845">
        <f t="shared" si="19"/>
        <v>0</v>
      </c>
      <c r="Y39" s="935">
        <f t="shared" si="20"/>
        <v>0.1</v>
      </c>
      <c r="Z39" s="845">
        <f t="shared" si="21"/>
        <v>0</v>
      </c>
      <c r="AA39" s="61"/>
      <c r="AC39" s="479">
        <v>39</v>
      </c>
      <c r="AD39" s="574">
        <f t="shared" si="22"/>
        <v>0</v>
      </c>
    </row>
    <row r="40" spans="1:32" ht="15.6" customHeight="1">
      <c r="A40" s="1138"/>
      <c r="B40" s="1296"/>
      <c r="C40" s="1299"/>
      <c r="D40" s="141"/>
      <c r="E40" s="141"/>
      <c r="F40" s="141"/>
      <c r="G40" s="141"/>
      <c r="H40" s="141"/>
      <c r="I40" s="679"/>
      <c r="J40" s="679"/>
      <c r="K40" s="141"/>
      <c r="L40" s="110">
        <f t="shared" si="11"/>
        <v>0</v>
      </c>
      <c r="M40" s="114" t="s">
        <v>164</v>
      </c>
      <c r="N40" s="133">
        <v>0</v>
      </c>
      <c r="O40" s="873">
        <f t="shared" si="12"/>
        <v>0</v>
      </c>
      <c r="P40" s="873">
        <f t="shared" si="13"/>
        <v>0</v>
      </c>
      <c r="Q40" s="874">
        <f t="shared" si="14"/>
        <v>0</v>
      </c>
      <c r="R40" s="874">
        <f t="shared" si="15"/>
        <v>0</v>
      </c>
      <c r="S40" s="116"/>
      <c r="T40" s="877">
        <v>0.8</v>
      </c>
      <c r="U40" s="925">
        <f t="shared" si="16"/>
        <v>0.1</v>
      </c>
      <c r="V40" s="845">
        <f t="shared" si="17"/>
        <v>0</v>
      </c>
      <c r="W40" s="933">
        <f t="shared" si="18"/>
        <v>0.1</v>
      </c>
      <c r="X40" s="845">
        <f t="shared" si="19"/>
        <v>0</v>
      </c>
      <c r="Y40" s="935">
        <f t="shared" si="20"/>
        <v>0.1</v>
      </c>
      <c r="Z40" s="845">
        <f t="shared" si="21"/>
        <v>0</v>
      </c>
      <c r="AA40" s="61"/>
      <c r="AC40" s="479">
        <v>40</v>
      </c>
      <c r="AD40" s="574">
        <f t="shared" si="22"/>
        <v>0</v>
      </c>
    </row>
    <row r="41" spans="1:32" ht="15.6" customHeight="1">
      <c r="A41" s="1138"/>
      <c r="B41" s="1297"/>
      <c r="C41" s="1300"/>
      <c r="D41" s="141"/>
      <c r="E41" s="141"/>
      <c r="F41" s="141"/>
      <c r="G41" s="141"/>
      <c r="H41" s="141"/>
      <c r="I41" s="679"/>
      <c r="J41" s="679"/>
      <c r="K41" s="141"/>
      <c r="L41" s="110">
        <f t="shared" si="11"/>
        <v>0</v>
      </c>
      <c r="M41" s="114" t="s">
        <v>164</v>
      </c>
      <c r="N41" s="133">
        <v>0</v>
      </c>
      <c r="O41" s="875">
        <f t="shared" si="12"/>
        <v>0</v>
      </c>
      <c r="P41" s="875">
        <f t="shared" si="13"/>
        <v>0</v>
      </c>
      <c r="Q41" s="874">
        <f t="shared" si="14"/>
        <v>0</v>
      </c>
      <c r="R41" s="874">
        <f t="shared" si="15"/>
        <v>0</v>
      </c>
      <c r="S41" s="116"/>
      <c r="T41" s="877">
        <v>0.8</v>
      </c>
      <c r="U41" s="926">
        <f t="shared" si="16"/>
        <v>0.1</v>
      </c>
      <c r="V41" s="876">
        <f t="shared" si="17"/>
        <v>0</v>
      </c>
      <c r="W41" s="934">
        <f t="shared" si="18"/>
        <v>0.1</v>
      </c>
      <c r="X41" s="876">
        <f t="shared" si="19"/>
        <v>0</v>
      </c>
      <c r="Y41" s="936">
        <f t="shared" si="20"/>
        <v>0.1</v>
      </c>
      <c r="Z41" s="876">
        <f t="shared" si="21"/>
        <v>0</v>
      </c>
      <c r="AA41" s="61"/>
      <c r="AC41" s="479">
        <v>41</v>
      </c>
      <c r="AD41" s="574">
        <f t="shared" si="22"/>
        <v>0</v>
      </c>
    </row>
    <row r="42" spans="1:32" ht="15.6" customHeight="1">
      <c r="A42" s="1138"/>
      <c r="B42" s="684"/>
      <c r="C42" s="685"/>
      <c r="D42" s="686"/>
      <c r="E42" s="686"/>
      <c r="F42" s="686"/>
      <c r="G42" s="686"/>
      <c r="H42" s="686"/>
      <c r="I42" s="687"/>
      <c r="J42" s="687"/>
      <c r="K42" s="686"/>
      <c r="L42" s="685"/>
      <c r="M42" s="686"/>
      <c r="N42" s="688"/>
      <c r="O42" s="555" t="s">
        <v>203</v>
      </c>
      <c r="P42" s="555">
        <f>SUM(P27:P41)</f>
        <v>0</v>
      </c>
      <c r="Q42" s="556" t="s">
        <v>204</v>
      </c>
      <c r="R42" s="556">
        <f>SUM(R27:R41)</f>
        <v>0</v>
      </c>
      <c r="S42" s="671" t="s">
        <v>205</v>
      </c>
      <c r="T42" s="571" t="str">
        <f>IF(SUM(S27:S41)=0,"",1-(R42/P42))</f>
        <v/>
      </c>
      <c r="U42" s="878" t="s">
        <v>123</v>
      </c>
      <c r="V42" s="878" t="s">
        <v>124</v>
      </c>
      <c r="W42" s="879" t="s">
        <v>125</v>
      </c>
      <c r="X42" s="879" t="s">
        <v>126</v>
      </c>
      <c r="Y42" s="880" t="s">
        <v>127</v>
      </c>
      <c r="Z42" s="880" t="s">
        <v>128</v>
      </c>
      <c r="AA42" s="61"/>
      <c r="AC42" s="1020" t="s">
        <v>129</v>
      </c>
      <c r="AD42" s="1020"/>
      <c r="AE42" s="1020" t="s">
        <v>130</v>
      </c>
      <c r="AF42" s="1020"/>
    </row>
    <row r="43" spans="1:32" ht="22.95" customHeight="1">
      <c r="A43" s="1138"/>
      <c r="B43" s="572" t="s">
        <v>131</v>
      </c>
      <c r="C43" s="1028"/>
      <c r="D43" s="1022"/>
      <c r="E43" s="1022"/>
      <c r="F43" s="1022"/>
      <c r="G43" s="1022"/>
      <c r="H43" s="1022"/>
      <c r="I43" s="1022"/>
      <c r="J43" s="1022"/>
      <c r="K43" s="1022"/>
      <c r="L43" s="1022"/>
      <c r="M43" s="1022"/>
      <c r="N43" s="1022"/>
      <c r="O43" s="1022"/>
      <c r="P43" s="1022"/>
      <c r="Q43" s="1022"/>
      <c r="R43" s="1022"/>
      <c r="S43" s="1022"/>
      <c r="T43" s="1023"/>
      <c r="U43" s="563">
        <f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0</v>
      </c>
      <c r="V43" s="564">
        <f>R42*U26</f>
        <v>0</v>
      </c>
      <c r="W43" s="563">
        <f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0</v>
      </c>
      <c r="X43" s="564">
        <f>R42*W26</f>
        <v>0</v>
      </c>
      <c r="Y43" s="563">
        <f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0</v>
      </c>
      <c r="Z43" s="564">
        <f>R42*Y26</f>
        <v>0</v>
      </c>
      <c r="AA43" s="61"/>
      <c r="AC43" s="573">
        <v>43</v>
      </c>
      <c r="AD43" s="574">
        <f>V43+X43+Z43</f>
        <v>0</v>
      </c>
      <c r="AE43" s="1021">
        <f>U43+W43+Y43</f>
        <v>0</v>
      </c>
      <c r="AF43" s="1020"/>
    </row>
    <row r="44" spans="1:32" ht="19.95" customHeight="1">
      <c r="A44" s="1138"/>
      <c r="B44" s="479" t="s">
        <v>206</v>
      </c>
      <c r="C44" s="1028"/>
      <c r="D44" s="1022"/>
      <c r="E44" s="1022"/>
      <c r="F44" s="1022"/>
      <c r="G44" s="1022"/>
      <c r="H44" s="1022"/>
      <c r="I44" s="1022"/>
      <c r="J44" s="1022"/>
      <c r="K44" s="1022"/>
      <c r="L44" s="1022"/>
      <c r="M44" s="1022"/>
      <c r="N44" s="1022"/>
      <c r="O44" s="1022"/>
      <c r="P44" s="1022"/>
      <c r="Q44" s="1022"/>
      <c r="R44" s="1022"/>
      <c r="S44" s="1022"/>
      <c r="T44" s="1023"/>
      <c r="U44" s="1287" t="s">
        <v>135</v>
      </c>
      <c r="V44" s="1288"/>
      <c r="W44" s="1289">
        <f>SUM(P27:P41)+U43+W43+Y43</f>
        <v>0</v>
      </c>
      <c r="X44" s="1290"/>
      <c r="Y44" s="186" t="s">
        <v>136</v>
      </c>
      <c r="Z44" s="360">
        <f>(R42)+(R42*U26)+(R42*W26)+(R42*Y26)</f>
        <v>0</v>
      </c>
      <c r="AA44" s="61"/>
      <c r="AD44" s="455"/>
    </row>
    <row r="45" spans="1:32" ht="15.6" customHeight="1">
      <c r="A45" s="1138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D45" s="455"/>
    </row>
    <row r="46" spans="1:32" ht="15.6" customHeight="1">
      <c r="A46" s="1138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D46" s="455"/>
    </row>
    <row r="47" spans="1:32" ht="49.95" customHeight="1">
      <c r="A47" s="1137" t="s">
        <v>139</v>
      </c>
      <c r="B47" s="1285" t="s">
        <v>192</v>
      </c>
      <c r="C47" s="1285"/>
      <c r="D47" s="1285"/>
      <c r="E47" s="1285"/>
      <c r="F47" s="1285"/>
      <c r="G47" s="1285"/>
      <c r="H47" s="1285"/>
      <c r="I47" s="1285"/>
      <c r="J47" s="1285"/>
      <c r="K47" s="1285"/>
      <c r="L47" s="1285"/>
      <c r="M47" s="667"/>
      <c r="N47" s="1286" t="str">
        <f>IF(B50=0,"",B50)</f>
        <v/>
      </c>
      <c r="O47" s="1286"/>
      <c r="P47" s="1286"/>
      <c r="Q47" s="1286"/>
      <c r="R47" s="1286"/>
      <c r="S47" s="1286"/>
      <c r="T47" s="1286"/>
      <c r="U47" s="1286"/>
      <c r="V47" s="1286"/>
      <c r="W47" s="1286"/>
      <c r="X47" s="1286"/>
      <c r="Y47" s="1286"/>
      <c r="Z47" s="1286"/>
      <c r="AA47" s="1286"/>
      <c r="AD47" s="455"/>
    </row>
    <row r="48" spans="1:32">
      <c r="A48" s="1137"/>
      <c r="B48" s="1216" t="s">
        <v>74</v>
      </c>
      <c r="C48" s="1279" t="s">
        <v>75</v>
      </c>
      <c r="D48" s="1223" t="s">
        <v>84</v>
      </c>
      <c r="E48" s="1234" t="s">
        <v>193</v>
      </c>
      <c r="F48" s="1223" t="s">
        <v>194</v>
      </c>
      <c r="G48" s="1223" t="s">
        <v>195</v>
      </c>
      <c r="H48" s="1234" t="s">
        <v>196</v>
      </c>
      <c r="I48" s="1225" t="s">
        <v>157</v>
      </c>
      <c r="J48" s="1266" t="s">
        <v>175</v>
      </c>
      <c r="K48" s="1223" t="s">
        <v>77</v>
      </c>
      <c r="L48" s="1223" t="s">
        <v>78</v>
      </c>
      <c r="M48" s="1236" t="s">
        <v>100</v>
      </c>
      <c r="N48" s="1216"/>
      <c r="O48" s="1256" t="s">
        <v>197</v>
      </c>
      <c r="P48" s="1256"/>
      <c r="Q48" s="1257" t="s">
        <v>198</v>
      </c>
      <c r="R48" s="1220"/>
      <c r="S48" s="1258" t="s">
        <v>207</v>
      </c>
      <c r="T48" s="1236" t="s">
        <v>63</v>
      </c>
      <c r="U48" s="1261" t="s">
        <v>80</v>
      </c>
      <c r="V48" s="1261"/>
      <c r="W48" s="1261"/>
      <c r="X48" s="1261"/>
      <c r="Y48" s="1261"/>
      <c r="Z48" s="1261"/>
      <c r="AA48" s="1262" t="s">
        <v>208</v>
      </c>
      <c r="AD48" s="455"/>
    </row>
    <row r="49" spans="1:30" ht="15.6" customHeight="1">
      <c r="A49" s="1137"/>
      <c r="B49" s="1217"/>
      <c r="C49" s="1280"/>
      <c r="D49" s="1224"/>
      <c r="E49" s="1235"/>
      <c r="F49" s="1224"/>
      <c r="G49" s="1224"/>
      <c r="H49" s="1235"/>
      <c r="I49" s="1226"/>
      <c r="J49" s="1267"/>
      <c r="K49" s="1224"/>
      <c r="L49" s="1224"/>
      <c r="M49" s="1237"/>
      <c r="N49" s="1222"/>
      <c r="O49" s="408" t="s">
        <v>105</v>
      </c>
      <c r="P49" s="408" t="s">
        <v>82</v>
      </c>
      <c r="Q49" s="408" t="s">
        <v>105</v>
      </c>
      <c r="R49" s="408" t="s">
        <v>82</v>
      </c>
      <c r="S49" s="1259"/>
      <c r="T49" s="1260"/>
      <c r="U49" s="412">
        <v>0.1</v>
      </c>
      <c r="V49" s="409" t="s">
        <v>57</v>
      </c>
      <c r="W49" s="413">
        <v>0.1</v>
      </c>
      <c r="X49" s="410" t="s">
        <v>108</v>
      </c>
      <c r="Y49" s="414">
        <v>0.1</v>
      </c>
      <c r="Z49" s="411" t="s">
        <v>59</v>
      </c>
      <c r="AA49" s="1263"/>
      <c r="AD49" s="455"/>
    </row>
    <row r="50" spans="1:30" ht="15.6" customHeight="1">
      <c r="A50" s="1137"/>
      <c r="B50" s="1243">
        <f>'Cadastro Inicial'!B16</f>
        <v>0</v>
      </c>
      <c r="C50" s="1245">
        <f>'Cadastro Inicial'!C16:D16</f>
        <v>0</v>
      </c>
      <c r="D50" s="141"/>
      <c r="E50" s="141"/>
      <c r="F50" s="141"/>
      <c r="G50" s="141"/>
      <c r="H50" s="141"/>
      <c r="I50" s="679"/>
      <c r="J50" s="679"/>
      <c r="K50" s="141"/>
      <c r="L50" s="110">
        <f t="shared" ref="L50:L64" si="23">IF(J50=0,0,(J50-I50)+1)</f>
        <v>0</v>
      </c>
      <c r="M50" s="114" t="s">
        <v>164</v>
      </c>
      <c r="N50" s="133">
        <v>0</v>
      </c>
      <c r="O50" s="873">
        <f>ROUNDUP(((Q50/T50)),0)</f>
        <v>0</v>
      </c>
      <c r="P50" s="873">
        <f>O50*K50*L50</f>
        <v>0</v>
      </c>
      <c r="Q50" s="874">
        <f>S50-(S50*N50)</f>
        <v>0</v>
      </c>
      <c r="R50" s="874">
        <f>Q50*K50*L50</f>
        <v>0</v>
      </c>
      <c r="S50" s="116"/>
      <c r="T50" s="877">
        <v>0.8</v>
      </c>
      <c r="U50" s="932">
        <f>U49</f>
        <v>0.1</v>
      </c>
      <c r="V50" s="862">
        <f>O50*U50</f>
        <v>0</v>
      </c>
      <c r="W50" s="928">
        <f>W49</f>
        <v>0.1</v>
      </c>
      <c r="X50" s="862">
        <f>$O50*W50</f>
        <v>0</v>
      </c>
      <c r="Y50" s="930">
        <f>Y49</f>
        <v>0.1</v>
      </c>
      <c r="Z50" s="862">
        <f>$O50*Y50</f>
        <v>0</v>
      </c>
      <c r="AA50" s="180" t="s">
        <v>114</v>
      </c>
      <c r="AC50" s="479">
        <v>50</v>
      </c>
      <c r="AD50" s="574">
        <f>V50+X50+Z50</f>
        <v>0</v>
      </c>
    </row>
    <row r="51" spans="1:30" ht="15.6" customHeight="1">
      <c r="A51" s="1137"/>
      <c r="B51" s="1243"/>
      <c r="C51" s="1245"/>
      <c r="D51" s="141"/>
      <c r="E51" s="141"/>
      <c r="F51" s="141"/>
      <c r="G51" s="141"/>
      <c r="H51" s="141"/>
      <c r="I51" s="679"/>
      <c r="J51" s="679"/>
      <c r="K51" s="141"/>
      <c r="L51" s="110">
        <f t="shared" si="23"/>
        <v>0</v>
      </c>
      <c r="M51" s="114" t="s">
        <v>164</v>
      </c>
      <c r="N51" s="133">
        <v>0</v>
      </c>
      <c r="O51" s="873">
        <f t="shared" ref="O51:O64" si="24">ROUNDUP(((Q51/T51)),0)</f>
        <v>0</v>
      </c>
      <c r="P51" s="873">
        <f t="shared" ref="P51:P64" si="25">O51*K51*L51</f>
        <v>0</v>
      </c>
      <c r="Q51" s="874">
        <f t="shared" ref="Q51:Q64" si="26">S51-(S51*N51)</f>
        <v>0</v>
      </c>
      <c r="R51" s="874">
        <f t="shared" ref="R51:R64" si="27">Q51*K51*L51</f>
        <v>0</v>
      </c>
      <c r="S51" s="116"/>
      <c r="T51" s="877">
        <v>0.8</v>
      </c>
      <c r="U51" s="925">
        <f t="shared" ref="U51:U64" si="28">U50</f>
        <v>0.1</v>
      </c>
      <c r="V51" s="845">
        <f t="shared" ref="V51:V64" si="29">O51*U51</f>
        <v>0</v>
      </c>
      <c r="W51" s="933">
        <f t="shared" ref="W51:W64" si="30">W50</f>
        <v>0.1</v>
      </c>
      <c r="X51" s="845">
        <f t="shared" ref="X51:X64" si="31">$O51*W51</f>
        <v>0</v>
      </c>
      <c r="Y51" s="935">
        <f t="shared" ref="Y51:Y64" si="32">Y50</f>
        <v>0.1</v>
      </c>
      <c r="Z51" s="845">
        <f t="shared" ref="Z51:Z64" si="33">$O51*Y51</f>
        <v>0</v>
      </c>
      <c r="AA51" s="188" t="s">
        <v>138</v>
      </c>
      <c r="AC51" s="479">
        <v>51</v>
      </c>
      <c r="AD51" s="574">
        <f t="shared" ref="AD51:AD64" si="34">V51+X51+Z51</f>
        <v>0</v>
      </c>
    </row>
    <row r="52" spans="1:30" ht="15.6" customHeight="1">
      <c r="A52" s="1137"/>
      <c r="B52" s="1243"/>
      <c r="C52" s="1245"/>
      <c r="D52" s="141"/>
      <c r="E52" s="141"/>
      <c r="F52" s="141"/>
      <c r="G52" s="141"/>
      <c r="H52" s="141"/>
      <c r="I52" s="679"/>
      <c r="J52" s="679"/>
      <c r="K52" s="141"/>
      <c r="L52" s="110">
        <f t="shared" si="23"/>
        <v>0</v>
      </c>
      <c r="M52" s="114" t="s">
        <v>164</v>
      </c>
      <c r="N52" s="133">
        <v>0</v>
      </c>
      <c r="O52" s="873">
        <f t="shared" si="24"/>
        <v>0</v>
      </c>
      <c r="P52" s="873">
        <f t="shared" si="25"/>
        <v>0</v>
      </c>
      <c r="Q52" s="874">
        <f t="shared" si="26"/>
        <v>0</v>
      </c>
      <c r="R52" s="874">
        <f t="shared" si="27"/>
        <v>0</v>
      </c>
      <c r="S52" s="116"/>
      <c r="T52" s="877">
        <v>0.8</v>
      </c>
      <c r="U52" s="925">
        <f t="shared" si="28"/>
        <v>0.1</v>
      </c>
      <c r="V52" s="845">
        <f t="shared" si="29"/>
        <v>0</v>
      </c>
      <c r="W52" s="933">
        <f t="shared" si="30"/>
        <v>0.1</v>
      </c>
      <c r="X52" s="845">
        <f t="shared" si="31"/>
        <v>0</v>
      </c>
      <c r="Y52" s="935">
        <f t="shared" si="32"/>
        <v>0.1</v>
      </c>
      <c r="Z52" s="845">
        <f t="shared" si="33"/>
        <v>0</v>
      </c>
      <c r="AA52" s="146"/>
      <c r="AC52" s="479">
        <v>52</v>
      </c>
      <c r="AD52" s="574">
        <f t="shared" si="34"/>
        <v>0</v>
      </c>
    </row>
    <row r="53" spans="1:30" ht="15.6" customHeight="1">
      <c r="A53" s="1137"/>
      <c r="B53" s="1243"/>
      <c r="C53" s="1245"/>
      <c r="D53" s="141"/>
      <c r="E53" s="141"/>
      <c r="F53" s="141"/>
      <c r="G53" s="141"/>
      <c r="H53" s="141"/>
      <c r="I53" s="679"/>
      <c r="J53" s="679"/>
      <c r="K53" s="141"/>
      <c r="L53" s="110">
        <f t="shared" si="23"/>
        <v>0</v>
      </c>
      <c r="M53" s="114" t="s">
        <v>164</v>
      </c>
      <c r="N53" s="133">
        <v>0</v>
      </c>
      <c r="O53" s="873">
        <f t="shared" si="24"/>
        <v>0</v>
      </c>
      <c r="P53" s="873">
        <f t="shared" si="25"/>
        <v>0</v>
      </c>
      <c r="Q53" s="874">
        <f t="shared" si="26"/>
        <v>0</v>
      </c>
      <c r="R53" s="874">
        <f t="shared" si="27"/>
        <v>0</v>
      </c>
      <c r="S53" s="116"/>
      <c r="T53" s="877">
        <v>0.8</v>
      </c>
      <c r="U53" s="925">
        <f t="shared" si="28"/>
        <v>0.1</v>
      </c>
      <c r="V53" s="845">
        <f t="shared" si="29"/>
        <v>0</v>
      </c>
      <c r="W53" s="933">
        <f t="shared" si="30"/>
        <v>0.1</v>
      </c>
      <c r="X53" s="845">
        <f t="shared" si="31"/>
        <v>0</v>
      </c>
      <c r="Y53" s="935">
        <f t="shared" si="32"/>
        <v>0.1</v>
      </c>
      <c r="Z53" s="845">
        <f t="shared" si="33"/>
        <v>0</v>
      </c>
      <c r="AA53" s="182" t="s">
        <v>116</v>
      </c>
      <c r="AC53" s="479">
        <v>53</v>
      </c>
      <c r="AD53" s="574">
        <f t="shared" si="34"/>
        <v>0</v>
      </c>
    </row>
    <row r="54" spans="1:30" ht="15.6" customHeight="1">
      <c r="A54" s="1137"/>
      <c r="B54" s="1243"/>
      <c r="C54" s="1245"/>
      <c r="D54" s="141"/>
      <c r="E54" s="141"/>
      <c r="F54" s="141"/>
      <c r="G54" s="141"/>
      <c r="H54" s="141"/>
      <c r="I54" s="679"/>
      <c r="J54" s="679"/>
      <c r="K54" s="141"/>
      <c r="L54" s="110">
        <f t="shared" si="23"/>
        <v>0</v>
      </c>
      <c r="M54" s="114" t="s">
        <v>164</v>
      </c>
      <c r="N54" s="133">
        <v>0</v>
      </c>
      <c r="O54" s="873">
        <f t="shared" si="24"/>
        <v>0</v>
      </c>
      <c r="P54" s="873">
        <f t="shared" si="25"/>
        <v>0</v>
      </c>
      <c r="Q54" s="874">
        <f t="shared" si="26"/>
        <v>0</v>
      </c>
      <c r="R54" s="874">
        <f t="shared" si="27"/>
        <v>0</v>
      </c>
      <c r="S54" s="116"/>
      <c r="T54" s="877">
        <v>0.8</v>
      </c>
      <c r="U54" s="925">
        <f t="shared" si="28"/>
        <v>0.1</v>
      </c>
      <c r="V54" s="845">
        <f t="shared" si="29"/>
        <v>0</v>
      </c>
      <c r="W54" s="933">
        <f t="shared" si="30"/>
        <v>0.1</v>
      </c>
      <c r="X54" s="845">
        <f t="shared" si="31"/>
        <v>0</v>
      </c>
      <c r="Y54" s="935">
        <f t="shared" si="32"/>
        <v>0.1</v>
      </c>
      <c r="Z54" s="845">
        <f t="shared" si="33"/>
        <v>0</v>
      </c>
      <c r="AA54" s="187" t="s">
        <v>140</v>
      </c>
      <c r="AC54" s="479">
        <v>54</v>
      </c>
      <c r="AD54" s="574">
        <f t="shared" si="34"/>
        <v>0</v>
      </c>
    </row>
    <row r="55" spans="1:30" ht="15.6" customHeight="1">
      <c r="A55" s="1137"/>
      <c r="B55" s="1243"/>
      <c r="C55" s="1245"/>
      <c r="D55" s="141"/>
      <c r="E55" s="141"/>
      <c r="F55" s="141"/>
      <c r="G55" s="141"/>
      <c r="H55" s="141"/>
      <c r="I55" s="679"/>
      <c r="J55" s="679"/>
      <c r="K55" s="141"/>
      <c r="L55" s="110">
        <f t="shared" si="23"/>
        <v>0</v>
      </c>
      <c r="M55" s="114" t="s">
        <v>164</v>
      </c>
      <c r="N55" s="133">
        <v>0</v>
      </c>
      <c r="O55" s="873">
        <f t="shared" si="24"/>
        <v>0</v>
      </c>
      <c r="P55" s="873">
        <f t="shared" si="25"/>
        <v>0</v>
      </c>
      <c r="Q55" s="874">
        <f t="shared" si="26"/>
        <v>0</v>
      </c>
      <c r="R55" s="874">
        <f t="shared" si="27"/>
        <v>0</v>
      </c>
      <c r="S55" s="116"/>
      <c r="T55" s="877">
        <v>0.8</v>
      </c>
      <c r="U55" s="925">
        <f t="shared" si="28"/>
        <v>0.1</v>
      </c>
      <c r="V55" s="845">
        <f t="shared" si="29"/>
        <v>0</v>
      </c>
      <c r="W55" s="933">
        <f t="shared" si="30"/>
        <v>0.1</v>
      </c>
      <c r="X55" s="845">
        <f t="shared" si="31"/>
        <v>0</v>
      </c>
      <c r="Y55" s="935">
        <f t="shared" si="32"/>
        <v>0.1</v>
      </c>
      <c r="Z55" s="845">
        <f t="shared" si="33"/>
        <v>0</v>
      </c>
      <c r="AA55" s="62"/>
      <c r="AC55" s="479">
        <v>55</v>
      </c>
      <c r="AD55" s="574">
        <f t="shared" si="34"/>
        <v>0</v>
      </c>
    </row>
    <row r="56" spans="1:30" ht="15.6" customHeight="1">
      <c r="A56" s="1137"/>
      <c r="B56" s="1243"/>
      <c r="C56" s="1245"/>
      <c r="D56" s="141"/>
      <c r="E56" s="141"/>
      <c r="F56" s="141"/>
      <c r="G56" s="141"/>
      <c r="H56" s="141"/>
      <c r="I56" s="679"/>
      <c r="J56" s="679"/>
      <c r="K56" s="141"/>
      <c r="L56" s="110">
        <f t="shared" si="23"/>
        <v>0</v>
      </c>
      <c r="M56" s="114" t="s">
        <v>164</v>
      </c>
      <c r="N56" s="133">
        <v>0</v>
      </c>
      <c r="O56" s="873">
        <f t="shared" si="24"/>
        <v>0</v>
      </c>
      <c r="P56" s="873">
        <f t="shared" si="25"/>
        <v>0</v>
      </c>
      <c r="Q56" s="874">
        <f t="shared" si="26"/>
        <v>0</v>
      </c>
      <c r="R56" s="874">
        <f t="shared" si="27"/>
        <v>0</v>
      </c>
      <c r="S56" s="116"/>
      <c r="T56" s="877">
        <v>0.8</v>
      </c>
      <c r="U56" s="925">
        <f t="shared" si="28"/>
        <v>0.1</v>
      </c>
      <c r="V56" s="845">
        <f t="shared" si="29"/>
        <v>0</v>
      </c>
      <c r="W56" s="933">
        <f t="shared" si="30"/>
        <v>0.1</v>
      </c>
      <c r="X56" s="845">
        <f t="shared" si="31"/>
        <v>0</v>
      </c>
      <c r="Y56" s="935">
        <f t="shared" si="32"/>
        <v>0.1</v>
      </c>
      <c r="Z56" s="845">
        <f t="shared" si="33"/>
        <v>0</v>
      </c>
      <c r="AA56" s="62"/>
      <c r="AC56" s="479">
        <v>56</v>
      </c>
      <c r="AD56" s="574">
        <f t="shared" si="34"/>
        <v>0</v>
      </c>
    </row>
    <row r="57" spans="1:30" ht="15.6" customHeight="1">
      <c r="A57" s="1137"/>
      <c r="B57" s="1243"/>
      <c r="C57" s="1245"/>
      <c r="D57" s="141"/>
      <c r="E57" s="141"/>
      <c r="F57" s="141"/>
      <c r="G57" s="141"/>
      <c r="H57" s="141"/>
      <c r="I57" s="679"/>
      <c r="J57" s="679"/>
      <c r="K57" s="141"/>
      <c r="L57" s="110">
        <f t="shared" si="23"/>
        <v>0</v>
      </c>
      <c r="M57" s="114" t="s">
        <v>164</v>
      </c>
      <c r="N57" s="133">
        <v>0</v>
      </c>
      <c r="O57" s="873">
        <f t="shared" si="24"/>
        <v>0</v>
      </c>
      <c r="P57" s="873">
        <f t="shared" si="25"/>
        <v>0</v>
      </c>
      <c r="Q57" s="874">
        <f t="shared" si="26"/>
        <v>0</v>
      </c>
      <c r="R57" s="874">
        <f t="shared" si="27"/>
        <v>0</v>
      </c>
      <c r="S57" s="116"/>
      <c r="T57" s="877">
        <v>0.8</v>
      </c>
      <c r="U57" s="925">
        <f t="shared" si="28"/>
        <v>0.1</v>
      </c>
      <c r="V57" s="845">
        <f t="shared" si="29"/>
        <v>0</v>
      </c>
      <c r="W57" s="933">
        <f t="shared" si="30"/>
        <v>0.1</v>
      </c>
      <c r="X57" s="845">
        <f t="shared" si="31"/>
        <v>0</v>
      </c>
      <c r="Y57" s="935">
        <f t="shared" si="32"/>
        <v>0.1</v>
      </c>
      <c r="Z57" s="845">
        <f t="shared" si="33"/>
        <v>0</v>
      </c>
      <c r="AA57" s="62"/>
      <c r="AC57" s="479">
        <v>57</v>
      </c>
      <c r="AD57" s="574">
        <f t="shared" si="34"/>
        <v>0</v>
      </c>
    </row>
    <row r="58" spans="1:30" ht="15.6" customHeight="1">
      <c r="A58" s="1137"/>
      <c r="B58" s="1243"/>
      <c r="C58" s="1245"/>
      <c r="D58" s="141"/>
      <c r="E58" s="141"/>
      <c r="F58" s="141"/>
      <c r="G58" s="141"/>
      <c r="H58" s="141"/>
      <c r="I58" s="679"/>
      <c r="J58" s="679"/>
      <c r="K58" s="141"/>
      <c r="L58" s="110">
        <f t="shared" si="23"/>
        <v>0</v>
      </c>
      <c r="M58" s="114" t="s">
        <v>164</v>
      </c>
      <c r="N58" s="133">
        <v>0</v>
      </c>
      <c r="O58" s="873">
        <f t="shared" si="24"/>
        <v>0</v>
      </c>
      <c r="P58" s="873">
        <f t="shared" si="25"/>
        <v>0</v>
      </c>
      <c r="Q58" s="874">
        <f t="shared" si="26"/>
        <v>0</v>
      </c>
      <c r="R58" s="874">
        <f t="shared" si="27"/>
        <v>0</v>
      </c>
      <c r="S58" s="116"/>
      <c r="T58" s="877">
        <v>0.8</v>
      </c>
      <c r="U58" s="925">
        <f t="shared" si="28"/>
        <v>0.1</v>
      </c>
      <c r="V58" s="845">
        <f t="shared" si="29"/>
        <v>0</v>
      </c>
      <c r="W58" s="933">
        <f t="shared" si="30"/>
        <v>0.1</v>
      </c>
      <c r="X58" s="845">
        <f t="shared" si="31"/>
        <v>0</v>
      </c>
      <c r="Y58" s="935">
        <f t="shared" si="32"/>
        <v>0.1</v>
      </c>
      <c r="Z58" s="845">
        <f t="shared" si="33"/>
        <v>0</v>
      </c>
      <c r="AA58" s="62"/>
      <c r="AC58" s="479">
        <v>58</v>
      </c>
      <c r="AD58" s="574">
        <f t="shared" si="34"/>
        <v>0</v>
      </c>
    </row>
    <row r="59" spans="1:30" ht="15.6" customHeight="1">
      <c r="A59" s="1137"/>
      <c r="B59" s="1243"/>
      <c r="C59" s="1245"/>
      <c r="D59" s="141"/>
      <c r="E59" s="141"/>
      <c r="F59" s="141"/>
      <c r="G59" s="141"/>
      <c r="H59" s="141"/>
      <c r="I59" s="679"/>
      <c r="J59" s="679"/>
      <c r="K59" s="141"/>
      <c r="L59" s="110">
        <f t="shared" si="23"/>
        <v>0</v>
      </c>
      <c r="M59" s="114" t="s">
        <v>164</v>
      </c>
      <c r="N59" s="133">
        <v>0</v>
      </c>
      <c r="O59" s="873">
        <f t="shared" si="24"/>
        <v>0</v>
      </c>
      <c r="P59" s="873">
        <f t="shared" si="25"/>
        <v>0</v>
      </c>
      <c r="Q59" s="874">
        <f t="shared" si="26"/>
        <v>0</v>
      </c>
      <c r="R59" s="874">
        <f t="shared" si="27"/>
        <v>0</v>
      </c>
      <c r="S59" s="116"/>
      <c r="T59" s="877">
        <v>0.8</v>
      </c>
      <c r="U59" s="925">
        <f t="shared" si="28"/>
        <v>0.1</v>
      </c>
      <c r="V59" s="845">
        <f t="shared" si="29"/>
        <v>0</v>
      </c>
      <c r="W59" s="933">
        <f t="shared" si="30"/>
        <v>0.1</v>
      </c>
      <c r="X59" s="845">
        <f t="shared" si="31"/>
        <v>0</v>
      </c>
      <c r="Y59" s="935">
        <f t="shared" si="32"/>
        <v>0.1</v>
      </c>
      <c r="Z59" s="845">
        <f t="shared" si="33"/>
        <v>0</v>
      </c>
      <c r="AA59" s="62"/>
      <c r="AC59" s="479">
        <v>59</v>
      </c>
      <c r="AD59" s="574">
        <f t="shared" si="34"/>
        <v>0</v>
      </c>
    </row>
    <row r="60" spans="1:30" ht="15.6" customHeight="1">
      <c r="A60" s="1137"/>
      <c r="B60" s="1243"/>
      <c r="C60" s="1245"/>
      <c r="D60" s="141"/>
      <c r="E60" s="141"/>
      <c r="F60" s="141"/>
      <c r="G60" s="141"/>
      <c r="H60" s="141"/>
      <c r="I60" s="679"/>
      <c r="J60" s="679"/>
      <c r="K60" s="141"/>
      <c r="L60" s="110">
        <f t="shared" si="23"/>
        <v>0</v>
      </c>
      <c r="M60" s="114" t="s">
        <v>164</v>
      </c>
      <c r="N60" s="133">
        <v>0</v>
      </c>
      <c r="O60" s="873">
        <f t="shared" si="24"/>
        <v>0</v>
      </c>
      <c r="P60" s="873">
        <f t="shared" si="25"/>
        <v>0</v>
      </c>
      <c r="Q60" s="874">
        <f t="shared" si="26"/>
        <v>0</v>
      </c>
      <c r="R60" s="874">
        <f t="shared" si="27"/>
        <v>0</v>
      </c>
      <c r="S60" s="116"/>
      <c r="T60" s="877">
        <v>0.8</v>
      </c>
      <c r="U60" s="925">
        <f t="shared" si="28"/>
        <v>0.1</v>
      </c>
      <c r="V60" s="845">
        <f t="shared" si="29"/>
        <v>0</v>
      </c>
      <c r="W60" s="933">
        <f t="shared" si="30"/>
        <v>0.1</v>
      </c>
      <c r="X60" s="845">
        <f t="shared" si="31"/>
        <v>0</v>
      </c>
      <c r="Y60" s="935">
        <f t="shared" si="32"/>
        <v>0.1</v>
      </c>
      <c r="Z60" s="845">
        <f t="shared" si="33"/>
        <v>0</v>
      </c>
      <c r="AA60" s="62"/>
      <c r="AC60" s="479">
        <v>60</v>
      </c>
      <c r="AD60" s="574">
        <f t="shared" si="34"/>
        <v>0</v>
      </c>
    </row>
    <row r="61" spans="1:30" ht="15.6" customHeight="1">
      <c r="A61" s="1137"/>
      <c r="B61" s="1243"/>
      <c r="C61" s="1245"/>
      <c r="D61" s="141"/>
      <c r="E61" s="141"/>
      <c r="F61" s="141"/>
      <c r="G61" s="141"/>
      <c r="H61" s="141"/>
      <c r="I61" s="679"/>
      <c r="J61" s="679"/>
      <c r="K61" s="141"/>
      <c r="L61" s="110">
        <f t="shared" si="23"/>
        <v>0</v>
      </c>
      <c r="M61" s="114" t="s">
        <v>164</v>
      </c>
      <c r="N61" s="133">
        <v>0</v>
      </c>
      <c r="O61" s="873">
        <f t="shared" si="24"/>
        <v>0</v>
      </c>
      <c r="P61" s="873">
        <f t="shared" si="25"/>
        <v>0</v>
      </c>
      <c r="Q61" s="874">
        <f t="shared" si="26"/>
        <v>0</v>
      </c>
      <c r="R61" s="874">
        <f t="shared" si="27"/>
        <v>0</v>
      </c>
      <c r="S61" s="116"/>
      <c r="T61" s="877">
        <v>0.8</v>
      </c>
      <c r="U61" s="925">
        <f t="shared" si="28"/>
        <v>0.1</v>
      </c>
      <c r="V61" s="845">
        <f t="shared" si="29"/>
        <v>0</v>
      </c>
      <c r="W61" s="933">
        <f t="shared" si="30"/>
        <v>0.1</v>
      </c>
      <c r="X61" s="845">
        <f t="shared" si="31"/>
        <v>0</v>
      </c>
      <c r="Y61" s="935">
        <f t="shared" si="32"/>
        <v>0.1</v>
      </c>
      <c r="Z61" s="845">
        <f t="shared" si="33"/>
        <v>0</v>
      </c>
      <c r="AA61" s="62"/>
      <c r="AC61" s="479">
        <v>61</v>
      </c>
      <c r="AD61" s="574">
        <f t="shared" si="34"/>
        <v>0</v>
      </c>
    </row>
    <row r="62" spans="1:30" ht="15.6" customHeight="1">
      <c r="A62" s="1137"/>
      <c r="B62" s="1243"/>
      <c r="C62" s="1245"/>
      <c r="D62" s="141"/>
      <c r="E62" s="141"/>
      <c r="F62" s="141"/>
      <c r="G62" s="141"/>
      <c r="H62" s="141"/>
      <c r="I62" s="679"/>
      <c r="J62" s="679"/>
      <c r="K62" s="141"/>
      <c r="L62" s="110">
        <f t="shared" si="23"/>
        <v>0</v>
      </c>
      <c r="M62" s="114" t="s">
        <v>164</v>
      </c>
      <c r="N62" s="133">
        <v>0</v>
      </c>
      <c r="O62" s="873">
        <f t="shared" si="24"/>
        <v>0</v>
      </c>
      <c r="P62" s="873">
        <f t="shared" si="25"/>
        <v>0</v>
      </c>
      <c r="Q62" s="874">
        <f t="shared" si="26"/>
        <v>0</v>
      </c>
      <c r="R62" s="874">
        <f t="shared" si="27"/>
        <v>0</v>
      </c>
      <c r="S62" s="116"/>
      <c r="T62" s="877">
        <v>0.8</v>
      </c>
      <c r="U62" s="925">
        <f t="shared" si="28"/>
        <v>0.1</v>
      </c>
      <c r="V62" s="845">
        <f t="shared" si="29"/>
        <v>0</v>
      </c>
      <c r="W62" s="933">
        <f t="shared" si="30"/>
        <v>0.1</v>
      </c>
      <c r="X62" s="845">
        <f t="shared" si="31"/>
        <v>0</v>
      </c>
      <c r="Y62" s="935">
        <f t="shared" si="32"/>
        <v>0.1</v>
      </c>
      <c r="Z62" s="845">
        <f t="shared" si="33"/>
        <v>0</v>
      </c>
      <c r="AA62" s="62"/>
      <c r="AC62" s="479">
        <v>62</v>
      </c>
      <c r="AD62" s="574">
        <f t="shared" si="34"/>
        <v>0</v>
      </c>
    </row>
    <row r="63" spans="1:30" ht="15.6" customHeight="1">
      <c r="A63" s="1137"/>
      <c r="B63" s="1243"/>
      <c r="C63" s="1245"/>
      <c r="D63" s="141"/>
      <c r="E63" s="141"/>
      <c r="F63" s="141"/>
      <c r="G63" s="141"/>
      <c r="H63" s="141"/>
      <c r="I63" s="679"/>
      <c r="J63" s="679"/>
      <c r="K63" s="141"/>
      <c r="L63" s="110">
        <f t="shared" si="23"/>
        <v>0</v>
      </c>
      <c r="M63" s="114" t="s">
        <v>164</v>
      </c>
      <c r="N63" s="133">
        <v>0</v>
      </c>
      <c r="O63" s="873">
        <f t="shared" si="24"/>
        <v>0</v>
      </c>
      <c r="P63" s="873">
        <f t="shared" si="25"/>
        <v>0</v>
      </c>
      <c r="Q63" s="874">
        <f t="shared" si="26"/>
        <v>0</v>
      </c>
      <c r="R63" s="874">
        <f t="shared" si="27"/>
        <v>0</v>
      </c>
      <c r="S63" s="116"/>
      <c r="T63" s="877">
        <v>0.8</v>
      </c>
      <c r="U63" s="925">
        <f t="shared" si="28"/>
        <v>0.1</v>
      </c>
      <c r="V63" s="845">
        <f t="shared" si="29"/>
        <v>0</v>
      </c>
      <c r="W63" s="933">
        <f t="shared" si="30"/>
        <v>0.1</v>
      </c>
      <c r="X63" s="845">
        <f t="shared" si="31"/>
        <v>0</v>
      </c>
      <c r="Y63" s="935">
        <f t="shared" si="32"/>
        <v>0.1</v>
      </c>
      <c r="Z63" s="845">
        <f t="shared" si="33"/>
        <v>0</v>
      </c>
      <c r="AA63" s="62"/>
      <c r="AC63" s="479">
        <v>63</v>
      </c>
      <c r="AD63" s="574">
        <f t="shared" si="34"/>
        <v>0</v>
      </c>
    </row>
    <row r="64" spans="1:30" ht="15.6" customHeight="1">
      <c r="A64" s="1137"/>
      <c r="B64" s="1243"/>
      <c r="C64" s="1245"/>
      <c r="D64" s="141"/>
      <c r="E64" s="141"/>
      <c r="F64" s="141"/>
      <c r="G64" s="141"/>
      <c r="H64" s="141"/>
      <c r="I64" s="679"/>
      <c r="J64" s="679"/>
      <c r="K64" s="141"/>
      <c r="L64" s="110">
        <f t="shared" si="23"/>
        <v>0</v>
      </c>
      <c r="M64" s="114" t="s">
        <v>164</v>
      </c>
      <c r="N64" s="133">
        <v>0</v>
      </c>
      <c r="O64" s="875">
        <f t="shared" si="24"/>
        <v>0</v>
      </c>
      <c r="P64" s="875">
        <f t="shared" si="25"/>
        <v>0</v>
      </c>
      <c r="Q64" s="874">
        <f t="shared" si="26"/>
        <v>0</v>
      </c>
      <c r="R64" s="874">
        <f t="shared" si="27"/>
        <v>0</v>
      </c>
      <c r="S64" s="116"/>
      <c r="T64" s="877">
        <v>0.8</v>
      </c>
      <c r="U64" s="926">
        <f t="shared" si="28"/>
        <v>0.1</v>
      </c>
      <c r="V64" s="876">
        <f t="shared" si="29"/>
        <v>0</v>
      </c>
      <c r="W64" s="934">
        <f t="shared" si="30"/>
        <v>0.1</v>
      </c>
      <c r="X64" s="876">
        <f t="shared" si="31"/>
        <v>0</v>
      </c>
      <c r="Y64" s="936">
        <f t="shared" si="32"/>
        <v>0.1</v>
      </c>
      <c r="Z64" s="876">
        <f t="shared" si="33"/>
        <v>0</v>
      </c>
      <c r="AA64" s="62"/>
      <c r="AC64" s="479">
        <v>64</v>
      </c>
      <c r="AD64" s="574">
        <f t="shared" si="34"/>
        <v>0</v>
      </c>
    </row>
    <row r="65" spans="1:32">
      <c r="A65" s="1137"/>
      <c r="B65" s="684"/>
      <c r="C65" s="685"/>
      <c r="D65" s="686"/>
      <c r="E65" s="686"/>
      <c r="F65" s="686"/>
      <c r="G65" s="686"/>
      <c r="H65" s="686"/>
      <c r="I65" s="687"/>
      <c r="J65" s="687"/>
      <c r="K65" s="686"/>
      <c r="L65" s="685"/>
      <c r="M65" s="686"/>
      <c r="N65" s="688"/>
      <c r="O65" s="555" t="s">
        <v>203</v>
      </c>
      <c r="P65" s="555">
        <f>SUM(P50:P64)</f>
        <v>0</v>
      </c>
      <c r="Q65" s="556" t="s">
        <v>204</v>
      </c>
      <c r="R65" s="556">
        <f>SUM(R50:R64)</f>
        <v>0</v>
      </c>
      <c r="S65" s="671" t="s">
        <v>205</v>
      </c>
      <c r="T65" s="571" t="str">
        <f>IF(SUM(S50:S64)=0,"",1-(R65/P65))</f>
        <v/>
      </c>
      <c r="U65" s="878" t="s">
        <v>123</v>
      </c>
      <c r="V65" s="878" t="s">
        <v>124</v>
      </c>
      <c r="W65" s="879" t="s">
        <v>125</v>
      </c>
      <c r="X65" s="879" t="s">
        <v>126</v>
      </c>
      <c r="Y65" s="880" t="s">
        <v>127</v>
      </c>
      <c r="Z65" s="880" t="s">
        <v>128</v>
      </c>
      <c r="AA65" s="62"/>
      <c r="AC65" s="1020" t="s">
        <v>129</v>
      </c>
      <c r="AD65" s="1020"/>
      <c r="AE65" s="1020" t="s">
        <v>130</v>
      </c>
      <c r="AF65" s="1020"/>
    </row>
    <row r="66" spans="1:32" ht="20.399999999999999" customHeight="1">
      <c r="A66" s="1137"/>
      <c r="B66" s="572" t="s">
        <v>131</v>
      </c>
      <c r="C66" s="1255"/>
      <c r="D66" s="1255"/>
      <c r="E66" s="1255"/>
      <c r="F66" s="1255"/>
      <c r="G66" s="1255"/>
      <c r="H66" s="1255"/>
      <c r="I66" s="1255"/>
      <c r="J66" s="1255"/>
      <c r="K66" s="1255"/>
      <c r="L66" s="1255"/>
      <c r="M66" s="1255"/>
      <c r="N66" s="1255"/>
      <c r="O66" s="1255"/>
      <c r="P66" s="1255"/>
      <c r="Q66" s="1255"/>
      <c r="R66" s="1255"/>
      <c r="S66" s="1255"/>
      <c r="T66" s="1255"/>
      <c r="U66" s="563">
        <f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564">
        <f>R65*U49</f>
        <v>0</v>
      </c>
      <c r="W66" s="563">
        <f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564">
        <f>R65*W49</f>
        <v>0</v>
      </c>
      <c r="Y66" s="563">
        <f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564">
        <f>R65*Y49</f>
        <v>0</v>
      </c>
      <c r="AA66" s="62"/>
      <c r="AC66" s="573">
        <v>66</v>
      </c>
      <c r="AD66" s="574">
        <f>V66+X66+Z66</f>
        <v>0</v>
      </c>
      <c r="AE66" s="1021">
        <f>U66+W66+Y66</f>
        <v>0</v>
      </c>
      <c r="AF66" s="1020"/>
    </row>
    <row r="67" spans="1:32" ht="19.95" customHeight="1">
      <c r="A67" s="1137"/>
      <c r="B67" s="479" t="s">
        <v>206</v>
      </c>
      <c r="C67" s="1255"/>
      <c r="D67" s="1255"/>
      <c r="E67" s="1255"/>
      <c r="F67" s="1255"/>
      <c r="G67" s="1255"/>
      <c r="H67" s="1255"/>
      <c r="I67" s="1255"/>
      <c r="J67" s="1255"/>
      <c r="K67" s="1255"/>
      <c r="L67" s="1255"/>
      <c r="M67" s="1255"/>
      <c r="N67" s="1255"/>
      <c r="O67" s="1255"/>
      <c r="P67" s="1255"/>
      <c r="Q67" s="1255"/>
      <c r="R67" s="1255"/>
      <c r="S67" s="1255"/>
      <c r="T67" s="1255"/>
      <c r="U67" s="1264" t="s">
        <v>135</v>
      </c>
      <c r="V67" s="1265"/>
      <c r="W67" s="1171">
        <f>SUM(P50:P64)+U66+W66+Y66</f>
        <v>0</v>
      </c>
      <c r="X67" s="1172"/>
      <c r="Y67" s="186" t="s">
        <v>136</v>
      </c>
      <c r="Z67" s="360">
        <f>(R65)+(R65*U49)+(R65*W49)+(R65*Y49)</f>
        <v>0</v>
      </c>
      <c r="AA67" s="62"/>
      <c r="AD67" s="455"/>
    </row>
    <row r="68" spans="1:32">
      <c r="A68" s="1137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D68" s="455"/>
    </row>
    <row r="69" spans="1:32">
      <c r="A69" s="1137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D69" s="455"/>
    </row>
    <row r="70" spans="1:32" ht="49.95" customHeight="1">
      <c r="A70" s="1139" t="s">
        <v>141</v>
      </c>
      <c r="B70" s="1251" t="s">
        <v>192</v>
      </c>
      <c r="C70" s="1251"/>
      <c r="D70" s="1251"/>
      <c r="E70" s="1251"/>
      <c r="F70" s="1251"/>
      <c r="G70" s="1251"/>
      <c r="H70" s="1251"/>
      <c r="I70" s="1251"/>
      <c r="J70" s="1251"/>
      <c r="K70" s="1251"/>
      <c r="L70" s="1251"/>
      <c r="M70" s="668"/>
      <c r="N70" s="1252" t="str">
        <f>IF(B73=0,"",B73)</f>
        <v/>
      </c>
      <c r="O70" s="1252"/>
      <c r="P70" s="1252"/>
      <c r="Q70" s="1252"/>
      <c r="R70" s="1252"/>
      <c r="S70" s="1252"/>
      <c r="T70" s="1252"/>
      <c r="U70" s="1252"/>
      <c r="V70" s="1252"/>
      <c r="W70" s="1252"/>
      <c r="X70" s="1252"/>
      <c r="Y70" s="1252"/>
      <c r="Z70" s="1252"/>
      <c r="AA70" s="1252"/>
      <c r="AD70" s="455"/>
    </row>
    <row r="71" spans="1:32" ht="15.6" customHeight="1">
      <c r="A71" s="1139"/>
      <c r="B71" s="1216" t="s">
        <v>74</v>
      </c>
      <c r="C71" s="1279" t="s">
        <v>75</v>
      </c>
      <c r="D71" s="1223" t="s">
        <v>84</v>
      </c>
      <c r="E71" s="1234" t="s">
        <v>193</v>
      </c>
      <c r="F71" s="1223" t="s">
        <v>194</v>
      </c>
      <c r="G71" s="1223" t="s">
        <v>195</v>
      </c>
      <c r="H71" s="1234" t="s">
        <v>196</v>
      </c>
      <c r="I71" s="1225" t="s">
        <v>157</v>
      </c>
      <c r="J71" s="1266" t="s">
        <v>175</v>
      </c>
      <c r="K71" s="1223" t="s">
        <v>77</v>
      </c>
      <c r="L71" s="1223" t="s">
        <v>78</v>
      </c>
      <c r="M71" s="1236" t="s">
        <v>100</v>
      </c>
      <c r="N71" s="1216"/>
      <c r="O71" s="1256" t="s">
        <v>197</v>
      </c>
      <c r="P71" s="1256"/>
      <c r="Q71" s="1257" t="s">
        <v>198</v>
      </c>
      <c r="R71" s="1220"/>
      <c r="S71" s="1258" t="s">
        <v>207</v>
      </c>
      <c r="T71" s="1236" t="s">
        <v>63</v>
      </c>
      <c r="U71" s="1261" t="s">
        <v>80</v>
      </c>
      <c r="V71" s="1261"/>
      <c r="W71" s="1261"/>
      <c r="X71" s="1261"/>
      <c r="Y71" s="1261"/>
      <c r="Z71" s="1261"/>
      <c r="AA71" s="1262" t="s">
        <v>208</v>
      </c>
      <c r="AD71" s="455"/>
    </row>
    <row r="72" spans="1:32" ht="15.6" customHeight="1">
      <c r="A72" s="1139"/>
      <c r="B72" s="1217"/>
      <c r="C72" s="1280"/>
      <c r="D72" s="1224"/>
      <c r="E72" s="1235"/>
      <c r="F72" s="1224"/>
      <c r="G72" s="1224"/>
      <c r="H72" s="1235"/>
      <c r="I72" s="1226"/>
      <c r="J72" s="1267"/>
      <c r="K72" s="1224"/>
      <c r="L72" s="1224"/>
      <c r="M72" s="1237"/>
      <c r="N72" s="1222"/>
      <c r="O72" s="408" t="s">
        <v>105</v>
      </c>
      <c r="P72" s="408" t="s">
        <v>82</v>
      </c>
      <c r="Q72" s="408" t="s">
        <v>105</v>
      </c>
      <c r="R72" s="408" t="s">
        <v>82</v>
      </c>
      <c r="S72" s="1259"/>
      <c r="T72" s="1260"/>
      <c r="U72" s="412">
        <v>0.1</v>
      </c>
      <c r="V72" s="409" t="s">
        <v>57</v>
      </c>
      <c r="W72" s="413">
        <v>0.1</v>
      </c>
      <c r="X72" s="410" t="s">
        <v>108</v>
      </c>
      <c r="Y72" s="414">
        <v>0.1</v>
      </c>
      <c r="Z72" s="411" t="s">
        <v>59</v>
      </c>
      <c r="AA72" s="1263"/>
      <c r="AD72" s="455"/>
    </row>
    <row r="73" spans="1:32" ht="15.6" customHeight="1">
      <c r="A73" s="1139"/>
      <c r="B73" s="1243">
        <f>'Cadastro Inicial'!B17</f>
        <v>0</v>
      </c>
      <c r="C73" s="1245">
        <f>'Cadastro Inicial'!C17:D17</f>
        <v>0</v>
      </c>
      <c r="D73" s="141"/>
      <c r="E73" s="141"/>
      <c r="F73" s="141"/>
      <c r="G73" s="141"/>
      <c r="H73" s="141"/>
      <c r="I73" s="679"/>
      <c r="J73" s="679"/>
      <c r="K73" s="141"/>
      <c r="L73" s="110">
        <f t="shared" ref="L73:L87" si="35">IF(J73=0,0,(J73-I73)+1)</f>
        <v>0</v>
      </c>
      <c r="M73" s="114" t="s">
        <v>164</v>
      </c>
      <c r="N73" s="133">
        <v>0</v>
      </c>
      <c r="O73" s="873">
        <f>ROUNDUP(((Q73/T73)),0)</f>
        <v>0</v>
      </c>
      <c r="P73" s="873">
        <f>O73*K73*L73</f>
        <v>0</v>
      </c>
      <c r="Q73" s="874">
        <f>S73-(S73*N73)</f>
        <v>0</v>
      </c>
      <c r="R73" s="874">
        <f>Q73*K73*L73</f>
        <v>0</v>
      </c>
      <c r="S73" s="116"/>
      <c r="T73" s="877">
        <v>0.8</v>
      </c>
      <c r="U73" s="932">
        <f>U72</f>
        <v>0.1</v>
      </c>
      <c r="V73" s="862">
        <f>O73*U73</f>
        <v>0</v>
      </c>
      <c r="W73" s="928">
        <f>W72</f>
        <v>0.1</v>
      </c>
      <c r="X73" s="862">
        <f>$O73*W73</f>
        <v>0</v>
      </c>
      <c r="Y73" s="930">
        <f>Y72</f>
        <v>0.1</v>
      </c>
      <c r="Z73" s="862">
        <f>$O73*Y73</f>
        <v>0</v>
      </c>
      <c r="AA73" s="180" t="s">
        <v>114</v>
      </c>
      <c r="AC73" s="479">
        <v>73</v>
      </c>
      <c r="AD73" s="574">
        <f>V73+X73+Z73</f>
        <v>0</v>
      </c>
    </row>
    <row r="74" spans="1:32" ht="15.6" customHeight="1">
      <c r="A74" s="1139"/>
      <c r="B74" s="1243"/>
      <c r="C74" s="1245"/>
      <c r="D74" s="141"/>
      <c r="E74" s="141"/>
      <c r="F74" s="141"/>
      <c r="G74" s="141"/>
      <c r="H74" s="141"/>
      <c r="I74" s="679"/>
      <c r="J74" s="679"/>
      <c r="K74" s="141"/>
      <c r="L74" s="110">
        <f t="shared" si="35"/>
        <v>0</v>
      </c>
      <c r="M74" s="114" t="s">
        <v>164</v>
      </c>
      <c r="N74" s="133">
        <v>0</v>
      </c>
      <c r="O74" s="873">
        <f t="shared" ref="O74:O87" si="36">ROUNDUP(((Q74/T74)),0)</f>
        <v>0</v>
      </c>
      <c r="P74" s="873">
        <f t="shared" ref="P74:P87" si="37">O74*K74*L74</f>
        <v>0</v>
      </c>
      <c r="Q74" s="874">
        <f t="shared" ref="Q74:Q87" si="38">S74-(S74*N74)</f>
        <v>0</v>
      </c>
      <c r="R74" s="874">
        <f t="shared" ref="R74:R87" si="39">Q74*K74*L74</f>
        <v>0</v>
      </c>
      <c r="S74" s="116"/>
      <c r="T74" s="877">
        <v>0.8</v>
      </c>
      <c r="U74" s="925">
        <f t="shared" ref="U74:U87" si="40">U73</f>
        <v>0.1</v>
      </c>
      <c r="V74" s="845">
        <f t="shared" ref="V74:V87" si="41">O74*U74</f>
        <v>0</v>
      </c>
      <c r="W74" s="933">
        <f t="shared" ref="W74:W87" si="42">W73</f>
        <v>0.1</v>
      </c>
      <c r="X74" s="845">
        <f t="shared" ref="X74:X87" si="43">$O74*W74</f>
        <v>0</v>
      </c>
      <c r="Y74" s="935">
        <f t="shared" ref="Y74:Y87" si="44">Y73</f>
        <v>0.1</v>
      </c>
      <c r="Z74" s="845">
        <f t="shared" ref="Z74:Z87" si="45">$O74*Y74</f>
        <v>0</v>
      </c>
      <c r="AA74" s="188" t="s">
        <v>138</v>
      </c>
      <c r="AC74" s="479">
        <v>74</v>
      </c>
      <c r="AD74" s="574">
        <f t="shared" ref="AD74:AD89" si="46">V74+X74+Z74</f>
        <v>0</v>
      </c>
    </row>
    <row r="75" spans="1:32" ht="15.6" customHeight="1">
      <c r="A75" s="1139"/>
      <c r="B75" s="1243"/>
      <c r="C75" s="1245"/>
      <c r="D75" s="141"/>
      <c r="E75" s="141"/>
      <c r="F75" s="141"/>
      <c r="G75" s="141"/>
      <c r="H75" s="141"/>
      <c r="I75" s="679"/>
      <c r="J75" s="679"/>
      <c r="K75" s="141"/>
      <c r="L75" s="110">
        <f t="shared" si="35"/>
        <v>0</v>
      </c>
      <c r="M75" s="114" t="s">
        <v>164</v>
      </c>
      <c r="N75" s="133">
        <v>0</v>
      </c>
      <c r="O75" s="873">
        <f t="shared" si="36"/>
        <v>0</v>
      </c>
      <c r="P75" s="873">
        <f t="shared" si="37"/>
        <v>0</v>
      </c>
      <c r="Q75" s="874">
        <f t="shared" si="38"/>
        <v>0</v>
      </c>
      <c r="R75" s="874">
        <f t="shared" si="39"/>
        <v>0</v>
      </c>
      <c r="S75" s="116"/>
      <c r="T75" s="877">
        <v>0.8</v>
      </c>
      <c r="U75" s="925">
        <f t="shared" si="40"/>
        <v>0.1</v>
      </c>
      <c r="V75" s="845">
        <f t="shared" si="41"/>
        <v>0</v>
      </c>
      <c r="W75" s="933">
        <f t="shared" si="42"/>
        <v>0.1</v>
      </c>
      <c r="X75" s="845">
        <f t="shared" si="43"/>
        <v>0</v>
      </c>
      <c r="Y75" s="935">
        <f t="shared" si="44"/>
        <v>0.1</v>
      </c>
      <c r="Z75" s="845">
        <f t="shared" si="45"/>
        <v>0</v>
      </c>
      <c r="AA75" s="147"/>
      <c r="AC75" s="479">
        <v>75</v>
      </c>
      <c r="AD75" s="574">
        <f t="shared" si="46"/>
        <v>0</v>
      </c>
    </row>
    <row r="76" spans="1:32" ht="15.6" customHeight="1">
      <c r="A76" s="1139"/>
      <c r="B76" s="1243"/>
      <c r="C76" s="1245"/>
      <c r="D76" s="141"/>
      <c r="E76" s="141"/>
      <c r="F76" s="141"/>
      <c r="G76" s="141"/>
      <c r="H76" s="141"/>
      <c r="I76" s="679"/>
      <c r="J76" s="679"/>
      <c r="K76" s="141"/>
      <c r="L76" s="110">
        <f t="shared" si="35"/>
        <v>0</v>
      </c>
      <c r="M76" s="114" t="s">
        <v>164</v>
      </c>
      <c r="N76" s="133">
        <v>0</v>
      </c>
      <c r="O76" s="873">
        <f t="shared" si="36"/>
        <v>0</v>
      </c>
      <c r="P76" s="873">
        <f t="shared" si="37"/>
        <v>0</v>
      </c>
      <c r="Q76" s="874">
        <f t="shared" si="38"/>
        <v>0</v>
      </c>
      <c r="R76" s="874">
        <f t="shared" si="39"/>
        <v>0</v>
      </c>
      <c r="S76" s="116"/>
      <c r="T76" s="877">
        <v>0.8</v>
      </c>
      <c r="U76" s="925">
        <f t="shared" si="40"/>
        <v>0.1</v>
      </c>
      <c r="V76" s="845">
        <f t="shared" si="41"/>
        <v>0</v>
      </c>
      <c r="W76" s="933">
        <f t="shared" si="42"/>
        <v>0.1</v>
      </c>
      <c r="X76" s="845">
        <f t="shared" si="43"/>
        <v>0</v>
      </c>
      <c r="Y76" s="935">
        <f t="shared" si="44"/>
        <v>0.1</v>
      </c>
      <c r="Z76" s="845">
        <f t="shared" si="45"/>
        <v>0</v>
      </c>
      <c r="AA76" s="182" t="s">
        <v>116</v>
      </c>
      <c r="AC76" s="479">
        <v>76</v>
      </c>
      <c r="AD76" s="574">
        <f t="shared" si="46"/>
        <v>0</v>
      </c>
    </row>
    <row r="77" spans="1:32" ht="15.6" customHeight="1">
      <c r="A77" s="1139"/>
      <c r="B77" s="1243"/>
      <c r="C77" s="1245"/>
      <c r="D77" s="141"/>
      <c r="E77" s="141"/>
      <c r="F77" s="141"/>
      <c r="G77" s="141"/>
      <c r="H77" s="141"/>
      <c r="I77" s="679"/>
      <c r="J77" s="679"/>
      <c r="K77" s="141"/>
      <c r="L77" s="110">
        <f t="shared" si="35"/>
        <v>0</v>
      </c>
      <c r="M77" s="114" t="s">
        <v>164</v>
      </c>
      <c r="N77" s="133">
        <v>0</v>
      </c>
      <c r="O77" s="873">
        <f t="shared" si="36"/>
        <v>0</v>
      </c>
      <c r="P77" s="873">
        <f t="shared" si="37"/>
        <v>0</v>
      </c>
      <c r="Q77" s="874">
        <f t="shared" si="38"/>
        <v>0</v>
      </c>
      <c r="R77" s="874">
        <f t="shared" si="39"/>
        <v>0</v>
      </c>
      <c r="S77" s="116"/>
      <c r="T77" s="877">
        <v>0.8</v>
      </c>
      <c r="U77" s="925">
        <f t="shared" si="40"/>
        <v>0.1</v>
      </c>
      <c r="V77" s="845">
        <f t="shared" si="41"/>
        <v>0</v>
      </c>
      <c r="W77" s="933">
        <f t="shared" si="42"/>
        <v>0.1</v>
      </c>
      <c r="X77" s="845">
        <f t="shared" si="43"/>
        <v>0</v>
      </c>
      <c r="Y77" s="935">
        <f t="shared" si="44"/>
        <v>0.1</v>
      </c>
      <c r="Z77" s="845">
        <f t="shared" si="45"/>
        <v>0</v>
      </c>
      <c r="AA77" s="187" t="s">
        <v>140</v>
      </c>
      <c r="AC77" s="479">
        <v>77</v>
      </c>
      <c r="AD77" s="574">
        <f t="shared" si="46"/>
        <v>0</v>
      </c>
    </row>
    <row r="78" spans="1:32" ht="15.6" customHeight="1">
      <c r="A78" s="1139"/>
      <c r="B78" s="1243"/>
      <c r="C78" s="1245"/>
      <c r="D78" s="141"/>
      <c r="E78" s="141"/>
      <c r="F78" s="141"/>
      <c r="G78" s="141"/>
      <c r="H78" s="141"/>
      <c r="I78" s="679"/>
      <c r="J78" s="679"/>
      <c r="K78" s="141"/>
      <c r="L78" s="110">
        <f t="shared" si="35"/>
        <v>0</v>
      </c>
      <c r="M78" s="114" t="s">
        <v>164</v>
      </c>
      <c r="N78" s="133">
        <v>0</v>
      </c>
      <c r="O78" s="873">
        <f t="shared" si="36"/>
        <v>0</v>
      </c>
      <c r="P78" s="873">
        <f t="shared" si="37"/>
        <v>0</v>
      </c>
      <c r="Q78" s="874">
        <f t="shared" si="38"/>
        <v>0</v>
      </c>
      <c r="R78" s="874">
        <f t="shared" si="39"/>
        <v>0</v>
      </c>
      <c r="S78" s="116"/>
      <c r="T78" s="877">
        <v>0.8</v>
      </c>
      <c r="U78" s="925">
        <f t="shared" si="40"/>
        <v>0.1</v>
      </c>
      <c r="V78" s="845">
        <f t="shared" si="41"/>
        <v>0</v>
      </c>
      <c r="W78" s="933">
        <f t="shared" si="42"/>
        <v>0.1</v>
      </c>
      <c r="X78" s="845">
        <f t="shared" si="43"/>
        <v>0</v>
      </c>
      <c r="Y78" s="935">
        <f t="shared" si="44"/>
        <v>0.1</v>
      </c>
      <c r="Z78" s="845">
        <f t="shared" si="45"/>
        <v>0</v>
      </c>
      <c r="AA78" s="63"/>
      <c r="AC78" s="479">
        <v>78</v>
      </c>
      <c r="AD78" s="574">
        <f t="shared" si="46"/>
        <v>0</v>
      </c>
    </row>
    <row r="79" spans="1:32" ht="15.6" customHeight="1">
      <c r="A79" s="1139"/>
      <c r="B79" s="1243"/>
      <c r="C79" s="1245"/>
      <c r="D79" s="141"/>
      <c r="E79" s="141"/>
      <c r="F79" s="141"/>
      <c r="G79" s="141"/>
      <c r="H79" s="141"/>
      <c r="I79" s="679"/>
      <c r="J79" s="679"/>
      <c r="K79" s="141"/>
      <c r="L79" s="110">
        <f t="shared" si="35"/>
        <v>0</v>
      </c>
      <c r="M79" s="114" t="s">
        <v>164</v>
      </c>
      <c r="N79" s="133">
        <v>0</v>
      </c>
      <c r="O79" s="873">
        <f t="shared" si="36"/>
        <v>0</v>
      </c>
      <c r="P79" s="873">
        <f t="shared" si="37"/>
        <v>0</v>
      </c>
      <c r="Q79" s="874">
        <f t="shared" si="38"/>
        <v>0</v>
      </c>
      <c r="R79" s="874">
        <f t="shared" si="39"/>
        <v>0</v>
      </c>
      <c r="S79" s="116"/>
      <c r="T79" s="877">
        <v>0.8</v>
      </c>
      <c r="U79" s="925">
        <f t="shared" si="40"/>
        <v>0.1</v>
      </c>
      <c r="V79" s="845">
        <f t="shared" si="41"/>
        <v>0</v>
      </c>
      <c r="W79" s="933">
        <f t="shared" si="42"/>
        <v>0.1</v>
      </c>
      <c r="X79" s="845">
        <f t="shared" si="43"/>
        <v>0</v>
      </c>
      <c r="Y79" s="935">
        <f t="shared" si="44"/>
        <v>0.1</v>
      </c>
      <c r="Z79" s="845">
        <f t="shared" si="45"/>
        <v>0</v>
      </c>
      <c r="AA79" s="63"/>
      <c r="AC79" s="479">
        <v>79</v>
      </c>
      <c r="AD79" s="574">
        <f t="shared" si="46"/>
        <v>0</v>
      </c>
    </row>
    <row r="80" spans="1:32" ht="15.6" customHeight="1">
      <c r="A80" s="1139"/>
      <c r="B80" s="1243"/>
      <c r="C80" s="1245"/>
      <c r="D80" s="141"/>
      <c r="E80" s="141"/>
      <c r="F80" s="141"/>
      <c r="G80" s="141"/>
      <c r="H80" s="141"/>
      <c r="I80" s="679"/>
      <c r="J80" s="679"/>
      <c r="K80" s="141"/>
      <c r="L80" s="110">
        <f t="shared" si="35"/>
        <v>0</v>
      </c>
      <c r="M80" s="114" t="s">
        <v>164</v>
      </c>
      <c r="N80" s="133">
        <v>0</v>
      </c>
      <c r="O80" s="873">
        <f t="shared" si="36"/>
        <v>0</v>
      </c>
      <c r="P80" s="873">
        <f t="shared" si="37"/>
        <v>0</v>
      </c>
      <c r="Q80" s="874">
        <f t="shared" si="38"/>
        <v>0</v>
      </c>
      <c r="R80" s="874">
        <f t="shared" si="39"/>
        <v>0</v>
      </c>
      <c r="S80" s="116"/>
      <c r="T80" s="877">
        <v>0.8</v>
      </c>
      <c r="U80" s="925">
        <f t="shared" si="40"/>
        <v>0.1</v>
      </c>
      <c r="V80" s="845">
        <f t="shared" si="41"/>
        <v>0</v>
      </c>
      <c r="W80" s="933">
        <f t="shared" si="42"/>
        <v>0.1</v>
      </c>
      <c r="X80" s="845">
        <f t="shared" si="43"/>
        <v>0</v>
      </c>
      <c r="Y80" s="935">
        <f t="shared" si="44"/>
        <v>0.1</v>
      </c>
      <c r="Z80" s="845">
        <f t="shared" si="45"/>
        <v>0</v>
      </c>
      <c r="AA80" s="63"/>
      <c r="AC80" s="479">
        <v>80</v>
      </c>
      <c r="AD80" s="574">
        <f t="shared" si="46"/>
        <v>0</v>
      </c>
    </row>
    <row r="81" spans="1:32" ht="15.6" customHeight="1">
      <c r="A81" s="1139"/>
      <c r="B81" s="1243"/>
      <c r="C81" s="1245"/>
      <c r="D81" s="141"/>
      <c r="E81" s="141"/>
      <c r="F81" s="141"/>
      <c r="G81" s="141"/>
      <c r="H81" s="141"/>
      <c r="I81" s="679"/>
      <c r="J81" s="679"/>
      <c r="K81" s="141"/>
      <c r="L81" s="110">
        <f t="shared" si="35"/>
        <v>0</v>
      </c>
      <c r="M81" s="114" t="s">
        <v>164</v>
      </c>
      <c r="N81" s="133">
        <v>0</v>
      </c>
      <c r="O81" s="873">
        <f t="shared" si="36"/>
        <v>0</v>
      </c>
      <c r="P81" s="873">
        <f t="shared" si="37"/>
        <v>0</v>
      </c>
      <c r="Q81" s="874">
        <f t="shared" si="38"/>
        <v>0</v>
      </c>
      <c r="R81" s="874">
        <f t="shared" si="39"/>
        <v>0</v>
      </c>
      <c r="S81" s="116"/>
      <c r="T81" s="877">
        <v>0.8</v>
      </c>
      <c r="U81" s="925">
        <f t="shared" si="40"/>
        <v>0.1</v>
      </c>
      <c r="V81" s="845">
        <f t="shared" si="41"/>
        <v>0</v>
      </c>
      <c r="W81" s="933">
        <f t="shared" si="42"/>
        <v>0.1</v>
      </c>
      <c r="X81" s="845">
        <f t="shared" si="43"/>
        <v>0</v>
      </c>
      <c r="Y81" s="935">
        <f t="shared" si="44"/>
        <v>0.1</v>
      </c>
      <c r="Z81" s="845">
        <f t="shared" si="45"/>
        <v>0</v>
      </c>
      <c r="AA81" s="63"/>
      <c r="AC81" s="479">
        <v>81</v>
      </c>
      <c r="AD81" s="574">
        <f t="shared" si="46"/>
        <v>0</v>
      </c>
    </row>
    <row r="82" spans="1:32" ht="15.6" customHeight="1">
      <c r="A82" s="1139"/>
      <c r="B82" s="1243"/>
      <c r="C82" s="1245"/>
      <c r="D82" s="141"/>
      <c r="E82" s="141"/>
      <c r="F82" s="141"/>
      <c r="G82" s="141"/>
      <c r="H82" s="141"/>
      <c r="I82" s="679"/>
      <c r="J82" s="679"/>
      <c r="K82" s="141"/>
      <c r="L82" s="110">
        <f t="shared" si="35"/>
        <v>0</v>
      </c>
      <c r="M82" s="114" t="s">
        <v>164</v>
      </c>
      <c r="N82" s="133">
        <v>0</v>
      </c>
      <c r="O82" s="873">
        <f t="shared" si="36"/>
        <v>0</v>
      </c>
      <c r="P82" s="873">
        <f t="shared" si="37"/>
        <v>0</v>
      </c>
      <c r="Q82" s="874">
        <f t="shared" si="38"/>
        <v>0</v>
      </c>
      <c r="R82" s="874">
        <f t="shared" si="39"/>
        <v>0</v>
      </c>
      <c r="S82" s="116"/>
      <c r="T82" s="877">
        <v>0.8</v>
      </c>
      <c r="U82" s="925">
        <f t="shared" si="40"/>
        <v>0.1</v>
      </c>
      <c r="V82" s="845">
        <f t="shared" si="41"/>
        <v>0</v>
      </c>
      <c r="W82" s="933">
        <f t="shared" si="42"/>
        <v>0.1</v>
      </c>
      <c r="X82" s="845">
        <f t="shared" si="43"/>
        <v>0</v>
      </c>
      <c r="Y82" s="935">
        <f t="shared" si="44"/>
        <v>0.1</v>
      </c>
      <c r="Z82" s="845">
        <f t="shared" si="45"/>
        <v>0</v>
      </c>
      <c r="AA82" s="63"/>
      <c r="AC82" s="479">
        <v>82</v>
      </c>
      <c r="AD82" s="574">
        <f t="shared" si="46"/>
        <v>0</v>
      </c>
    </row>
    <row r="83" spans="1:32" ht="15.6" customHeight="1">
      <c r="A83" s="1139"/>
      <c r="B83" s="1243"/>
      <c r="C83" s="1245"/>
      <c r="D83" s="141"/>
      <c r="E83" s="141"/>
      <c r="F83" s="141"/>
      <c r="G83" s="141"/>
      <c r="H83" s="141"/>
      <c r="I83" s="679"/>
      <c r="J83" s="679"/>
      <c r="K83" s="141"/>
      <c r="L83" s="110">
        <f t="shared" si="35"/>
        <v>0</v>
      </c>
      <c r="M83" s="114" t="s">
        <v>164</v>
      </c>
      <c r="N83" s="133">
        <v>0</v>
      </c>
      <c r="O83" s="873">
        <f t="shared" si="36"/>
        <v>0</v>
      </c>
      <c r="P83" s="873">
        <f t="shared" si="37"/>
        <v>0</v>
      </c>
      <c r="Q83" s="874">
        <f t="shared" si="38"/>
        <v>0</v>
      </c>
      <c r="R83" s="874">
        <f t="shared" si="39"/>
        <v>0</v>
      </c>
      <c r="S83" s="116"/>
      <c r="T83" s="877">
        <v>0.8</v>
      </c>
      <c r="U83" s="925">
        <f t="shared" si="40"/>
        <v>0.1</v>
      </c>
      <c r="V83" s="845">
        <f t="shared" si="41"/>
        <v>0</v>
      </c>
      <c r="W83" s="933">
        <f t="shared" si="42"/>
        <v>0.1</v>
      </c>
      <c r="X83" s="845">
        <f t="shared" si="43"/>
        <v>0</v>
      </c>
      <c r="Y83" s="935">
        <f t="shared" si="44"/>
        <v>0.1</v>
      </c>
      <c r="Z83" s="845">
        <f t="shared" si="45"/>
        <v>0</v>
      </c>
      <c r="AA83" s="63"/>
      <c r="AC83" s="479">
        <v>83</v>
      </c>
      <c r="AD83" s="574">
        <f t="shared" si="46"/>
        <v>0</v>
      </c>
    </row>
    <row r="84" spans="1:32" ht="15.6" customHeight="1">
      <c r="A84" s="1139"/>
      <c r="B84" s="1243"/>
      <c r="C84" s="1245"/>
      <c r="D84" s="141"/>
      <c r="E84" s="141"/>
      <c r="F84" s="141"/>
      <c r="G84" s="141"/>
      <c r="H84" s="141"/>
      <c r="I84" s="679"/>
      <c r="J84" s="679"/>
      <c r="K84" s="141"/>
      <c r="L84" s="110">
        <f t="shared" si="35"/>
        <v>0</v>
      </c>
      <c r="M84" s="114" t="s">
        <v>164</v>
      </c>
      <c r="N84" s="133">
        <v>0</v>
      </c>
      <c r="O84" s="873">
        <f t="shared" si="36"/>
        <v>0</v>
      </c>
      <c r="P84" s="873">
        <f t="shared" si="37"/>
        <v>0</v>
      </c>
      <c r="Q84" s="874">
        <f t="shared" si="38"/>
        <v>0</v>
      </c>
      <c r="R84" s="874">
        <f t="shared" si="39"/>
        <v>0</v>
      </c>
      <c r="S84" s="116"/>
      <c r="T84" s="877">
        <v>0.8</v>
      </c>
      <c r="U84" s="925">
        <f t="shared" si="40"/>
        <v>0.1</v>
      </c>
      <c r="V84" s="845">
        <f t="shared" si="41"/>
        <v>0</v>
      </c>
      <c r="W84" s="933">
        <f t="shared" si="42"/>
        <v>0.1</v>
      </c>
      <c r="X84" s="845">
        <f t="shared" si="43"/>
        <v>0</v>
      </c>
      <c r="Y84" s="935">
        <f t="shared" si="44"/>
        <v>0.1</v>
      </c>
      <c r="Z84" s="845">
        <f t="shared" si="45"/>
        <v>0</v>
      </c>
      <c r="AA84" s="63"/>
      <c r="AC84" s="479">
        <v>84</v>
      </c>
      <c r="AD84" s="574">
        <f t="shared" si="46"/>
        <v>0</v>
      </c>
    </row>
    <row r="85" spans="1:32" ht="15.6" customHeight="1">
      <c r="A85" s="1139"/>
      <c r="B85" s="1243"/>
      <c r="C85" s="1245"/>
      <c r="D85" s="141"/>
      <c r="E85" s="141"/>
      <c r="F85" s="141"/>
      <c r="G85" s="141"/>
      <c r="H85" s="141"/>
      <c r="I85" s="679"/>
      <c r="J85" s="679"/>
      <c r="K85" s="141"/>
      <c r="L85" s="110">
        <f t="shared" si="35"/>
        <v>0</v>
      </c>
      <c r="M85" s="114" t="s">
        <v>164</v>
      </c>
      <c r="N85" s="133">
        <v>0</v>
      </c>
      <c r="O85" s="873">
        <f t="shared" si="36"/>
        <v>0</v>
      </c>
      <c r="P85" s="873">
        <f t="shared" si="37"/>
        <v>0</v>
      </c>
      <c r="Q85" s="874">
        <f t="shared" si="38"/>
        <v>0</v>
      </c>
      <c r="R85" s="874">
        <f t="shared" si="39"/>
        <v>0</v>
      </c>
      <c r="S85" s="116"/>
      <c r="T85" s="877">
        <v>0.8</v>
      </c>
      <c r="U85" s="925">
        <f t="shared" si="40"/>
        <v>0.1</v>
      </c>
      <c r="V85" s="845">
        <f t="shared" si="41"/>
        <v>0</v>
      </c>
      <c r="W85" s="933">
        <f t="shared" si="42"/>
        <v>0.1</v>
      </c>
      <c r="X85" s="845">
        <f t="shared" si="43"/>
        <v>0</v>
      </c>
      <c r="Y85" s="935">
        <f t="shared" si="44"/>
        <v>0.1</v>
      </c>
      <c r="Z85" s="845">
        <f t="shared" si="45"/>
        <v>0</v>
      </c>
      <c r="AA85" s="63"/>
      <c r="AC85" s="479">
        <v>85</v>
      </c>
      <c r="AD85" s="574">
        <f t="shared" si="46"/>
        <v>0</v>
      </c>
    </row>
    <row r="86" spans="1:32" ht="15.6" customHeight="1">
      <c r="A86" s="1139"/>
      <c r="B86" s="1243"/>
      <c r="C86" s="1245"/>
      <c r="D86" s="141"/>
      <c r="E86" s="141"/>
      <c r="F86" s="141"/>
      <c r="G86" s="141"/>
      <c r="H86" s="141"/>
      <c r="I86" s="679"/>
      <c r="J86" s="679"/>
      <c r="K86" s="141"/>
      <c r="L86" s="110">
        <f t="shared" si="35"/>
        <v>0</v>
      </c>
      <c r="M86" s="114" t="s">
        <v>164</v>
      </c>
      <c r="N86" s="133">
        <v>0</v>
      </c>
      <c r="O86" s="873">
        <f t="shared" si="36"/>
        <v>0</v>
      </c>
      <c r="P86" s="873">
        <f t="shared" si="37"/>
        <v>0</v>
      </c>
      <c r="Q86" s="874">
        <f t="shared" si="38"/>
        <v>0</v>
      </c>
      <c r="R86" s="874">
        <f t="shared" si="39"/>
        <v>0</v>
      </c>
      <c r="S86" s="116"/>
      <c r="T86" s="877">
        <v>0.8</v>
      </c>
      <c r="U86" s="925">
        <f t="shared" si="40"/>
        <v>0.1</v>
      </c>
      <c r="V86" s="845">
        <f t="shared" si="41"/>
        <v>0</v>
      </c>
      <c r="W86" s="933">
        <f t="shared" si="42"/>
        <v>0.1</v>
      </c>
      <c r="X86" s="845">
        <f t="shared" si="43"/>
        <v>0</v>
      </c>
      <c r="Y86" s="935">
        <f t="shared" si="44"/>
        <v>0.1</v>
      </c>
      <c r="Z86" s="845">
        <f t="shared" si="45"/>
        <v>0</v>
      </c>
      <c r="AA86" s="63"/>
      <c r="AC86" s="479">
        <v>86</v>
      </c>
      <c r="AD86" s="574">
        <f t="shared" si="46"/>
        <v>0</v>
      </c>
    </row>
    <row r="87" spans="1:32" ht="15.6" customHeight="1">
      <c r="A87" s="1139"/>
      <c r="B87" s="1243"/>
      <c r="C87" s="1245"/>
      <c r="D87" s="141"/>
      <c r="E87" s="141"/>
      <c r="F87" s="141"/>
      <c r="G87" s="141"/>
      <c r="H87" s="141"/>
      <c r="I87" s="679"/>
      <c r="J87" s="679"/>
      <c r="K87" s="141"/>
      <c r="L87" s="110">
        <f t="shared" si="35"/>
        <v>0</v>
      </c>
      <c r="M87" s="114" t="s">
        <v>164</v>
      </c>
      <c r="N87" s="133">
        <v>0</v>
      </c>
      <c r="O87" s="875">
        <f t="shared" si="36"/>
        <v>0</v>
      </c>
      <c r="P87" s="875">
        <f t="shared" si="37"/>
        <v>0</v>
      </c>
      <c r="Q87" s="874">
        <f t="shared" si="38"/>
        <v>0</v>
      </c>
      <c r="R87" s="874">
        <f t="shared" si="39"/>
        <v>0</v>
      </c>
      <c r="S87" s="116"/>
      <c r="T87" s="877">
        <v>0.8</v>
      </c>
      <c r="U87" s="926">
        <f t="shared" si="40"/>
        <v>0.1</v>
      </c>
      <c r="V87" s="876">
        <f t="shared" si="41"/>
        <v>0</v>
      </c>
      <c r="W87" s="934">
        <f t="shared" si="42"/>
        <v>0.1</v>
      </c>
      <c r="X87" s="876">
        <f t="shared" si="43"/>
        <v>0</v>
      </c>
      <c r="Y87" s="936">
        <f t="shared" si="44"/>
        <v>0.1</v>
      </c>
      <c r="Z87" s="876">
        <f t="shared" si="45"/>
        <v>0</v>
      </c>
      <c r="AA87" s="63"/>
      <c r="AC87" s="479">
        <v>87</v>
      </c>
      <c r="AD87" s="574">
        <f t="shared" si="46"/>
        <v>0</v>
      </c>
    </row>
    <row r="88" spans="1:32">
      <c r="A88" s="1139"/>
      <c r="B88" s="684"/>
      <c r="C88" s="685"/>
      <c r="D88" s="686"/>
      <c r="E88" s="686"/>
      <c r="F88" s="686"/>
      <c r="G88" s="686"/>
      <c r="H88" s="686"/>
      <c r="I88" s="687"/>
      <c r="J88" s="687"/>
      <c r="K88" s="686"/>
      <c r="L88" s="685"/>
      <c r="M88" s="686"/>
      <c r="N88" s="688"/>
      <c r="O88" s="555" t="s">
        <v>203</v>
      </c>
      <c r="P88" s="555">
        <f>SUM(P73:P87)</f>
        <v>0</v>
      </c>
      <c r="Q88" s="556" t="s">
        <v>204</v>
      </c>
      <c r="R88" s="556">
        <f>SUM(R73:R87)</f>
        <v>0</v>
      </c>
      <c r="S88" s="671" t="s">
        <v>205</v>
      </c>
      <c r="T88" s="571" t="str">
        <f>IF(SUM(S73:S87)=0,"",1-(R88/P88))</f>
        <v/>
      </c>
      <c r="U88" s="878" t="s">
        <v>123</v>
      </c>
      <c r="V88" s="878" t="s">
        <v>124</v>
      </c>
      <c r="W88" s="879" t="s">
        <v>125</v>
      </c>
      <c r="X88" s="879" t="s">
        <v>126</v>
      </c>
      <c r="Y88" s="880" t="s">
        <v>127</v>
      </c>
      <c r="Z88" s="880" t="s">
        <v>128</v>
      </c>
      <c r="AA88" s="63"/>
      <c r="AC88" s="1020" t="s">
        <v>129</v>
      </c>
      <c r="AD88" s="1020"/>
      <c r="AE88" s="1020" t="s">
        <v>130</v>
      </c>
      <c r="AF88" s="1020"/>
    </row>
    <row r="89" spans="1:32">
      <c r="A89" s="1139"/>
      <c r="B89" s="572" t="s">
        <v>131</v>
      </c>
      <c r="C89" s="1255"/>
      <c r="D89" s="1255"/>
      <c r="E89" s="1255"/>
      <c r="F89" s="1255"/>
      <c r="G89" s="1255"/>
      <c r="H89" s="1255"/>
      <c r="I89" s="1255"/>
      <c r="J89" s="1255"/>
      <c r="K89" s="1255"/>
      <c r="L89" s="1255"/>
      <c r="M89" s="1255"/>
      <c r="N89" s="1255"/>
      <c r="O89" s="1255"/>
      <c r="P89" s="1255"/>
      <c r="Q89" s="1255"/>
      <c r="R89" s="1255"/>
      <c r="S89" s="1255"/>
      <c r="T89" s="1255"/>
      <c r="U89" s="563">
        <f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564">
        <f>R88*U72</f>
        <v>0</v>
      </c>
      <c r="W89" s="563">
        <f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564">
        <f>R88*W72</f>
        <v>0</v>
      </c>
      <c r="Y89" s="563">
        <f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564">
        <f>R88*Y72</f>
        <v>0</v>
      </c>
      <c r="AA89" s="63"/>
      <c r="AC89" s="573">
        <v>89</v>
      </c>
      <c r="AD89" s="574">
        <f t="shared" si="46"/>
        <v>0</v>
      </c>
      <c r="AE89" s="1021">
        <f>U89+W89+Y89</f>
        <v>0</v>
      </c>
      <c r="AF89" s="1020"/>
    </row>
    <row r="90" spans="1:32" ht="19.95" customHeight="1">
      <c r="A90" s="1139"/>
      <c r="B90" s="479" t="s">
        <v>206</v>
      </c>
      <c r="C90" s="1255"/>
      <c r="D90" s="1255"/>
      <c r="E90" s="1255"/>
      <c r="F90" s="1255"/>
      <c r="G90" s="1255"/>
      <c r="H90" s="1255"/>
      <c r="I90" s="1255"/>
      <c r="J90" s="1255"/>
      <c r="K90" s="1255"/>
      <c r="L90" s="1255"/>
      <c r="M90" s="1255"/>
      <c r="N90" s="1255"/>
      <c r="O90" s="1255"/>
      <c r="P90" s="1255"/>
      <c r="Q90" s="1255"/>
      <c r="R90" s="1255"/>
      <c r="S90" s="1255"/>
      <c r="T90" s="1255"/>
      <c r="U90" s="1264" t="s">
        <v>135</v>
      </c>
      <c r="V90" s="1265"/>
      <c r="W90" s="1171">
        <f>P88+U89+W89+Y89</f>
        <v>0</v>
      </c>
      <c r="X90" s="1172"/>
      <c r="Y90" s="186" t="s">
        <v>136</v>
      </c>
      <c r="Z90" s="360">
        <f>(R88)+(R88*U72)+(R88*W72)+(R88*Y72)</f>
        <v>0</v>
      </c>
      <c r="AA90" s="63"/>
      <c r="AD90" s="455"/>
    </row>
    <row r="91" spans="1:32">
      <c r="A91" s="1139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D91" s="455"/>
    </row>
    <row r="92" spans="1:32">
      <c r="A92" s="1139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D92" s="455"/>
    </row>
    <row r="93" spans="1:32" ht="49.95" customHeight="1">
      <c r="A93" s="1140" t="s">
        <v>142</v>
      </c>
      <c r="B93" s="1253" t="s">
        <v>192</v>
      </c>
      <c r="C93" s="1253"/>
      <c r="D93" s="1253"/>
      <c r="E93" s="1253"/>
      <c r="F93" s="1253"/>
      <c r="G93" s="1253"/>
      <c r="H93" s="1253"/>
      <c r="I93" s="1253"/>
      <c r="J93" s="1253"/>
      <c r="K93" s="1253"/>
      <c r="L93" s="1253"/>
      <c r="M93" s="669"/>
      <c r="N93" s="1254" t="str">
        <f>IF(B96=0,"",B96)</f>
        <v/>
      </c>
      <c r="O93" s="1254"/>
      <c r="P93" s="1254"/>
      <c r="Q93" s="1254"/>
      <c r="R93" s="1254"/>
      <c r="S93" s="1254"/>
      <c r="T93" s="1254"/>
      <c r="U93" s="1254"/>
      <c r="V93" s="1254"/>
      <c r="W93" s="1254"/>
      <c r="X93" s="1254"/>
      <c r="Y93" s="1254"/>
      <c r="Z93" s="1254"/>
      <c r="AA93" s="1254"/>
      <c r="AD93" s="455"/>
    </row>
    <row r="94" spans="1:32" ht="15.6" customHeight="1">
      <c r="A94" s="1140"/>
      <c r="B94" s="1216" t="s">
        <v>74</v>
      </c>
      <c r="C94" s="1279" t="s">
        <v>75</v>
      </c>
      <c r="D94" s="1223" t="s">
        <v>84</v>
      </c>
      <c r="E94" s="1234" t="s">
        <v>193</v>
      </c>
      <c r="F94" s="1223" t="s">
        <v>194</v>
      </c>
      <c r="G94" s="1223" t="s">
        <v>195</v>
      </c>
      <c r="H94" s="1234" t="s">
        <v>196</v>
      </c>
      <c r="I94" s="1225" t="s">
        <v>157</v>
      </c>
      <c r="J94" s="1266" t="s">
        <v>175</v>
      </c>
      <c r="K94" s="1223" t="s">
        <v>77</v>
      </c>
      <c r="L94" s="1223" t="s">
        <v>78</v>
      </c>
      <c r="M94" s="1236" t="s">
        <v>100</v>
      </c>
      <c r="N94" s="1216"/>
      <c r="O94" s="1256" t="s">
        <v>197</v>
      </c>
      <c r="P94" s="1256"/>
      <c r="Q94" s="1257" t="s">
        <v>198</v>
      </c>
      <c r="R94" s="1220"/>
      <c r="S94" s="1258" t="s">
        <v>207</v>
      </c>
      <c r="T94" s="1236" t="s">
        <v>63</v>
      </c>
      <c r="U94" s="1261" t="s">
        <v>80</v>
      </c>
      <c r="V94" s="1261"/>
      <c r="W94" s="1261"/>
      <c r="X94" s="1261"/>
      <c r="Y94" s="1261"/>
      <c r="Z94" s="1261"/>
      <c r="AA94" s="1262" t="s">
        <v>208</v>
      </c>
      <c r="AD94" s="455"/>
    </row>
    <row r="95" spans="1:32" ht="15.6" customHeight="1">
      <c r="A95" s="1140"/>
      <c r="B95" s="1217"/>
      <c r="C95" s="1280"/>
      <c r="D95" s="1224"/>
      <c r="E95" s="1235"/>
      <c r="F95" s="1224"/>
      <c r="G95" s="1224"/>
      <c r="H95" s="1235"/>
      <c r="I95" s="1226"/>
      <c r="J95" s="1267"/>
      <c r="K95" s="1224"/>
      <c r="L95" s="1224"/>
      <c r="M95" s="1237"/>
      <c r="N95" s="1222"/>
      <c r="O95" s="408" t="s">
        <v>105</v>
      </c>
      <c r="P95" s="408" t="s">
        <v>82</v>
      </c>
      <c r="Q95" s="408" t="s">
        <v>105</v>
      </c>
      <c r="R95" s="408" t="s">
        <v>82</v>
      </c>
      <c r="S95" s="1259"/>
      <c r="T95" s="1260"/>
      <c r="U95" s="412">
        <v>0.1</v>
      </c>
      <c r="V95" s="409" t="s">
        <v>57</v>
      </c>
      <c r="W95" s="413">
        <v>0.1</v>
      </c>
      <c r="X95" s="410" t="s">
        <v>108</v>
      </c>
      <c r="Y95" s="414">
        <v>0.1</v>
      </c>
      <c r="Z95" s="411" t="s">
        <v>59</v>
      </c>
      <c r="AA95" s="1263"/>
      <c r="AD95" s="455"/>
    </row>
    <row r="96" spans="1:32" ht="15.6" customHeight="1">
      <c r="A96" s="1140"/>
      <c r="B96" s="1243">
        <f>'Cadastro Inicial'!B18</f>
        <v>0</v>
      </c>
      <c r="C96" s="1245">
        <f>'Cadastro Inicial'!C18:D18</f>
        <v>0</v>
      </c>
      <c r="D96" s="141"/>
      <c r="E96" s="141"/>
      <c r="F96" s="141"/>
      <c r="G96" s="141"/>
      <c r="H96" s="141"/>
      <c r="I96" s="679"/>
      <c r="J96" s="679"/>
      <c r="K96" s="141"/>
      <c r="L96" s="110">
        <f t="shared" ref="L96:L110" si="47">IF(J96=0,0,(J96-I96)+1)</f>
        <v>0</v>
      </c>
      <c r="M96" s="114" t="s">
        <v>164</v>
      </c>
      <c r="N96" s="133">
        <v>0</v>
      </c>
      <c r="O96" s="873">
        <f>ROUNDUP(((Q96/T96)),0)</f>
        <v>0</v>
      </c>
      <c r="P96" s="873">
        <f>O96*K96*L96</f>
        <v>0</v>
      </c>
      <c r="Q96" s="874">
        <f>S96-(S96*N96)</f>
        <v>0</v>
      </c>
      <c r="R96" s="874">
        <f>Q96*K96*L96</f>
        <v>0</v>
      </c>
      <c r="S96" s="116"/>
      <c r="T96" s="877">
        <v>0.8</v>
      </c>
      <c r="U96" s="932">
        <f>U95</f>
        <v>0.1</v>
      </c>
      <c r="V96" s="862">
        <f>O96*U96</f>
        <v>0</v>
      </c>
      <c r="W96" s="928">
        <f>W95</f>
        <v>0.1</v>
      </c>
      <c r="X96" s="862">
        <f>$O96*W96</f>
        <v>0</v>
      </c>
      <c r="Y96" s="930">
        <f>Y95</f>
        <v>0.1</v>
      </c>
      <c r="Z96" s="862">
        <f>$O96*Y96</f>
        <v>0</v>
      </c>
      <c r="AA96" s="180" t="s">
        <v>114</v>
      </c>
      <c r="AC96" s="479">
        <v>96</v>
      </c>
      <c r="AD96" s="574">
        <f>V96+X96+Z96</f>
        <v>0</v>
      </c>
    </row>
    <row r="97" spans="1:32" ht="15.6" customHeight="1">
      <c r="A97" s="1140"/>
      <c r="B97" s="1243"/>
      <c r="C97" s="1245"/>
      <c r="D97" s="141"/>
      <c r="E97" s="141"/>
      <c r="F97" s="141"/>
      <c r="G97" s="141"/>
      <c r="H97" s="141"/>
      <c r="I97" s="679"/>
      <c r="J97" s="679"/>
      <c r="K97" s="141"/>
      <c r="L97" s="110">
        <f t="shared" si="47"/>
        <v>0</v>
      </c>
      <c r="M97" s="114" t="s">
        <v>164</v>
      </c>
      <c r="N97" s="133">
        <v>0</v>
      </c>
      <c r="O97" s="873">
        <f t="shared" ref="O97:O110" si="48">ROUNDUP(((Q97/T97)),0)</f>
        <v>0</v>
      </c>
      <c r="P97" s="873">
        <f t="shared" ref="P97:P110" si="49">O97*K97*L97</f>
        <v>0</v>
      </c>
      <c r="Q97" s="874">
        <f t="shared" ref="Q97:Q110" si="50">S97-(S97*N97)</f>
        <v>0</v>
      </c>
      <c r="R97" s="874">
        <f t="shared" ref="R97:R110" si="51">Q97*K97*L97</f>
        <v>0</v>
      </c>
      <c r="S97" s="116"/>
      <c r="T97" s="877">
        <v>0.8</v>
      </c>
      <c r="U97" s="925">
        <f t="shared" ref="U97:U110" si="52">U96</f>
        <v>0.1</v>
      </c>
      <c r="V97" s="845">
        <f t="shared" ref="V97:V110" si="53">O97*U97</f>
        <v>0</v>
      </c>
      <c r="W97" s="933">
        <f t="shared" ref="W97:W110" si="54">W96</f>
        <v>0.1</v>
      </c>
      <c r="X97" s="845">
        <f t="shared" ref="X97:X110" si="55">$O97*W97</f>
        <v>0</v>
      </c>
      <c r="Y97" s="935">
        <f t="shared" ref="Y97:Y110" si="56">Y96</f>
        <v>0.1</v>
      </c>
      <c r="Z97" s="845">
        <f t="shared" ref="Z97:Z110" si="57">$O97*Y97</f>
        <v>0</v>
      </c>
      <c r="AA97" s="188" t="s">
        <v>138</v>
      </c>
      <c r="AC97" s="479">
        <v>97</v>
      </c>
      <c r="AD97" s="574">
        <f t="shared" ref="AD97:AD110" si="58">V97+X97+Z97</f>
        <v>0</v>
      </c>
    </row>
    <row r="98" spans="1:32" ht="15.6" customHeight="1">
      <c r="A98" s="1140"/>
      <c r="B98" s="1243"/>
      <c r="C98" s="1245"/>
      <c r="D98" s="141"/>
      <c r="E98" s="141"/>
      <c r="F98" s="141"/>
      <c r="G98" s="141"/>
      <c r="H98" s="141"/>
      <c r="I98" s="679"/>
      <c r="J98" s="679"/>
      <c r="K98" s="141"/>
      <c r="L98" s="110">
        <f t="shared" si="47"/>
        <v>0</v>
      </c>
      <c r="M98" s="114" t="s">
        <v>164</v>
      </c>
      <c r="N98" s="133">
        <v>0</v>
      </c>
      <c r="O98" s="873">
        <f t="shared" si="48"/>
        <v>0</v>
      </c>
      <c r="P98" s="873">
        <f t="shared" si="49"/>
        <v>0</v>
      </c>
      <c r="Q98" s="874">
        <f t="shared" si="50"/>
        <v>0</v>
      </c>
      <c r="R98" s="874">
        <f t="shared" si="51"/>
        <v>0</v>
      </c>
      <c r="S98" s="116"/>
      <c r="T98" s="877">
        <v>0.8</v>
      </c>
      <c r="U98" s="925">
        <f t="shared" si="52"/>
        <v>0.1</v>
      </c>
      <c r="V98" s="845">
        <f t="shared" si="53"/>
        <v>0</v>
      </c>
      <c r="W98" s="933">
        <f t="shared" si="54"/>
        <v>0.1</v>
      </c>
      <c r="X98" s="845">
        <f t="shared" si="55"/>
        <v>0</v>
      </c>
      <c r="Y98" s="935">
        <f t="shared" si="56"/>
        <v>0.1</v>
      </c>
      <c r="Z98" s="845">
        <f t="shared" si="57"/>
        <v>0</v>
      </c>
      <c r="AA98" s="189"/>
      <c r="AC98" s="479">
        <v>98</v>
      </c>
      <c r="AD98" s="574">
        <f t="shared" si="58"/>
        <v>0</v>
      </c>
    </row>
    <row r="99" spans="1:32" ht="15.6" customHeight="1">
      <c r="A99" s="1140"/>
      <c r="B99" s="1243"/>
      <c r="C99" s="1245"/>
      <c r="D99" s="141"/>
      <c r="E99" s="141"/>
      <c r="F99" s="141"/>
      <c r="G99" s="141"/>
      <c r="H99" s="141"/>
      <c r="I99" s="679"/>
      <c r="J99" s="679"/>
      <c r="K99" s="141"/>
      <c r="L99" s="110">
        <f t="shared" si="47"/>
        <v>0</v>
      </c>
      <c r="M99" s="114" t="s">
        <v>164</v>
      </c>
      <c r="N99" s="133">
        <v>0</v>
      </c>
      <c r="O99" s="873">
        <f t="shared" si="48"/>
        <v>0</v>
      </c>
      <c r="P99" s="873">
        <f t="shared" si="49"/>
        <v>0</v>
      </c>
      <c r="Q99" s="874">
        <f t="shared" si="50"/>
        <v>0</v>
      </c>
      <c r="R99" s="874">
        <f t="shared" si="51"/>
        <v>0</v>
      </c>
      <c r="S99" s="116"/>
      <c r="T99" s="877">
        <v>0.8</v>
      </c>
      <c r="U99" s="925">
        <f t="shared" si="52"/>
        <v>0.1</v>
      </c>
      <c r="V99" s="845">
        <f t="shared" si="53"/>
        <v>0</v>
      </c>
      <c r="W99" s="933">
        <f t="shared" si="54"/>
        <v>0.1</v>
      </c>
      <c r="X99" s="845">
        <f t="shared" si="55"/>
        <v>0</v>
      </c>
      <c r="Y99" s="935">
        <f t="shared" si="56"/>
        <v>0.1</v>
      </c>
      <c r="Z99" s="845">
        <f t="shared" si="57"/>
        <v>0</v>
      </c>
      <c r="AA99" s="182" t="s">
        <v>116</v>
      </c>
      <c r="AC99" s="479">
        <v>99</v>
      </c>
      <c r="AD99" s="574">
        <f t="shared" si="58"/>
        <v>0</v>
      </c>
    </row>
    <row r="100" spans="1:32" ht="15.6" customHeight="1">
      <c r="A100" s="1140"/>
      <c r="B100" s="1243"/>
      <c r="C100" s="1245"/>
      <c r="D100" s="141"/>
      <c r="E100" s="141"/>
      <c r="F100" s="141"/>
      <c r="G100" s="141"/>
      <c r="H100" s="141"/>
      <c r="I100" s="679"/>
      <c r="J100" s="679"/>
      <c r="K100" s="141"/>
      <c r="L100" s="110">
        <f t="shared" si="47"/>
        <v>0</v>
      </c>
      <c r="M100" s="114" t="s">
        <v>164</v>
      </c>
      <c r="N100" s="133">
        <v>0</v>
      </c>
      <c r="O100" s="873">
        <f t="shared" si="48"/>
        <v>0</v>
      </c>
      <c r="P100" s="873">
        <f t="shared" si="49"/>
        <v>0</v>
      </c>
      <c r="Q100" s="874">
        <f t="shared" si="50"/>
        <v>0</v>
      </c>
      <c r="R100" s="874">
        <f t="shared" si="51"/>
        <v>0</v>
      </c>
      <c r="S100" s="116"/>
      <c r="T100" s="877">
        <v>0.8</v>
      </c>
      <c r="U100" s="925">
        <f t="shared" si="52"/>
        <v>0.1</v>
      </c>
      <c r="V100" s="845">
        <f t="shared" si="53"/>
        <v>0</v>
      </c>
      <c r="W100" s="933">
        <f t="shared" si="54"/>
        <v>0.1</v>
      </c>
      <c r="X100" s="845">
        <f t="shared" si="55"/>
        <v>0</v>
      </c>
      <c r="Y100" s="935">
        <f t="shared" si="56"/>
        <v>0.1</v>
      </c>
      <c r="Z100" s="845">
        <f t="shared" si="57"/>
        <v>0</v>
      </c>
      <c r="AA100" s="187" t="s">
        <v>140</v>
      </c>
      <c r="AC100" s="479">
        <v>100</v>
      </c>
      <c r="AD100" s="574">
        <f t="shared" si="58"/>
        <v>0</v>
      </c>
    </row>
    <row r="101" spans="1:32" ht="15.6" customHeight="1">
      <c r="A101" s="1140"/>
      <c r="B101" s="1243"/>
      <c r="C101" s="1245"/>
      <c r="D101" s="141"/>
      <c r="E101" s="141"/>
      <c r="F101" s="141"/>
      <c r="G101" s="141"/>
      <c r="H101" s="141"/>
      <c r="I101" s="679"/>
      <c r="J101" s="679"/>
      <c r="K101" s="141"/>
      <c r="L101" s="110">
        <f t="shared" si="47"/>
        <v>0</v>
      </c>
      <c r="M101" s="114" t="s">
        <v>164</v>
      </c>
      <c r="N101" s="133">
        <v>0</v>
      </c>
      <c r="O101" s="873">
        <f t="shared" si="48"/>
        <v>0</v>
      </c>
      <c r="P101" s="873">
        <f t="shared" si="49"/>
        <v>0</v>
      </c>
      <c r="Q101" s="874">
        <f t="shared" si="50"/>
        <v>0</v>
      </c>
      <c r="R101" s="874">
        <f t="shared" si="51"/>
        <v>0</v>
      </c>
      <c r="S101" s="116"/>
      <c r="T101" s="877">
        <v>0.8</v>
      </c>
      <c r="U101" s="925">
        <f t="shared" si="52"/>
        <v>0.1</v>
      </c>
      <c r="V101" s="845">
        <f t="shared" si="53"/>
        <v>0</v>
      </c>
      <c r="W101" s="933">
        <f t="shared" si="54"/>
        <v>0.1</v>
      </c>
      <c r="X101" s="845">
        <f t="shared" si="55"/>
        <v>0</v>
      </c>
      <c r="Y101" s="935">
        <f t="shared" si="56"/>
        <v>0.1</v>
      </c>
      <c r="Z101" s="845">
        <f t="shared" si="57"/>
        <v>0</v>
      </c>
      <c r="AA101" s="64"/>
      <c r="AC101" s="479">
        <v>101</v>
      </c>
      <c r="AD101" s="574">
        <f t="shared" si="58"/>
        <v>0</v>
      </c>
    </row>
    <row r="102" spans="1:32" ht="15.6" customHeight="1">
      <c r="A102" s="1140"/>
      <c r="B102" s="1243"/>
      <c r="C102" s="1245"/>
      <c r="D102" s="141"/>
      <c r="E102" s="141"/>
      <c r="F102" s="141"/>
      <c r="G102" s="141"/>
      <c r="H102" s="141"/>
      <c r="I102" s="679"/>
      <c r="J102" s="679"/>
      <c r="K102" s="141"/>
      <c r="L102" s="110">
        <f t="shared" si="47"/>
        <v>0</v>
      </c>
      <c r="M102" s="114" t="s">
        <v>164</v>
      </c>
      <c r="N102" s="133">
        <v>0</v>
      </c>
      <c r="O102" s="873">
        <f t="shared" si="48"/>
        <v>0</v>
      </c>
      <c r="P102" s="873">
        <f t="shared" si="49"/>
        <v>0</v>
      </c>
      <c r="Q102" s="874">
        <f t="shared" si="50"/>
        <v>0</v>
      </c>
      <c r="R102" s="874">
        <f t="shared" si="51"/>
        <v>0</v>
      </c>
      <c r="S102" s="116"/>
      <c r="T102" s="877">
        <v>0.8</v>
      </c>
      <c r="U102" s="925">
        <f t="shared" si="52"/>
        <v>0.1</v>
      </c>
      <c r="V102" s="845">
        <f t="shared" si="53"/>
        <v>0</v>
      </c>
      <c r="W102" s="933">
        <f t="shared" si="54"/>
        <v>0.1</v>
      </c>
      <c r="X102" s="845">
        <f t="shared" si="55"/>
        <v>0</v>
      </c>
      <c r="Y102" s="935">
        <f t="shared" si="56"/>
        <v>0.1</v>
      </c>
      <c r="Z102" s="845">
        <f t="shared" si="57"/>
        <v>0</v>
      </c>
      <c r="AA102" s="64"/>
      <c r="AC102" s="479">
        <v>102</v>
      </c>
      <c r="AD102" s="574">
        <f t="shared" si="58"/>
        <v>0</v>
      </c>
    </row>
    <row r="103" spans="1:32" ht="15.6" customHeight="1">
      <c r="A103" s="1140"/>
      <c r="B103" s="1243"/>
      <c r="C103" s="1245"/>
      <c r="D103" s="141"/>
      <c r="E103" s="141"/>
      <c r="F103" s="141"/>
      <c r="G103" s="141"/>
      <c r="H103" s="141"/>
      <c r="I103" s="679"/>
      <c r="J103" s="679"/>
      <c r="K103" s="141"/>
      <c r="L103" s="110">
        <f t="shared" si="47"/>
        <v>0</v>
      </c>
      <c r="M103" s="114" t="s">
        <v>164</v>
      </c>
      <c r="N103" s="133">
        <v>0</v>
      </c>
      <c r="O103" s="873">
        <f t="shared" si="48"/>
        <v>0</v>
      </c>
      <c r="P103" s="873">
        <f t="shared" si="49"/>
        <v>0</v>
      </c>
      <c r="Q103" s="874">
        <f t="shared" si="50"/>
        <v>0</v>
      </c>
      <c r="R103" s="874">
        <f t="shared" si="51"/>
        <v>0</v>
      </c>
      <c r="S103" s="116"/>
      <c r="T103" s="877">
        <v>0.8</v>
      </c>
      <c r="U103" s="925">
        <f t="shared" si="52"/>
        <v>0.1</v>
      </c>
      <c r="V103" s="845">
        <f t="shared" si="53"/>
        <v>0</v>
      </c>
      <c r="W103" s="933">
        <f t="shared" si="54"/>
        <v>0.1</v>
      </c>
      <c r="X103" s="845">
        <f t="shared" si="55"/>
        <v>0</v>
      </c>
      <c r="Y103" s="935">
        <f t="shared" si="56"/>
        <v>0.1</v>
      </c>
      <c r="Z103" s="845">
        <f t="shared" si="57"/>
        <v>0</v>
      </c>
      <c r="AA103" s="64"/>
      <c r="AC103" s="479">
        <v>103</v>
      </c>
      <c r="AD103" s="574">
        <f t="shared" si="58"/>
        <v>0</v>
      </c>
    </row>
    <row r="104" spans="1:32" ht="15.6" customHeight="1">
      <c r="A104" s="1140"/>
      <c r="B104" s="1243"/>
      <c r="C104" s="1245"/>
      <c r="D104" s="141"/>
      <c r="E104" s="141"/>
      <c r="F104" s="141"/>
      <c r="G104" s="141"/>
      <c r="H104" s="141"/>
      <c r="I104" s="679"/>
      <c r="J104" s="679"/>
      <c r="K104" s="141"/>
      <c r="L104" s="110">
        <f t="shared" si="47"/>
        <v>0</v>
      </c>
      <c r="M104" s="114" t="s">
        <v>164</v>
      </c>
      <c r="N104" s="133">
        <v>0</v>
      </c>
      <c r="O104" s="873">
        <f t="shared" si="48"/>
        <v>0</v>
      </c>
      <c r="P104" s="873">
        <f t="shared" si="49"/>
        <v>0</v>
      </c>
      <c r="Q104" s="874">
        <f t="shared" si="50"/>
        <v>0</v>
      </c>
      <c r="R104" s="874">
        <f t="shared" si="51"/>
        <v>0</v>
      </c>
      <c r="S104" s="116"/>
      <c r="T104" s="877">
        <v>0.8</v>
      </c>
      <c r="U104" s="925">
        <f t="shared" si="52"/>
        <v>0.1</v>
      </c>
      <c r="V104" s="845">
        <f t="shared" si="53"/>
        <v>0</v>
      </c>
      <c r="W104" s="933">
        <f t="shared" si="54"/>
        <v>0.1</v>
      </c>
      <c r="X104" s="845">
        <f t="shared" si="55"/>
        <v>0</v>
      </c>
      <c r="Y104" s="935">
        <f t="shared" si="56"/>
        <v>0.1</v>
      </c>
      <c r="Z104" s="845">
        <f t="shared" si="57"/>
        <v>0</v>
      </c>
      <c r="AA104" s="64"/>
      <c r="AC104" s="479">
        <v>104</v>
      </c>
      <c r="AD104" s="574">
        <f t="shared" si="58"/>
        <v>0</v>
      </c>
    </row>
    <row r="105" spans="1:32" ht="15.6" customHeight="1">
      <c r="A105" s="1140"/>
      <c r="B105" s="1243"/>
      <c r="C105" s="1245"/>
      <c r="D105" s="141"/>
      <c r="E105" s="141"/>
      <c r="F105" s="141"/>
      <c r="G105" s="141"/>
      <c r="H105" s="141"/>
      <c r="I105" s="679"/>
      <c r="J105" s="679"/>
      <c r="K105" s="141"/>
      <c r="L105" s="110">
        <f t="shared" si="47"/>
        <v>0</v>
      </c>
      <c r="M105" s="114" t="s">
        <v>164</v>
      </c>
      <c r="N105" s="133">
        <v>0</v>
      </c>
      <c r="O105" s="873">
        <f t="shared" si="48"/>
        <v>0</v>
      </c>
      <c r="P105" s="873">
        <f t="shared" si="49"/>
        <v>0</v>
      </c>
      <c r="Q105" s="874">
        <f t="shared" si="50"/>
        <v>0</v>
      </c>
      <c r="R105" s="874">
        <f t="shared" si="51"/>
        <v>0</v>
      </c>
      <c r="S105" s="116"/>
      <c r="T105" s="877">
        <v>0.8</v>
      </c>
      <c r="U105" s="925">
        <f t="shared" si="52"/>
        <v>0.1</v>
      </c>
      <c r="V105" s="845">
        <f t="shared" si="53"/>
        <v>0</v>
      </c>
      <c r="W105" s="933">
        <f t="shared" si="54"/>
        <v>0.1</v>
      </c>
      <c r="X105" s="845">
        <f t="shared" si="55"/>
        <v>0</v>
      </c>
      <c r="Y105" s="935">
        <f t="shared" si="56"/>
        <v>0.1</v>
      </c>
      <c r="Z105" s="845">
        <f t="shared" si="57"/>
        <v>0</v>
      </c>
      <c r="AA105" s="64"/>
      <c r="AC105" s="479">
        <v>105</v>
      </c>
      <c r="AD105" s="574">
        <f t="shared" si="58"/>
        <v>0</v>
      </c>
    </row>
    <row r="106" spans="1:32" ht="15.6" customHeight="1">
      <c r="A106" s="1140"/>
      <c r="B106" s="1243"/>
      <c r="C106" s="1245"/>
      <c r="D106" s="141"/>
      <c r="E106" s="141"/>
      <c r="F106" s="141"/>
      <c r="G106" s="141"/>
      <c r="H106" s="141"/>
      <c r="I106" s="679"/>
      <c r="J106" s="679"/>
      <c r="K106" s="141"/>
      <c r="L106" s="110">
        <f t="shared" si="47"/>
        <v>0</v>
      </c>
      <c r="M106" s="114" t="s">
        <v>164</v>
      </c>
      <c r="N106" s="133">
        <v>0</v>
      </c>
      <c r="O106" s="873">
        <f t="shared" si="48"/>
        <v>0</v>
      </c>
      <c r="P106" s="873">
        <f t="shared" si="49"/>
        <v>0</v>
      </c>
      <c r="Q106" s="874">
        <f t="shared" si="50"/>
        <v>0</v>
      </c>
      <c r="R106" s="874">
        <f t="shared" si="51"/>
        <v>0</v>
      </c>
      <c r="S106" s="116"/>
      <c r="T106" s="877">
        <v>0.8</v>
      </c>
      <c r="U106" s="925">
        <f t="shared" si="52"/>
        <v>0.1</v>
      </c>
      <c r="V106" s="845">
        <f t="shared" si="53"/>
        <v>0</v>
      </c>
      <c r="W106" s="933">
        <f t="shared" si="54"/>
        <v>0.1</v>
      </c>
      <c r="X106" s="845">
        <f t="shared" si="55"/>
        <v>0</v>
      </c>
      <c r="Y106" s="935">
        <f t="shared" si="56"/>
        <v>0.1</v>
      </c>
      <c r="Z106" s="845">
        <f t="shared" si="57"/>
        <v>0</v>
      </c>
      <c r="AA106" s="64"/>
      <c r="AC106" s="479">
        <v>106</v>
      </c>
      <c r="AD106" s="574">
        <f t="shared" si="58"/>
        <v>0</v>
      </c>
    </row>
    <row r="107" spans="1:32" ht="15.6" customHeight="1">
      <c r="A107" s="1140"/>
      <c r="B107" s="1243"/>
      <c r="C107" s="1245"/>
      <c r="D107" s="141"/>
      <c r="E107" s="141"/>
      <c r="F107" s="141"/>
      <c r="G107" s="141"/>
      <c r="H107" s="141"/>
      <c r="I107" s="679"/>
      <c r="J107" s="679"/>
      <c r="K107" s="141"/>
      <c r="L107" s="110">
        <f t="shared" si="47"/>
        <v>0</v>
      </c>
      <c r="M107" s="114" t="s">
        <v>164</v>
      </c>
      <c r="N107" s="133">
        <v>0</v>
      </c>
      <c r="O107" s="873">
        <f t="shared" si="48"/>
        <v>0</v>
      </c>
      <c r="P107" s="873">
        <f t="shared" si="49"/>
        <v>0</v>
      </c>
      <c r="Q107" s="874">
        <f t="shared" si="50"/>
        <v>0</v>
      </c>
      <c r="R107" s="874">
        <f t="shared" si="51"/>
        <v>0</v>
      </c>
      <c r="S107" s="116"/>
      <c r="T107" s="877">
        <v>0.8</v>
      </c>
      <c r="U107" s="925">
        <f t="shared" si="52"/>
        <v>0.1</v>
      </c>
      <c r="V107" s="845">
        <f t="shared" si="53"/>
        <v>0</v>
      </c>
      <c r="W107" s="933">
        <f t="shared" si="54"/>
        <v>0.1</v>
      </c>
      <c r="X107" s="845">
        <f t="shared" si="55"/>
        <v>0</v>
      </c>
      <c r="Y107" s="935">
        <f t="shared" si="56"/>
        <v>0.1</v>
      </c>
      <c r="Z107" s="845">
        <f t="shared" si="57"/>
        <v>0</v>
      </c>
      <c r="AA107" s="64"/>
      <c r="AC107" s="479">
        <v>107</v>
      </c>
      <c r="AD107" s="574">
        <f t="shared" si="58"/>
        <v>0</v>
      </c>
    </row>
    <row r="108" spans="1:32" ht="15.6" customHeight="1">
      <c r="A108" s="1140"/>
      <c r="B108" s="1243"/>
      <c r="C108" s="1245"/>
      <c r="D108" s="141"/>
      <c r="E108" s="141"/>
      <c r="F108" s="141"/>
      <c r="G108" s="141"/>
      <c r="H108" s="141"/>
      <c r="I108" s="679"/>
      <c r="J108" s="679"/>
      <c r="K108" s="141"/>
      <c r="L108" s="110">
        <f t="shared" si="47"/>
        <v>0</v>
      </c>
      <c r="M108" s="114" t="s">
        <v>164</v>
      </c>
      <c r="N108" s="133">
        <v>0</v>
      </c>
      <c r="O108" s="873">
        <f t="shared" si="48"/>
        <v>0</v>
      </c>
      <c r="P108" s="873">
        <f t="shared" si="49"/>
        <v>0</v>
      </c>
      <c r="Q108" s="874">
        <f t="shared" si="50"/>
        <v>0</v>
      </c>
      <c r="R108" s="874">
        <f t="shared" si="51"/>
        <v>0</v>
      </c>
      <c r="S108" s="116"/>
      <c r="T108" s="877">
        <v>0.8</v>
      </c>
      <c r="U108" s="925">
        <f t="shared" si="52"/>
        <v>0.1</v>
      </c>
      <c r="V108" s="845">
        <f t="shared" si="53"/>
        <v>0</v>
      </c>
      <c r="W108" s="933">
        <f t="shared" si="54"/>
        <v>0.1</v>
      </c>
      <c r="X108" s="845">
        <f t="shared" si="55"/>
        <v>0</v>
      </c>
      <c r="Y108" s="935">
        <f t="shared" si="56"/>
        <v>0.1</v>
      </c>
      <c r="Z108" s="845">
        <f t="shared" si="57"/>
        <v>0</v>
      </c>
      <c r="AA108" s="64"/>
      <c r="AC108" s="479">
        <v>108</v>
      </c>
      <c r="AD108" s="574">
        <f t="shared" si="58"/>
        <v>0</v>
      </c>
    </row>
    <row r="109" spans="1:32" ht="15.6" customHeight="1">
      <c r="A109" s="1140"/>
      <c r="B109" s="1243"/>
      <c r="C109" s="1245"/>
      <c r="D109" s="141"/>
      <c r="E109" s="141"/>
      <c r="F109" s="141"/>
      <c r="G109" s="141"/>
      <c r="H109" s="141"/>
      <c r="I109" s="679"/>
      <c r="J109" s="679"/>
      <c r="K109" s="141"/>
      <c r="L109" s="110">
        <f t="shared" si="47"/>
        <v>0</v>
      </c>
      <c r="M109" s="114" t="s">
        <v>164</v>
      </c>
      <c r="N109" s="133">
        <v>0</v>
      </c>
      <c r="O109" s="873">
        <f t="shared" si="48"/>
        <v>0</v>
      </c>
      <c r="P109" s="873">
        <f t="shared" si="49"/>
        <v>0</v>
      </c>
      <c r="Q109" s="874">
        <f t="shared" si="50"/>
        <v>0</v>
      </c>
      <c r="R109" s="874">
        <f t="shared" si="51"/>
        <v>0</v>
      </c>
      <c r="S109" s="116"/>
      <c r="T109" s="877">
        <v>0.8</v>
      </c>
      <c r="U109" s="925">
        <f t="shared" si="52"/>
        <v>0.1</v>
      </c>
      <c r="V109" s="845">
        <f t="shared" si="53"/>
        <v>0</v>
      </c>
      <c r="W109" s="933">
        <f t="shared" si="54"/>
        <v>0.1</v>
      </c>
      <c r="X109" s="845">
        <f t="shared" si="55"/>
        <v>0</v>
      </c>
      <c r="Y109" s="935">
        <f t="shared" si="56"/>
        <v>0.1</v>
      </c>
      <c r="Z109" s="845">
        <f t="shared" si="57"/>
        <v>0</v>
      </c>
      <c r="AA109" s="64"/>
      <c r="AC109" s="479">
        <v>109</v>
      </c>
      <c r="AD109" s="574">
        <f t="shared" si="58"/>
        <v>0</v>
      </c>
    </row>
    <row r="110" spans="1:32" ht="15.6" customHeight="1">
      <c r="A110" s="1140"/>
      <c r="B110" s="1243"/>
      <c r="C110" s="1245"/>
      <c r="D110" s="141"/>
      <c r="E110" s="141"/>
      <c r="F110" s="141"/>
      <c r="G110" s="141"/>
      <c r="H110" s="141"/>
      <c r="I110" s="679"/>
      <c r="J110" s="679"/>
      <c r="K110" s="141"/>
      <c r="L110" s="110">
        <f t="shared" si="47"/>
        <v>0</v>
      </c>
      <c r="M110" s="114" t="s">
        <v>164</v>
      </c>
      <c r="N110" s="133">
        <v>0</v>
      </c>
      <c r="O110" s="875">
        <f t="shared" si="48"/>
        <v>0</v>
      </c>
      <c r="P110" s="875">
        <f t="shared" si="49"/>
        <v>0</v>
      </c>
      <c r="Q110" s="874">
        <f t="shared" si="50"/>
        <v>0</v>
      </c>
      <c r="R110" s="874">
        <f t="shared" si="51"/>
        <v>0</v>
      </c>
      <c r="S110" s="116"/>
      <c r="T110" s="877">
        <v>0.8</v>
      </c>
      <c r="U110" s="926">
        <f t="shared" si="52"/>
        <v>0.1</v>
      </c>
      <c r="V110" s="876">
        <f t="shared" si="53"/>
        <v>0</v>
      </c>
      <c r="W110" s="934">
        <f t="shared" si="54"/>
        <v>0.1</v>
      </c>
      <c r="X110" s="876">
        <f t="shared" si="55"/>
        <v>0</v>
      </c>
      <c r="Y110" s="936">
        <f t="shared" si="56"/>
        <v>0.1</v>
      </c>
      <c r="Z110" s="876">
        <f t="shared" si="57"/>
        <v>0</v>
      </c>
      <c r="AA110" s="64"/>
      <c r="AC110" s="479">
        <v>110</v>
      </c>
      <c r="AD110" s="574">
        <f t="shared" si="58"/>
        <v>0</v>
      </c>
    </row>
    <row r="111" spans="1:32">
      <c r="A111" s="1140"/>
      <c r="B111" s="684"/>
      <c r="C111" s="685"/>
      <c r="D111" s="686"/>
      <c r="E111" s="686"/>
      <c r="F111" s="686"/>
      <c r="G111" s="686"/>
      <c r="H111" s="686"/>
      <c r="I111" s="687"/>
      <c r="J111" s="687"/>
      <c r="K111" s="686"/>
      <c r="L111" s="685"/>
      <c r="M111" s="686"/>
      <c r="N111" s="688"/>
      <c r="O111" s="555" t="s">
        <v>203</v>
      </c>
      <c r="P111" s="555">
        <f>SUM(P96:P110)</f>
        <v>0</v>
      </c>
      <c r="Q111" s="556" t="s">
        <v>204</v>
      </c>
      <c r="R111" s="556">
        <f>SUM(R96:R110)</f>
        <v>0</v>
      </c>
      <c r="S111" s="671" t="s">
        <v>205</v>
      </c>
      <c r="T111" s="571" t="str">
        <f>IF(SUM(S96:S110)=0,"",1-(R111/P111))</f>
        <v/>
      </c>
      <c r="U111" s="878" t="s">
        <v>123</v>
      </c>
      <c r="V111" s="878" t="s">
        <v>124</v>
      </c>
      <c r="W111" s="879" t="s">
        <v>125</v>
      </c>
      <c r="X111" s="879" t="s">
        <v>126</v>
      </c>
      <c r="Y111" s="880" t="s">
        <v>127</v>
      </c>
      <c r="Z111" s="880" t="s">
        <v>128</v>
      </c>
      <c r="AA111" s="64"/>
      <c r="AC111" s="1020" t="s">
        <v>129</v>
      </c>
      <c r="AD111" s="1020"/>
      <c r="AE111" s="1020" t="s">
        <v>130</v>
      </c>
      <c r="AF111" s="1020"/>
    </row>
    <row r="112" spans="1:32">
      <c r="A112" s="1140"/>
      <c r="B112" s="572" t="s">
        <v>131</v>
      </c>
      <c r="C112" s="1255"/>
      <c r="D112" s="1255"/>
      <c r="E112" s="1255"/>
      <c r="F112" s="1255"/>
      <c r="G112" s="1255"/>
      <c r="H112" s="1255"/>
      <c r="I112" s="1255"/>
      <c r="J112" s="1255"/>
      <c r="K112" s="1255"/>
      <c r="L112" s="1255"/>
      <c r="M112" s="1255"/>
      <c r="N112" s="1255"/>
      <c r="O112" s="1255"/>
      <c r="P112" s="1255"/>
      <c r="Q112" s="1255"/>
      <c r="R112" s="1255"/>
      <c r="S112" s="1255"/>
      <c r="T112" s="1255"/>
      <c r="U112" s="563">
        <f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564">
        <f>R111*U95</f>
        <v>0</v>
      </c>
      <c r="W112" s="563">
        <f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564">
        <f>R111*W95</f>
        <v>0</v>
      </c>
      <c r="Y112" s="563">
        <f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564">
        <f>R111*Y95</f>
        <v>0</v>
      </c>
      <c r="AA112" s="64"/>
      <c r="AC112" s="573">
        <v>112</v>
      </c>
      <c r="AD112" s="574">
        <f>V112+X112+Z112</f>
        <v>0</v>
      </c>
      <c r="AE112" s="1021">
        <f>U112+W112+Y112</f>
        <v>0</v>
      </c>
      <c r="AF112" s="1020"/>
    </row>
    <row r="113" spans="1:30" ht="19.95" customHeight="1">
      <c r="A113" s="1140"/>
      <c r="B113" s="479" t="s">
        <v>206</v>
      </c>
      <c r="C113" s="1255"/>
      <c r="D113" s="1255"/>
      <c r="E113" s="1255"/>
      <c r="F113" s="1255"/>
      <c r="G113" s="1255"/>
      <c r="H113" s="1255"/>
      <c r="I113" s="1255"/>
      <c r="J113" s="1255"/>
      <c r="K113" s="1255"/>
      <c r="L113" s="1255"/>
      <c r="M113" s="1255"/>
      <c r="N113" s="1255"/>
      <c r="O113" s="1255"/>
      <c r="P113" s="1255"/>
      <c r="Q113" s="1255"/>
      <c r="R113" s="1255"/>
      <c r="S113" s="1255"/>
      <c r="T113" s="1255"/>
      <c r="U113" s="1264" t="s">
        <v>135</v>
      </c>
      <c r="V113" s="1265"/>
      <c r="W113" s="1171">
        <f>P111+U112+W112+Y112</f>
        <v>0</v>
      </c>
      <c r="X113" s="1172"/>
      <c r="Y113" s="186" t="s">
        <v>136</v>
      </c>
      <c r="Z113" s="360">
        <f>(R111)+(R111*U95)+(R111*W95)+(R111*Y95)</f>
        <v>0</v>
      </c>
      <c r="AA113" s="64"/>
      <c r="AD113" s="455"/>
    </row>
    <row r="114" spans="1:30">
      <c r="A114" s="1140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D114" s="455"/>
    </row>
    <row r="115" spans="1:30">
      <c r="A115" s="1140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D115" s="455"/>
    </row>
    <row r="116" spans="1:30" ht="49.95" customHeight="1">
      <c r="A116" s="1141" t="s">
        <v>209</v>
      </c>
      <c r="B116" s="1277" t="s">
        <v>192</v>
      </c>
      <c r="C116" s="1277"/>
      <c r="D116" s="1277"/>
      <c r="E116" s="1277"/>
      <c r="F116" s="1277"/>
      <c r="G116" s="1277"/>
      <c r="H116" s="1277"/>
      <c r="I116" s="1277"/>
      <c r="J116" s="1277"/>
      <c r="K116" s="1277"/>
      <c r="L116" s="1277"/>
      <c r="M116" s="665"/>
      <c r="N116" s="1278" t="str">
        <f>IF(B119=0,"",B119)</f>
        <v/>
      </c>
      <c r="O116" s="1278"/>
      <c r="P116" s="1278"/>
      <c r="Q116" s="1278"/>
      <c r="R116" s="1278"/>
      <c r="S116" s="1278"/>
      <c r="T116" s="1278"/>
      <c r="U116" s="1278"/>
      <c r="V116" s="1278"/>
      <c r="W116" s="1278"/>
      <c r="X116" s="1278"/>
      <c r="Y116" s="1278"/>
      <c r="Z116" s="1278"/>
      <c r="AA116" s="1278"/>
      <c r="AD116" s="455"/>
    </row>
    <row r="117" spans="1:30">
      <c r="A117" s="1141"/>
      <c r="B117" s="1269" t="s">
        <v>74</v>
      </c>
      <c r="C117" s="1293" t="s">
        <v>75</v>
      </c>
      <c r="D117" s="1225" t="s">
        <v>84</v>
      </c>
      <c r="E117" s="1266" t="s">
        <v>193</v>
      </c>
      <c r="F117" s="1225" t="s">
        <v>194</v>
      </c>
      <c r="G117" s="1225" t="s">
        <v>195</v>
      </c>
      <c r="H117" s="1266" t="s">
        <v>196</v>
      </c>
      <c r="I117" s="1225" t="s">
        <v>157</v>
      </c>
      <c r="J117" s="1266" t="s">
        <v>175</v>
      </c>
      <c r="K117" s="1225" t="s">
        <v>77</v>
      </c>
      <c r="L117" s="1225" t="s">
        <v>78</v>
      </c>
      <c r="M117" s="1268" t="s">
        <v>100</v>
      </c>
      <c r="N117" s="1269"/>
      <c r="O117" s="1291" t="s">
        <v>197</v>
      </c>
      <c r="P117" s="1291"/>
      <c r="Q117" s="1272" t="s">
        <v>198</v>
      </c>
      <c r="R117" s="1273"/>
      <c r="S117" s="1274" t="s">
        <v>207</v>
      </c>
      <c r="T117" s="1268" t="s">
        <v>63</v>
      </c>
      <c r="U117" s="1261" t="s">
        <v>80</v>
      </c>
      <c r="V117" s="1261"/>
      <c r="W117" s="1261"/>
      <c r="X117" s="1261"/>
      <c r="Y117" s="1261"/>
      <c r="Z117" s="1261"/>
      <c r="AA117" s="1281" t="s">
        <v>199</v>
      </c>
      <c r="AD117" s="455"/>
    </row>
    <row r="118" spans="1:30" ht="15.6" customHeight="1">
      <c r="A118" s="1141"/>
      <c r="B118" s="1292"/>
      <c r="C118" s="1294"/>
      <c r="D118" s="1226"/>
      <c r="E118" s="1267"/>
      <c r="F118" s="1226"/>
      <c r="G118" s="1226"/>
      <c r="H118" s="1267"/>
      <c r="I118" s="1226"/>
      <c r="J118" s="1267"/>
      <c r="K118" s="1226"/>
      <c r="L118" s="1226"/>
      <c r="M118" s="1270"/>
      <c r="N118" s="1271"/>
      <c r="O118" s="361" t="s">
        <v>105</v>
      </c>
      <c r="P118" s="361" t="s">
        <v>82</v>
      </c>
      <c r="Q118" s="361" t="s">
        <v>105</v>
      </c>
      <c r="R118" s="361" t="s">
        <v>82</v>
      </c>
      <c r="S118" s="1275"/>
      <c r="T118" s="1276"/>
      <c r="U118" s="412">
        <v>0.1</v>
      </c>
      <c r="V118" s="409" t="s">
        <v>57</v>
      </c>
      <c r="W118" s="413">
        <v>0.1</v>
      </c>
      <c r="X118" s="410" t="s">
        <v>108</v>
      </c>
      <c r="Y118" s="414">
        <v>0.1</v>
      </c>
      <c r="Z118" s="411" t="s">
        <v>59</v>
      </c>
      <c r="AA118" s="1282"/>
      <c r="AD118" s="455"/>
    </row>
    <row r="119" spans="1:30" ht="15.6" customHeight="1">
      <c r="A119" s="1141"/>
      <c r="B119" s="1243">
        <f>'Cadastro Inicial'!B21</f>
        <v>0</v>
      </c>
      <c r="C119" s="1245">
        <f>'Cadastro Inicial'!C21:D21</f>
        <v>0</v>
      </c>
      <c r="D119" s="141"/>
      <c r="E119" s="141"/>
      <c r="F119" s="141"/>
      <c r="G119" s="141"/>
      <c r="H119" s="141"/>
      <c r="I119" s="679"/>
      <c r="J119" s="679"/>
      <c r="K119" s="141"/>
      <c r="L119" s="110">
        <f>IF(J119=0,0,(J119-I119)+1)</f>
        <v>0</v>
      </c>
      <c r="M119" s="114" t="s">
        <v>164</v>
      </c>
      <c r="N119" s="133">
        <v>0</v>
      </c>
      <c r="O119" s="150">
        <f>ROUNDUP(((Q119/T119)),0)</f>
        <v>0</v>
      </c>
      <c r="P119" s="150">
        <f>O119*K119*L119</f>
        <v>0</v>
      </c>
      <c r="Q119" s="151">
        <f>S119-(S119*N119)</f>
        <v>0</v>
      </c>
      <c r="R119" s="151">
        <f>Q119*K119*L119</f>
        <v>0</v>
      </c>
      <c r="S119" s="116"/>
      <c r="T119" s="877">
        <v>0.8</v>
      </c>
      <c r="U119" s="932">
        <f>U118</f>
        <v>0.1</v>
      </c>
      <c r="V119" s="862">
        <f>O119*U119</f>
        <v>0</v>
      </c>
      <c r="W119" s="928">
        <f>W118</f>
        <v>0.1</v>
      </c>
      <c r="X119" s="862">
        <f>$O119*W119</f>
        <v>0</v>
      </c>
      <c r="Y119" s="930">
        <f>Y118</f>
        <v>0.1</v>
      </c>
      <c r="Z119" s="862">
        <f>$O119*Y119</f>
        <v>0</v>
      </c>
      <c r="AA119" s="180" t="s">
        <v>114</v>
      </c>
      <c r="AC119" s="479">
        <v>119</v>
      </c>
      <c r="AD119" s="574">
        <f>V119+X119+Z119</f>
        <v>0</v>
      </c>
    </row>
    <row r="120" spans="1:30" ht="15.6" customHeight="1">
      <c r="A120" s="1141"/>
      <c r="B120" s="1243"/>
      <c r="C120" s="1245"/>
      <c r="D120" s="141"/>
      <c r="E120" s="141"/>
      <c r="F120" s="141"/>
      <c r="G120" s="141"/>
      <c r="H120" s="141"/>
      <c r="I120" s="679"/>
      <c r="J120" s="679"/>
      <c r="K120" s="141"/>
      <c r="L120" s="110">
        <f t="shared" ref="L120:L133" si="59">IF(J120=0,0,(J120-I120)+1)</f>
        <v>0</v>
      </c>
      <c r="M120" s="114" t="s">
        <v>164</v>
      </c>
      <c r="N120" s="133">
        <v>0</v>
      </c>
      <c r="O120" s="150">
        <f t="shared" ref="O120:O133" si="60">ROUNDUP(((Q120/T120)),0)</f>
        <v>0</v>
      </c>
      <c r="P120" s="150">
        <f t="shared" ref="P120:P133" si="61">O120*K120*L120</f>
        <v>0</v>
      </c>
      <c r="Q120" s="151">
        <f t="shared" ref="Q120:Q133" si="62">S120-(S120*N120)</f>
        <v>0</v>
      </c>
      <c r="R120" s="151">
        <f t="shared" ref="R120:R133" si="63">Q120*K120*L120</f>
        <v>0</v>
      </c>
      <c r="S120" s="116"/>
      <c r="T120" s="877">
        <v>0.8</v>
      </c>
      <c r="U120" s="925">
        <f t="shared" ref="U120:U133" si="64">U119</f>
        <v>0.1</v>
      </c>
      <c r="V120" s="845">
        <f t="shared" ref="V120:V133" si="65">O120*U120</f>
        <v>0</v>
      </c>
      <c r="W120" s="933">
        <f t="shared" ref="W120:W133" si="66">W119</f>
        <v>0.1</v>
      </c>
      <c r="X120" s="845">
        <f t="shared" ref="X120:X133" si="67">$O120*W120</f>
        <v>0</v>
      </c>
      <c r="Y120" s="935">
        <f t="shared" ref="Y120:Y133" si="68">Y119</f>
        <v>0.1</v>
      </c>
      <c r="Z120" s="845">
        <f t="shared" ref="Z120:Z133" si="69">$O120*Y120</f>
        <v>0</v>
      </c>
      <c r="AA120" s="188" t="s">
        <v>170</v>
      </c>
      <c r="AC120" s="479">
        <v>120</v>
      </c>
      <c r="AD120" s="574">
        <f t="shared" ref="AD120:AD135" si="70">V120+X120+Z120</f>
        <v>0</v>
      </c>
    </row>
    <row r="121" spans="1:30" ht="15.6" customHeight="1">
      <c r="A121" s="1141"/>
      <c r="B121" s="1243"/>
      <c r="C121" s="1245"/>
      <c r="D121" s="141"/>
      <c r="E121" s="141"/>
      <c r="F121" s="141"/>
      <c r="G121" s="141"/>
      <c r="H121" s="141"/>
      <c r="I121" s="679"/>
      <c r="J121" s="679"/>
      <c r="K121" s="141"/>
      <c r="L121" s="110">
        <f t="shared" si="59"/>
        <v>0</v>
      </c>
      <c r="M121" s="114" t="s">
        <v>164</v>
      </c>
      <c r="N121" s="133">
        <v>0</v>
      </c>
      <c r="O121" s="150">
        <f t="shared" si="60"/>
        <v>0</v>
      </c>
      <c r="P121" s="150">
        <f t="shared" si="61"/>
        <v>0</v>
      </c>
      <c r="Q121" s="151">
        <f t="shared" si="62"/>
        <v>0</v>
      </c>
      <c r="R121" s="151">
        <f t="shared" si="63"/>
        <v>0</v>
      </c>
      <c r="S121" s="116"/>
      <c r="T121" s="877">
        <v>0.8</v>
      </c>
      <c r="U121" s="925">
        <f t="shared" si="64"/>
        <v>0.1</v>
      </c>
      <c r="V121" s="845">
        <f t="shared" si="65"/>
        <v>0</v>
      </c>
      <c r="W121" s="933">
        <f t="shared" si="66"/>
        <v>0.1</v>
      </c>
      <c r="X121" s="845">
        <f t="shared" si="67"/>
        <v>0</v>
      </c>
      <c r="Y121" s="935">
        <f t="shared" si="68"/>
        <v>0.1</v>
      </c>
      <c r="Z121" s="845">
        <f t="shared" si="69"/>
        <v>0</v>
      </c>
      <c r="AA121" s="143"/>
      <c r="AC121" s="479">
        <v>121</v>
      </c>
      <c r="AD121" s="574">
        <f t="shared" si="70"/>
        <v>0</v>
      </c>
    </row>
    <row r="122" spans="1:30" ht="15.6" customHeight="1">
      <c r="A122" s="1141"/>
      <c r="B122" s="1243"/>
      <c r="C122" s="1245"/>
      <c r="D122" s="141"/>
      <c r="E122" s="141"/>
      <c r="F122" s="141"/>
      <c r="G122" s="141"/>
      <c r="H122" s="141"/>
      <c r="I122" s="679"/>
      <c r="J122" s="679"/>
      <c r="K122" s="141"/>
      <c r="L122" s="110">
        <f t="shared" si="59"/>
        <v>0</v>
      </c>
      <c r="M122" s="114" t="s">
        <v>164</v>
      </c>
      <c r="N122" s="133">
        <v>0</v>
      </c>
      <c r="O122" s="150">
        <f t="shared" si="60"/>
        <v>0</v>
      </c>
      <c r="P122" s="150">
        <f t="shared" si="61"/>
        <v>0</v>
      </c>
      <c r="Q122" s="151">
        <f t="shared" si="62"/>
        <v>0</v>
      </c>
      <c r="R122" s="151">
        <f t="shared" si="63"/>
        <v>0</v>
      </c>
      <c r="S122" s="116"/>
      <c r="T122" s="877">
        <v>0.8</v>
      </c>
      <c r="U122" s="925">
        <f t="shared" si="64"/>
        <v>0.1</v>
      </c>
      <c r="V122" s="845">
        <f t="shared" si="65"/>
        <v>0</v>
      </c>
      <c r="W122" s="933">
        <f t="shared" si="66"/>
        <v>0.1</v>
      </c>
      <c r="X122" s="845">
        <f t="shared" si="67"/>
        <v>0</v>
      </c>
      <c r="Y122" s="935">
        <f t="shared" si="68"/>
        <v>0.1</v>
      </c>
      <c r="Z122" s="845">
        <f t="shared" si="69"/>
        <v>0</v>
      </c>
      <c r="AA122" s="182" t="s">
        <v>116</v>
      </c>
      <c r="AC122" s="479">
        <v>122</v>
      </c>
      <c r="AD122" s="574">
        <f t="shared" si="70"/>
        <v>0</v>
      </c>
    </row>
    <row r="123" spans="1:30" ht="15.6" customHeight="1">
      <c r="A123" s="1141"/>
      <c r="B123" s="1243"/>
      <c r="C123" s="1245"/>
      <c r="D123" s="141"/>
      <c r="E123" s="141"/>
      <c r="F123" s="141"/>
      <c r="G123" s="141"/>
      <c r="H123" s="141"/>
      <c r="I123" s="679"/>
      <c r="J123" s="679"/>
      <c r="K123" s="141"/>
      <c r="L123" s="110">
        <f t="shared" si="59"/>
        <v>0</v>
      </c>
      <c r="M123" s="114" t="s">
        <v>164</v>
      </c>
      <c r="N123" s="133">
        <v>0</v>
      </c>
      <c r="O123" s="150">
        <f t="shared" si="60"/>
        <v>0</v>
      </c>
      <c r="P123" s="150">
        <f t="shared" si="61"/>
        <v>0</v>
      </c>
      <c r="Q123" s="151">
        <f t="shared" si="62"/>
        <v>0</v>
      </c>
      <c r="R123" s="151">
        <f t="shared" si="63"/>
        <v>0</v>
      </c>
      <c r="S123" s="116"/>
      <c r="T123" s="877">
        <v>0.8</v>
      </c>
      <c r="U123" s="925">
        <f t="shared" si="64"/>
        <v>0.1</v>
      </c>
      <c r="V123" s="845">
        <f t="shared" si="65"/>
        <v>0</v>
      </c>
      <c r="W123" s="933">
        <f t="shared" si="66"/>
        <v>0.1</v>
      </c>
      <c r="X123" s="845">
        <f t="shared" si="67"/>
        <v>0</v>
      </c>
      <c r="Y123" s="935">
        <f t="shared" si="68"/>
        <v>0.1</v>
      </c>
      <c r="Z123" s="845">
        <f t="shared" si="69"/>
        <v>0</v>
      </c>
      <c r="AA123" s="187" t="s">
        <v>140</v>
      </c>
      <c r="AC123" s="479">
        <v>123</v>
      </c>
      <c r="AD123" s="574">
        <f t="shared" si="70"/>
        <v>0</v>
      </c>
    </row>
    <row r="124" spans="1:30" ht="15.6" customHeight="1">
      <c r="A124" s="1141"/>
      <c r="B124" s="1243"/>
      <c r="C124" s="1245"/>
      <c r="D124" s="141"/>
      <c r="E124" s="141"/>
      <c r="F124" s="141"/>
      <c r="G124" s="141"/>
      <c r="H124" s="141"/>
      <c r="I124" s="679"/>
      <c r="J124" s="679"/>
      <c r="K124" s="141"/>
      <c r="L124" s="110">
        <f t="shared" si="59"/>
        <v>0</v>
      </c>
      <c r="M124" s="114" t="s">
        <v>164</v>
      </c>
      <c r="N124" s="133">
        <v>0</v>
      </c>
      <c r="O124" s="150">
        <f t="shared" si="60"/>
        <v>0</v>
      </c>
      <c r="P124" s="150">
        <f t="shared" si="61"/>
        <v>0</v>
      </c>
      <c r="Q124" s="151">
        <f t="shared" si="62"/>
        <v>0</v>
      </c>
      <c r="R124" s="151">
        <f t="shared" si="63"/>
        <v>0</v>
      </c>
      <c r="S124" s="116"/>
      <c r="T124" s="877">
        <v>0.8</v>
      </c>
      <c r="U124" s="925">
        <f t="shared" si="64"/>
        <v>0.1</v>
      </c>
      <c r="V124" s="845">
        <f t="shared" si="65"/>
        <v>0</v>
      </c>
      <c r="W124" s="933">
        <f t="shared" si="66"/>
        <v>0.1</v>
      </c>
      <c r="X124" s="845">
        <f t="shared" si="67"/>
        <v>0</v>
      </c>
      <c r="Y124" s="935">
        <f t="shared" si="68"/>
        <v>0.1</v>
      </c>
      <c r="Z124" s="845">
        <f t="shared" si="69"/>
        <v>0</v>
      </c>
      <c r="AA124" s="2"/>
      <c r="AC124" s="479">
        <v>124</v>
      </c>
      <c r="AD124" s="574">
        <f t="shared" si="70"/>
        <v>0</v>
      </c>
    </row>
    <row r="125" spans="1:30" ht="15.6" customHeight="1">
      <c r="A125" s="1141"/>
      <c r="B125" s="1243"/>
      <c r="C125" s="1245"/>
      <c r="D125" s="141"/>
      <c r="E125" s="141"/>
      <c r="F125" s="141"/>
      <c r="G125" s="141"/>
      <c r="H125" s="141"/>
      <c r="I125" s="679"/>
      <c r="J125" s="679"/>
      <c r="K125" s="141"/>
      <c r="L125" s="110">
        <f t="shared" si="59"/>
        <v>0</v>
      </c>
      <c r="M125" s="114" t="s">
        <v>164</v>
      </c>
      <c r="N125" s="133">
        <v>0</v>
      </c>
      <c r="O125" s="150">
        <f t="shared" si="60"/>
        <v>0</v>
      </c>
      <c r="P125" s="150">
        <f t="shared" si="61"/>
        <v>0</v>
      </c>
      <c r="Q125" s="151">
        <f t="shared" si="62"/>
        <v>0</v>
      </c>
      <c r="R125" s="151">
        <f t="shared" si="63"/>
        <v>0</v>
      </c>
      <c r="S125" s="116"/>
      <c r="T125" s="877">
        <v>0.8</v>
      </c>
      <c r="U125" s="925">
        <f t="shared" si="64"/>
        <v>0.1</v>
      </c>
      <c r="V125" s="845">
        <f t="shared" si="65"/>
        <v>0</v>
      </c>
      <c r="W125" s="933">
        <f t="shared" si="66"/>
        <v>0.1</v>
      </c>
      <c r="X125" s="845">
        <f t="shared" si="67"/>
        <v>0</v>
      </c>
      <c r="Y125" s="935">
        <f t="shared" si="68"/>
        <v>0.1</v>
      </c>
      <c r="Z125" s="845">
        <f t="shared" si="69"/>
        <v>0</v>
      </c>
      <c r="AA125" s="2"/>
      <c r="AC125" s="479">
        <v>125</v>
      </c>
      <c r="AD125" s="574">
        <f t="shared" si="70"/>
        <v>0</v>
      </c>
    </row>
    <row r="126" spans="1:30" ht="15.6" customHeight="1">
      <c r="A126" s="1141"/>
      <c r="B126" s="1243"/>
      <c r="C126" s="1245"/>
      <c r="D126" s="141"/>
      <c r="E126" s="141"/>
      <c r="F126" s="141"/>
      <c r="G126" s="141"/>
      <c r="H126" s="141"/>
      <c r="I126" s="679"/>
      <c r="J126" s="679"/>
      <c r="K126" s="141"/>
      <c r="L126" s="110">
        <f t="shared" si="59"/>
        <v>0</v>
      </c>
      <c r="M126" s="114" t="s">
        <v>164</v>
      </c>
      <c r="N126" s="133">
        <v>0</v>
      </c>
      <c r="O126" s="150">
        <f t="shared" si="60"/>
        <v>0</v>
      </c>
      <c r="P126" s="150">
        <f t="shared" si="61"/>
        <v>0</v>
      </c>
      <c r="Q126" s="151">
        <f t="shared" si="62"/>
        <v>0</v>
      </c>
      <c r="R126" s="151">
        <f t="shared" si="63"/>
        <v>0</v>
      </c>
      <c r="S126" s="116"/>
      <c r="T126" s="877">
        <v>0.8</v>
      </c>
      <c r="U126" s="925">
        <f t="shared" si="64"/>
        <v>0.1</v>
      </c>
      <c r="V126" s="845">
        <f t="shared" si="65"/>
        <v>0</v>
      </c>
      <c r="W126" s="933">
        <f t="shared" si="66"/>
        <v>0.1</v>
      </c>
      <c r="X126" s="845">
        <f t="shared" si="67"/>
        <v>0</v>
      </c>
      <c r="Y126" s="935">
        <f t="shared" si="68"/>
        <v>0.1</v>
      </c>
      <c r="Z126" s="845">
        <f t="shared" si="69"/>
        <v>0</v>
      </c>
      <c r="AA126" s="2"/>
      <c r="AC126" s="479">
        <v>126</v>
      </c>
      <c r="AD126" s="574">
        <f t="shared" si="70"/>
        <v>0</v>
      </c>
    </row>
    <row r="127" spans="1:30" ht="15.6" customHeight="1">
      <c r="A127" s="1141"/>
      <c r="B127" s="1243"/>
      <c r="C127" s="1245"/>
      <c r="D127" s="141"/>
      <c r="E127" s="141"/>
      <c r="F127" s="141"/>
      <c r="G127" s="141"/>
      <c r="H127" s="141"/>
      <c r="I127" s="679"/>
      <c r="J127" s="679"/>
      <c r="K127" s="141"/>
      <c r="L127" s="110">
        <f t="shared" si="59"/>
        <v>0</v>
      </c>
      <c r="M127" s="114" t="s">
        <v>164</v>
      </c>
      <c r="N127" s="133">
        <v>0</v>
      </c>
      <c r="O127" s="150">
        <f t="shared" si="60"/>
        <v>0</v>
      </c>
      <c r="P127" s="150">
        <f t="shared" si="61"/>
        <v>0</v>
      </c>
      <c r="Q127" s="151">
        <f t="shared" si="62"/>
        <v>0</v>
      </c>
      <c r="R127" s="151">
        <f t="shared" si="63"/>
        <v>0</v>
      </c>
      <c r="S127" s="116"/>
      <c r="T127" s="877">
        <v>0.8</v>
      </c>
      <c r="U127" s="925">
        <f t="shared" si="64"/>
        <v>0.1</v>
      </c>
      <c r="V127" s="845">
        <f t="shared" si="65"/>
        <v>0</v>
      </c>
      <c r="W127" s="933">
        <f t="shared" si="66"/>
        <v>0.1</v>
      </c>
      <c r="X127" s="845">
        <f t="shared" si="67"/>
        <v>0</v>
      </c>
      <c r="Y127" s="935">
        <f t="shared" si="68"/>
        <v>0.1</v>
      </c>
      <c r="Z127" s="845">
        <f t="shared" si="69"/>
        <v>0</v>
      </c>
      <c r="AA127" s="2"/>
      <c r="AC127" s="479">
        <v>127</v>
      </c>
      <c r="AD127" s="574">
        <f t="shared" si="70"/>
        <v>0</v>
      </c>
    </row>
    <row r="128" spans="1:30" ht="15.6" customHeight="1">
      <c r="A128" s="1141"/>
      <c r="B128" s="1243"/>
      <c r="C128" s="1245"/>
      <c r="D128" s="141"/>
      <c r="E128" s="141"/>
      <c r="F128" s="141"/>
      <c r="G128" s="141"/>
      <c r="H128" s="141"/>
      <c r="I128" s="679"/>
      <c r="J128" s="679"/>
      <c r="K128" s="141"/>
      <c r="L128" s="110">
        <f t="shared" si="59"/>
        <v>0</v>
      </c>
      <c r="M128" s="114" t="s">
        <v>164</v>
      </c>
      <c r="N128" s="133">
        <v>0</v>
      </c>
      <c r="O128" s="150">
        <f t="shared" si="60"/>
        <v>0</v>
      </c>
      <c r="P128" s="150">
        <f t="shared" si="61"/>
        <v>0</v>
      </c>
      <c r="Q128" s="151">
        <f t="shared" si="62"/>
        <v>0</v>
      </c>
      <c r="R128" s="151">
        <f t="shared" si="63"/>
        <v>0</v>
      </c>
      <c r="S128" s="116"/>
      <c r="T128" s="877">
        <v>0.8</v>
      </c>
      <c r="U128" s="925">
        <f t="shared" si="64"/>
        <v>0.1</v>
      </c>
      <c r="V128" s="845">
        <f t="shared" si="65"/>
        <v>0</v>
      </c>
      <c r="W128" s="933">
        <f t="shared" si="66"/>
        <v>0.1</v>
      </c>
      <c r="X128" s="845">
        <f t="shared" si="67"/>
        <v>0</v>
      </c>
      <c r="Y128" s="935">
        <f t="shared" si="68"/>
        <v>0.1</v>
      </c>
      <c r="Z128" s="845">
        <f t="shared" si="69"/>
        <v>0</v>
      </c>
      <c r="AA128" s="2"/>
      <c r="AC128" s="479">
        <v>128</v>
      </c>
      <c r="AD128" s="574">
        <f t="shared" si="70"/>
        <v>0</v>
      </c>
    </row>
    <row r="129" spans="1:32" ht="15.6" customHeight="1">
      <c r="A129" s="1141"/>
      <c r="B129" s="1243"/>
      <c r="C129" s="1245"/>
      <c r="D129" s="141"/>
      <c r="E129" s="141"/>
      <c r="F129" s="141"/>
      <c r="G129" s="141"/>
      <c r="H129" s="141"/>
      <c r="I129" s="679"/>
      <c r="J129" s="679"/>
      <c r="K129" s="141"/>
      <c r="L129" s="110">
        <f t="shared" si="59"/>
        <v>0</v>
      </c>
      <c r="M129" s="114" t="s">
        <v>164</v>
      </c>
      <c r="N129" s="133">
        <v>0</v>
      </c>
      <c r="O129" s="150">
        <f t="shared" si="60"/>
        <v>0</v>
      </c>
      <c r="P129" s="150">
        <f t="shared" si="61"/>
        <v>0</v>
      </c>
      <c r="Q129" s="151">
        <f t="shared" si="62"/>
        <v>0</v>
      </c>
      <c r="R129" s="151">
        <f t="shared" si="63"/>
        <v>0</v>
      </c>
      <c r="S129" s="116"/>
      <c r="T129" s="877">
        <v>0.8</v>
      </c>
      <c r="U129" s="925">
        <f t="shared" si="64"/>
        <v>0.1</v>
      </c>
      <c r="V129" s="845">
        <f t="shared" si="65"/>
        <v>0</v>
      </c>
      <c r="W129" s="933">
        <f t="shared" si="66"/>
        <v>0.1</v>
      </c>
      <c r="X129" s="845">
        <f t="shared" si="67"/>
        <v>0</v>
      </c>
      <c r="Y129" s="935">
        <f t="shared" si="68"/>
        <v>0.1</v>
      </c>
      <c r="Z129" s="845">
        <f t="shared" si="69"/>
        <v>0</v>
      </c>
      <c r="AA129" s="2"/>
      <c r="AC129" s="479">
        <v>129</v>
      </c>
      <c r="AD129" s="574">
        <f t="shared" si="70"/>
        <v>0</v>
      </c>
    </row>
    <row r="130" spans="1:32" ht="15.6" customHeight="1">
      <c r="A130" s="1141"/>
      <c r="B130" s="1243"/>
      <c r="C130" s="1245"/>
      <c r="D130" s="141"/>
      <c r="E130" s="141"/>
      <c r="F130" s="141"/>
      <c r="G130" s="141"/>
      <c r="H130" s="141"/>
      <c r="I130" s="679"/>
      <c r="J130" s="679"/>
      <c r="K130" s="141"/>
      <c r="L130" s="110">
        <f t="shared" si="59"/>
        <v>0</v>
      </c>
      <c r="M130" s="114" t="s">
        <v>164</v>
      </c>
      <c r="N130" s="133">
        <v>0</v>
      </c>
      <c r="O130" s="150">
        <f t="shared" si="60"/>
        <v>0</v>
      </c>
      <c r="P130" s="150">
        <f t="shared" si="61"/>
        <v>0</v>
      </c>
      <c r="Q130" s="151">
        <f t="shared" si="62"/>
        <v>0</v>
      </c>
      <c r="R130" s="151">
        <f t="shared" si="63"/>
        <v>0</v>
      </c>
      <c r="S130" s="116"/>
      <c r="T130" s="877">
        <v>0.8</v>
      </c>
      <c r="U130" s="925">
        <f t="shared" si="64"/>
        <v>0.1</v>
      </c>
      <c r="V130" s="845">
        <f t="shared" si="65"/>
        <v>0</v>
      </c>
      <c r="W130" s="933">
        <f t="shared" si="66"/>
        <v>0.1</v>
      </c>
      <c r="X130" s="845">
        <f t="shared" si="67"/>
        <v>0</v>
      </c>
      <c r="Y130" s="935">
        <f t="shared" si="68"/>
        <v>0.1</v>
      </c>
      <c r="Z130" s="845">
        <f t="shared" si="69"/>
        <v>0</v>
      </c>
      <c r="AA130" s="2"/>
      <c r="AC130" s="479">
        <v>130</v>
      </c>
      <c r="AD130" s="574">
        <f t="shared" si="70"/>
        <v>0</v>
      </c>
    </row>
    <row r="131" spans="1:32" ht="15.6" customHeight="1">
      <c r="A131" s="1141"/>
      <c r="B131" s="1243"/>
      <c r="C131" s="1245"/>
      <c r="D131" s="141"/>
      <c r="E131" s="141"/>
      <c r="F131" s="141"/>
      <c r="G131" s="141"/>
      <c r="H131" s="141"/>
      <c r="I131" s="679"/>
      <c r="J131" s="679"/>
      <c r="K131" s="141"/>
      <c r="L131" s="110">
        <f t="shared" si="59"/>
        <v>0</v>
      </c>
      <c r="M131" s="114" t="s">
        <v>164</v>
      </c>
      <c r="N131" s="133">
        <v>0</v>
      </c>
      <c r="O131" s="150">
        <f t="shared" si="60"/>
        <v>0</v>
      </c>
      <c r="P131" s="150">
        <f t="shared" si="61"/>
        <v>0</v>
      </c>
      <c r="Q131" s="151">
        <f t="shared" si="62"/>
        <v>0</v>
      </c>
      <c r="R131" s="151">
        <f t="shared" si="63"/>
        <v>0</v>
      </c>
      <c r="S131" s="116"/>
      <c r="T131" s="877">
        <v>0.8</v>
      </c>
      <c r="U131" s="925">
        <f t="shared" si="64"/>
        <v>0.1</v>
      </c>
      <c r="V131" s="845">
        <f t="shared" si="65"/>
        <v>0</v>
      </c>
      <c r="W131" s="933">
        <f t="shared" si="66"/>
        <v>0.1</v>
      </c>
      <c r="X131" s="845">
        <f t="shared" si="67"/>
        <v>0</v>
      </c>
      <c r="Y131" s="935">
        <f t="shared" si="68"/>
        <v>0.1</v>
      </c>
      <c r="Z131" s="845">
        <f t="shared" si="69"/>
        <v>0</v>
      </c>
      <c r="AA131" s="2"/>
      <c r="AC131" s="479">
        <v>131</v>
      </c>
      <c r="AD131" s="574">
        <f t="shared" si="70"/>
        <v>0</v>
      </c>
    </row>
    <row r="132" spans="1:32" ht="15.6" customHeight="1">
      <c r="A132" s="1141"/>
      <c r="B132" s="1243"/>
      <c r="C132" s="1245"/>
      <c r="D132" s="141"/>
      <c r="E132" s="141"/>
      <c r="F132" s="141"/>
      <c r="G132" s="141"/>
      <c r="H132" s="141"/>
      <c r="I132" s="679"/>
      <c r="J132" s="679"/>
      <c r="K132" s="141"/>
      <c r="L132" s="110">
        <f t="shared" si="59"/>
        <v>0</v>
      </c>
      <c r="M132" s="114" t="s">
        <v>164</v>
      </c>
      <c r="N132" s="133">
        <v>0</v>
      </c>
      <c r="O132" s="150">
        <f t="shared" si="60"/>
        <v>0</v>
      </c>
      <c r="P132" s="150">
        <f t="shared" si="61"/>
        <v>0</v>
      </c>
      <c r="Q132" s="151">
        <f t="shared" si="62"/>
        <v>0</v>
      </c>
      <c r="R132" s="151">
        <f t="shared" si="63"/>
        <v>0</v>
      </c>
      <c r="S132" s="116"/>
      <c r="T132" s="877">
        <v>0.8</v>
      </c>
      <c r="U132" s="925">
        <f t="shared" si="64"/>
        <v>0.1</v>
      </c>
      <c r="V132" s="845">
        <f t="shared" si="65"/>
        <v>0</v>
      </c>
      <c r="W132" s="933">
        <f t="shared" si="66"/>
        <v>0.1</v>
      </c>
      <c r="X132" s="845">
        <f t="shared" si="67"/>
        <v>0</v>
      </c>
      <c r="Y132" s="935">
        <f t="shared" si="68"/>
        <v>0.1</v>
      </c>
      <c r="Z132" s="845">
        <f t="shared" si="69"/>
        <v>0</v>
      </c>
      <c r="AA132" s="2"/>
      <c r="AC132" s="479">
        <v>132</v>
      </c>
      <c r="AD132" s="574">
        <f t="shared" si="70"/>
        <v>0</v>
      </c>
    </row>
    <row r="133" spans="1:32" ht="15.6" customHeight="1">
      <c r="A133" s="1141"/>
      <c r="B133" s="1243"/>
      <c r="C133" s="1245"/>
      <c r="D133" s="141"/>
      <c r="E133" s="141"/>
      <c r="F133" s="141"/>
      <c r="G133" s="141"/>
      <c r="H133" s="141"/>
      <c r="I133" s="679"/>
      <c r="J133" s="679"/>
      <c r="K133" s="141"/>
      <c r="L133" s="110">
        <f t="shared" si="59"/>
        <v>0</v>
      </c>
      <c r="M133" s="114" t="s">
        <v>164</v>
      </c>
      <c r="N133" s="133">
        <v>0</v>
      </c>
      <c r="O133" s="354">
        <f t="shared" si="60"/>
        <v>0</v>
      </c>
      <c r="P133" s="354">
        <f t="shared" si="61"/>
        <v>0</v>
      </c>
      <c r="Q133" s="151">
        <f t="shared" si="62"/>
        <v>0</v>
      </c>
      <c r="R133" s="151">
        <f t="shared" si="63"/>
        <v>0</v>
      </c>
      <c r="S133" s="116"/>
      <c r="T133" s="877">
        <v>0.8</v>
      </c>
      <c r="U133" s="926">
        <f t="shared" si="64"/>
        <v>0.1</v>
      </c>
      <c r="V133" s="876">
        <f t="shared" si="65"/>
        <v>0</v>
      </c>
      <c r="W133" s="934">
        <f t="shared" si="66"/>
        <v>0.1</v>
      </c>
      <c r="X133" s="876">
        <f t="shared" si="67"/>
        <v>0</v>
      </c>
      <c r="Y133" s="936">
        <f t="shared" si="68"/>
        <v>0.1</v>
      </c>
      <c r="Z133" s="876">
        <f t="shared" si="69"/>
        <v>0</v>
      </c>
      <c r="AA133" s="2"/>
      <c r="AC133" s="479">
        <v>133</v>
      </c>
      <c r="AD133" s="574">
        <f t="shared" si="70"/>
        <v>0</v>
      </c>
    </row>
    <row r="134" spans="1:32">
      <c r="A134" s="1141"/>
      <c r="B134" s="684"/>
      <c r="C134" s="685"/>
      <c r="D134" s="686"/>
      <c r="E134" s="686"/>
      <c r="F134" s="686"/>
      <c r="G134" s="686"/>
      <c r="H134" s="686"/>
      <c r="I134" s="687"/>
      <c r="J134" s="687"/>
      <c r="K134" s="686"/>
      <c r="L134" s="685"/>
      <c r="M134" s="686"/>
      <c r="N134" s="688"/>
      <c r="O134" s="555" t="s">
        <v>203</v>
      </c>
      <c r="P134" s="555">
        <f>SUM(P119:P133)</f>
        <v>0</v>
      </c>
      <c r="Q134" s="556" t="s">
        <v>204</v>
      </c>
      <c r="R134" s="556">
        <f>SUM(R119:R133)</f>
        <v>0</v>
      </c>
      <c r="S134" s="671" t="s">
        <v>205</v>
      </c>
      <c r="T134" s="571" t="str">
        <f>IF(SUM(S119:S133)=0,"",1-(R134/P134))</f>
        <v/>
      </c>
      <c r="U134" s="878" t="s">
        <v>123</v>
      </c>
      <c r="V134" s="878" t="s">
        <v>124</v>
      </c>
      <c r="W134" s="879" t="s">
        <v>125</v>
      </c>
      <c r="X134" s="879" t="s">
        <v>126</v>
      </c>
      <c r="Y134" s="880" t="s">
        <v>127</v>
      </c>
      <c r="Z134" s="880" t="s">
        <v>128</v>
      </c>
      <c r="AA134" s="2"/>
      <c r="AC134" s="1020" t="s">
        <v>129</v>
      </c>
      <c r="AD134" s="1020"/>
      <c r="AE134" s="1020" t="s">
        <v>130</v>
      </c>
      <c r="AF134" s="1020"/>
    </row>
    <row r="135" spans="1:32">
      <c r="A135" s="1141"/>
      <c r="B135" s="572" t="s">
        <v>131</v>
      </c>
      <c r="C135" s="1255"/>
      <c r="D135" s="1255"/>
      <c r="E135" s="1255"/>
      <c r="F135" s="1255"/>
      <c r="G135" s="1255"/>
      <c r="H135" s="1255"/>
      <c r="I135" s="1255"/>
      <c r="J135" s="1255"/>
      <c r="K135" s="1255"/>
      <c r="L135" s="1255"/>
      <c r="M135" s="1255"/>
      <c r="N135" s="1255"/>
      <c r="O135" s="1255"/>
      <c r="P135" s="1255"/>
      <c r="Q135" s="1255"/>
      <c r="R135" s="1255"/>
      <c r="S135" s="1255"/>
      <c r="T135" s="1255"/>
      <c r="U135" s="563">
        <f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564">
        <f>R134*U118</f>
        <v>0</v>
      </c>
      <c r="W135" s="563">
        <f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564">
        <f>R134*W118</f>
        <v>0</v>
      </c>
      <c r="Y135" s="563">
        <f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564">
        <f>R134*Y118</f>
        <v>0</v>
      </c>
      <c r="AA135" s="2"/>
      <c r="AC135" s="573">
        <v>135</v>
      </c>
      <c r="AD135" s="574">
        <f t="shared" si="70"/>
        <v>0</v>
      </c>
      <c r="AE135" s="1021">
        <f>U135+W135+Y135</f>
        <v>0</v>
      </c>
      <c r="AF135" s="1020"/>
    </row>
    <row r="136" spans="1:32">
      <c r="A136" s="1141"/>
      <c r="B136" s="479" t="s">
        <v>206</v>
      </c>
      <c r="C136" s="1255"/>
      <c r="D136" s="1255"/>
      <c r="E136" s="1255"/>
      <c r="F136" s="1255"/>
      <c r="G136" s="1255"/>
      <c r="H136" s="1255"/>
      <c r="I136" s="1255"/>
      <c r="J136" s="1255"/>
      <c r="K136" s="1255"/>
      <c r="L136" s="1255"/>
      <c r="M136" s="1255"/>
      <c r="N136" s="1255"/>
      <c r="O136" s="1255"/>
      <c r="P136" s="1255"/>
      <c r="Q136" s="1255"/>
      <c r="R136" s="1255"/>
      <c r="S136" s="1255"/>
      <c r="T136" s="1255"/>
      <c r="U136" s="1264" t="s">
        <v>135</v>
      </c>
      <c r="V136" s="1265"/>
      <c r="W136" s="1171">
        <f>SUM(P119:P133)+U135+W135+Y135</f>
        <v>0</v>
      </c>
      <c r="X136" s="1172"/>
      <c r="Y136" s="186" t="s">
        <v>136</v>
      </c>
      <c r="Z136" s="360">
        <f>(R134)+(R134*U118)+(R134*W118)+(R134*Y118)</f>
        <v>0</v>
      </c>
      <c r="AA136" s="2"/>
      <c r="AD136" s="455"/>
    </row>
    <row r="137" spans="1:32">
      <c r="A137" s="114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D137" s="455"/>
    </row>
    <row r="138" spans="1:32">
      <c r="A138" s="114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D138" s="455"/>
    </row>
    <row r="139" spans="1:32" ht="49.95" customHeight="1">
      <c r="A139" s="1138" t="s">
        <v>212</v>
      </c>
      <c r="B139" s="1283" t="s">
        <v>192</v>
      </c>
      <c r="C139" s="1283"/>
      <c r="D139" s="1283"/>
      <c r="E139" s="1283"/>
      <c r="F139" s="1283"/>
      <c r="G139" s="1283"/>
      <c r="H139" s="1283"/>
      <c r="I139" s="1283"/>
      <c r="J139" s="1283"/>
      <c r="K139" s="1283"/>
      <c r="L139" s="1283"/>
      <c r="M139" s="666"/>
      <c r="N139" s="1284" t="str">
        <f>IF(B142=0,"",B142)</f>
        <v/>
      </c>
      <c r="O139" s="1284"/>
      <c r="P139" s="1284"/>
      <c r="Q139" s="1284"/>
      <c r="R139" s="1284"/>
      <c r="S139" s="1284"/>
      <c r="T139" s="1284"/>
      <c r="U139" s="1284"/>
      <c r="V139" s="1284"/>
      <c r="W139" s="1284"/>
      <c r="X139" s="1284"/>
      <c r="Y139" s="1284"/>
      <c r="Z139" s="1284"/>
      <c r="AA139" s="1284"/>
      <c r="AD139" s="455"/>
    </row>
    <row r="140" spans="1:32" ht="15.6" customHeight="1">
      <c r="A140" s="1138"/>
      <c r="B140" s="1216" t="s">
        <v>74</v>
      </c>
      <c r="C140" s="1279" t="s">
        <v>75</v>
      </c>
      <c r="D140" s="1223" t="s">
        <v>84</v>
      </c>
      <c r="E140" s="1234" t="s">
        <v>193</v>
      </c>
      <c r="F140" s="1223" t="s">
        <v>194</v>
      </c>
      <c r="G140" s="1223" t="s">
        <v>195</v>
      </c>
      <c r="H140" s="1234" t="s">
        <v>196</v>
      </c>
      <c r="I140" s="1225" t="s">
        <v>157</v>
      </c>
      <c r="J140" s="1266" t="s">
        <v>175</v>
      </c>
      <c r="K140" s="1223" t="s">
        <v>77</v>
      </c>
      <c r="L140" s="1223" t="s">
        <v>78</v>
      </c>
      <c r="M140" s="1236" t="s">
        <v>100</v>
      </c>
      <c r="N140" s="1216"/>
      <c r="O140" s="1256" t="s">
        <v>197</v>
      </c>
      <c r="P140" s="1256"/>
      <c r="Q140" s="1257" t="s">
        <v>198</v>
      </c>
      <c r="R140" s="1220"/>
      <c r="S140" s="1258" t="s">
        <v>207</v>
      </c>
      <c r="T140" s="1236" t="s">
        <v>63</v>
      </c>
      <c r="U140" s="1261" t="s">
        <v>80</v>
      </c>
      <c r="V140" s="1261"/>
      <c r="W140" s="1261"/>
      <c r="X140" s="1261"/>
      <c r="Y140" s="1261"/>
      <c r="Z140" s="1261"/>
      <c r="AA140" s="1262" t="s">
        <v>208</v>
      </c>
      <c r="AD140" s="455"/>
    </row>
    <row r="141" spans="1:32" ht="15.6" customHeight="1">
      <c r="A141" s="1138"/>
      <c r="B141" s="1217"/>
      <c r="C141" s="1280"/>
      <c r="D141" s="1224"/>
      <c r="E141" s="1235"/>
      <c r="F141" s="1224"/>
      <c r="G141" s="1224"/>
      <c r="H141" s="1235"/>
      <c r="I141" s="1226"/>
      <c r="J141" s="1267"/>
      <c r="K141" s="1224"/>
      <c r="L141" s="1224"/>
      <c r="M141" s="1237"/>
      <c r="N141" s="1222"/>
      <c r="O141" s="408" t="s">
        <v>105</v>
      </c>
      <c r="P141" s="408" t="s">
        <v>82</v>
      </c>
      <c r="Q141" s="408" t="s">
        <v>105</v>
      </c>
      <c r="R141" s="408" t="s">
        <v>82</v>
      </c>
      <c r="S141" s="1259"/>
      <c r="T141" s="1260"/>
      <c r="U141" s="412">
        <v>0.1</v>
      </c>
      <c r="V141" s="409" t="s">
        <v>57</v>
      </c>
      <c r="W141" s="413">
        <v>0.1</v>
      </c>
      <c r="X141" s="410" t="s">
        <v>108</v>
      </c>
      <c r="Y141" s="414">
        <v>0.1</v>
      </c>
      <c r="Z141" s="411" t="s">
        <v>59</v>
      </c>
      <c r="AA141" s="1263"/>
      <c r="AD141" s="455"/>
    </row>
    <row r="142" spans="1:32" ht="15.6" customHeight="1">
      <c r="A142" s="1138"/>
      <c r="B142" s="1243">
        <f>'Cadastro Inicial'!B22</f>
        <v>0</v>
      </c>
      <c r="C142" s="1245">
        <f>'Cadastro Inicial'!C22:D22</f>
        <v>0</v>
      </c>
      <c r="D142" s="141"/>
      <c r="E142" s="141"/>
      <c r="F142" s="141"/>
      <c r="G142" s="141"/>
      <c r="H142" s="141"/>
      <c r="I142" s="679"/>
      <c r="J142" s="679"/>
      <c r="K142" s="141"/>
      <c r="L142" s="110">
        <f>IF(J142=0,0,(J142-I142)+1)</f>
        <v>0</v>
      </c>
      <c r="M142" s="114" t="s">
        <v>164</v>
      </c>
      <c r="N142" s="133">
        <v>0</v>
      </c>
      <c r="O142" s="150">
        <f>ROUNDUP(((Q142/T142)),0)</f>
        <v>0</v>
      </c>
      <c r="P142" s="150">
        <f>O142*K142*L142</f>
        <v>0</v>
      </c>
      <c r="Q142" s="151">
        <f>S142-(S142*N142)</f>
        <v>0</v>
      </c>
      <c r="R142" s="151">
        <f>Q142*K142*L142</f>
        <v>0</v>
      </c>
      <c r="S142" s="116"/>
      <c r="T142" s="877">
        <v>0.8</v>
      </c>
      <c r="U142" s="932">
        <f>U141</f>
        <v>0.1</v>
      </c>
      <c r="V142" s="862">
        <f>O142*U142</f>
        <v>0</v>
      </c>
      <c r="W142" s="928">
        <f>W141</f>
        <v>0.1</v>
      </c>
      <c r="X142" s="862">
        <f>$O142*W142</f>
        <v>0</v>
      </c>
      <c r="Y142" s="930">
        <f>Y141</f>
        <v>0.1</v>
      </c>
      <c r="Z142" s="862">
        <f>$O142*Y142</f>
        <v>0</v>
      </c>
      <c r="AA142" s="180" t="s">
        <v>114</v>
      </c>
      <c r="AC142" s="479">
        <v>142</v>
      </c>
      <c r="AD142" s="574">
        <f>V142+X142+Z142</f>
        <v>0</v>
      </c>
    </row>
    <row r="143" spans="1:32" ht="15.6" customHeight="1">
      <c r="A143" s="1138"/>
      <c r="B143" s="1243"/>
      <c r="C143" s="1245"/>
      <c r="D143" s="141"/>
      <c r="E143" s="141"/>
      <c r="F143" s="141"/>
      <c r="G143" s="141"/>
      <c r="H143" s="141"/>
      <c r="I143" s="679"/>
      <c r="J143" s="679"/>
      <c r="K143" s="141"/>
      <c r="L143" s="110">
        <f t="shared" ref="L143:L156" si="71">IF(J143=0,0,(J143-I143)+1)</f>
        <v>0</v>
      </c>
      <c r="M143" s="114" t="s">
        <v>164</v>
      </c>
      <c r="N143" s="133">
        <v>0</v>
      </c>
      <c r="O143" s="150">
        <f t="shared" ref="O143:O156" si="72">ROUNDUP(((Q143/T143)),0)</f>
        <v>0</v>
      </c>
      <c r="P143" s="150">
        <f t="shared" ref="P143:P156" si="73">O143*K143*L143</f>
        <v>0</v>
      </c>
      <c r="Q143" s="151">
        <f t="shared" ref="Q143:Q156" si="74">S143-(S143*N143)</f>
        <v>0</v>
      </c>
      <c r="R143" s="151">
        <f t="shared" ref="R143:R156" si="75">Q143*K143*L143</f>
        <v>0</v>
      </c>
      <c r="S143" s="116"/>
      <c r="T143" s="877">
        <v>0.8</v>
      </c>
      <c r="U143" s="925">
        <f t="shared" ref="U143:U156" si="76">U142</f>
        <v>0.1</v>
      </c>
      <c r="V143" s="845">
        <f t="shared" ref="V143:V156" si="77">O143*U143</f>
        <v>0</v>
      </c>
      <c r="W143" s="933">
        <f t="shared" ref="W143:W156" si="78">W142</f>
        <v>0.1</v>
      </c>
      <c r="X143" s="845">
        <f t="shared" ref="X143:X156" si="79">$O143*W143</f>
        <v>0</v>
      </c>
      <c r="Y143" s="935">
        <f t="shared" ref="Y143:Y156" si="80">Y142</f>
        <v>0.1</v>
      </c>
      <c r="Z143" s="845">
        <f t="shared" ref="Z143:Z156" si="81">$O143*Y143</f>
        <v>0</v>
      </c>
      <c r="AA143" s="188" t="s">
        <v>170</v>
      </c>
      <c r="AC143" s="479">
        <v>143</v>
      </c>
      <c r="AD143" s="574">
        <f t="shared" ref="AD143:AD156" si="82">V143+X143+Z143</f>
        <v>0</v>
      </c>
    </row>
    <row r="144" spans="1:32" ht="15.6" customHeight="1">
      <c r="A144" s="1138"/>
      <c r="B144" s="1243"/>
      <c r="C144" s="1245"/>
      <c r="D144" s="141"/>
      <c r="E144" s="141"/>
      <c r="F144" s="141"/>
      <c r="G144" s="141"/>
      <c r="H144" s="141"/>
      <c r="I144" s="679"/>
      <c r="J144" s="679"/>
      <c r="K144" s="141"/>
      <c r="L144" s="110">
        <f t="shared" si="71"/>
        <v>0</v>
      </c>
      <c r="M144" s="114" t="s">
        <v>164</v>
      </c>
      <c r="N144" s="133">
        <v>0</v>
      </c>
      <c r="O144" s="150">
        <f t="shared" si="72"/>
        <v>0</v>
      </c>
      <c r="P144" s="150">
        <f t="shared" si="73"/>
        <v>0</v>
      </c>
      <c r="Q144" s="151">
        <f t="shared" si="74"/>
        <v>0</v>
      </c>
      <c r="R144" s="151">
        <f t="shared" si="75"/>
        <v>0</v>
      </c>
      <c r="S144" s="116"/>
      <c r="T144" s="877">
        <v>0.8</v>
      </c>
      <c r="U144" s="925">
        <f t="shared" si="76"/>
        <v>0.1</v>
      </c>
      <c r="V144" s="845">
        <f t="shared" si="77"/>
        <v>0</v>
      </c>
      <c r="W144" s="933">
        <f t="shared" si="78"/>
        <v>0.1</v>
      </c>
      <c r="X144" s="845">
        <f t="shared" si="79"/>
        <v>0</v>
      </c>
      <c r="Y144" s="935">
        <f t="shared" si="80"/>
        <v>0.1</v>
      </c>
      <c r="Z144" s="845">
        <f t="shared" si="81"/>
        <v>0</v>
      </c>
      <c r="AA144" s="191"/>
      <c r="AC144" s="479">
        <v>144</v>
      </c>
      <c r="AD144" s="574">
        <f t="shared" si="82"/>
        <v>0</v>
      </c>
    </row>
    <row r="145" spans="1:32" ht="15.6" customHeight="1">
      <c r="A145" s="1138"/>
      <c r="B145" s="1243"/>
      <c r="C145" s="1245"/>
      <c r="D145" s="141"/>
      <c r="E145" s="141"/>
      <c r="F145" s="141"/>
      <c r="G145" s="141"/>
      <c r="H145" s="141"/>
      <c r="I145" s="679"/>
      <c r="J145" s="679"/>
      <c r="K145" s="141"/>
      <c r="L145" s="110">
        <f t="shared" si="71"/>
        <v>0</v>
      </c>
      <c r="M145" s="114" t="s">
        <v>164</v>
      </c>
      <c r="N145" s="133">
        <v>0</v>
      </c>
      <c r="O145" s="150">
        <f t="shared" si="72"/>
        <v>0</v>
      </c>
      <c r="P145" s="150">
        <f t="shared" si="73"/>
        <v>0</v>
      </c>
      <c r="Q145" s="151">
        <f t="shared" si="74"/>
        <v>0</v>
      </c>
      <c r="R145" s="151">
        <f t="shared" si="75"/>
        <v>0</v>
      </c>
      <c r="S145" s="116"/>
      <c r="T145" s="877">
        <v>0.8</v>
      </c>
      <c r="U145" s="925">
        <f t="shared" si="76"/>
        <v>0.1</v>
      </c>
      <c r="V145" s="845">
        <f t="shared" si="77"/>
        <v>0</v>
      </c>
      <c r="W145" s="933">
        <f t="shared" si="78"/>
        <v>0.1</v>
      </c>
      <c r="X145" s="845">
        <f t="shared" si="79"/>
        <v>0</v>
      </c>
      <c r="Y145" s="935">
        <f t="shared" si="80"/>
        <v>0.1</v>
      </c>
      <c r="Z145" s="845">
        <f t="shared" si="81"/>
        <v>0</v>
      </c>
      <c r="AA145" s="182" t="s">
        <v>116</v>
      </c>
      <c r="AC145" s="479">
        <v>145</v>
      </c>
      <c r="AD145" s="574">
        <f t="shared" si="82"/>
        <v>0</v>
      </c>
    </row>
    <row r="146" spans="1:32" ht="15.6" customHeight="1">
      <c r="A146" s="1138"/>
      <c r="B146" s="1243"/>
      <c r="C146" s="1245"/>
      <c r="D146" s="141"/>
      <c r="E146" s="141"/>
      <c r="F146" s="141"/>
      <c r="G146" s="141"/>
      <c r="H146" s="141"/>
      <c r="I146" s="679"/>
      <c r="J146" s="679"/>
      <c r="K146" s="141"/>
      <c r="L146" s="110">
        <f t="shared" si="71"/>
        <v>0</v>
      </c>
      <c r="M146" s="114" t="s">
        <v>164</v>
      </c>
      <c r="N146" s="133">
        <v>0</v>
      </c>
      <c r="O146" s="150">
        <f t="shared" si="72"/>
        <v>0</v>
      </c>
      <c r="P146" s="150">
        <f t="shared" si="73"/>
        <v>0</v>
      </c>
      <c r="Q146" s="151">
        <f t="shared" si="74"/>
        <v>0</v>
      </c>
      <c r="R146" s="151">
        <f t="shared" si="75"/>
        <v>0</v>
      </c>
      <c r="S146" s="116"/>
      <c r="T146" s="877">
        <v>0.8</v>
      </c>
      <c r="U146" s="925">
        <f t="shared" si="76"/>
        <v>0.1</v>
      </c>
      <c r="V146" s="845">
        <f t="shared" si="77"/>
        <v>0</v>
      </c>
      <c r="W146" s="933">
        <f t="shared" si="78"/>
        <v>0.1</v>
      </c>
      <c r="X146" s="845">
        <f t="shared" si="79"/>
        <v>0</v>
      </c>
      <c r="Y146" s="935">
        <f t="shared" si="80"/>
        <v>0.1</v>
      </c>
      <c r="Z146" s="845">
        <f t="shared" si="81"/>
        <v>0</v>
      </c>
      <c r="AA146" s="187" t="s">
        <v>140</v>
      </c>
      <c r="AC146" s="479">
        <v>146</v>
      </c>
      <c r="AD146" s="574">
        <f t="shared" si="82"/>
        <v>0</v>
      </c>
    </row>
    <row r="147" spans="1:32" ht="15.6" customHeight="1">
      <c r="A147" s="1138"/>
      <c r="B147" s="1243"/>
      <c r="C147" s="1245"/>
      <c r="D147" s="141"/>
      <c r="E147" s="141"/>
      <c r="F147" s="141"/>
      <c r="G147" s="141"/>
      <c r="H147" s="141"/>
      <c r="I147" s="679"/>
      <c r="J147" s="679"/>
      <c r="K147" s="141"/>
      <c r="L147" s="110">
        <f t="shared" si="71"/>
        <v>0</v>
      </c>
      <c r="M147" s="114" t="s">
        <v>164</v>
      </c>
      <c r="N147" s="133">
        <v>0</v>
      </c>
      <c r="O147" s="150">
        <f t="shared" si="72"/>
        <v>0</v>
      </c>
      <c r="P147" s="150">
        <f t="shared" si="73"/>
        <v>0</v>
      </c>
      <c r="Q147" s="151">
        <f t="shared" si="74"/>
        <v>0</v>
      </c>
      <c r="R147" s="151">
        <f t="shared" si="75"/>
        <v>0</v>
      </c>
      <c r="S147" s="116"/>
      <c r="T147" s="877">
        <v>0.8</v>
      </c>
      <c r="U147" s="925">
        <f t="shared" si="76"/>
        <v>0.1</v>
      </c>
      <c r="V147" s="845">
        <f t="shared" si="77"/>
        <v>0</v>
      </c>
      <c r="W147" s="933">
        <f t="shared" si="78"/>
        <v>0.1</v>
      </c>
      <c r="X147" s="845">
        <f t="shared" si="79"/>
        <v>0</v>
      </c>
      <c r="Y147" s="935">
        <f t="shared" si="80"/>
        <v>0.1</v>
      </c>
      <c r="Z147" s="845">
        <f t="shared" si="81"/>
        <v>0</v>
      </c>
      <c r="AA147" s="61"/>
      <c r="AC147" s="479">
        <v>147</v>
      </c>
      <c r="AD147" s="574">
        <f t="shared" si="82"/>
        <v>0</v>
      </c>
    </row>
    <row r="148" spans="1:32" ht="15.6" customHeight="1">
      <c r="A148" s="1138"/>
      <c r="B148" s="1243"/>
      <c r="C148" s="1245"/>
      <c r="D148" s="141"/>
      <c r="E148" s="141"/>
      <c r="F148" s="141"/>
      <c r="G148" s="141"/>
      <c r="H148" s="141"/>
      <c r="I148" s="679"/>
      <c r="J148" s="679"/>
      <c r="K148" s="141"/>
      <c r="L148" s="110">
        <f t="shared" si="71"/>
        <v>0</v>
      </c>
      <c r="M148" s="114" t="s">
        <v>164</v>
      </c>
      <c r="N148" s="133">
        <v>0</v>
      </c>
      <c r="O148" s="150">
        <f t="shared" si="72"/>
        <v>0</v>
      </c>
      <c r="P148" s="150">
        <f t="shared" si="73"/>
        <v>0</v>
      </c>
      <c r="Q148" s="151">
        <f t="shared" si="74"/>
        <v>0</v>
      </c>
      <c r="R148" s="151">
        <f t="shared" si="75"/>
        <v>0</v>
      </c>
      <c r="S148" s="116"/>
      <c r="T148" s="877">
        <v>0.8</v>
      </c>
      <c r="U148" s="925">
        <f t="shared" si="76"/>
        <v>0.1</v>
      </c>
      <c r="V148" s="845">
        <f t="shared" si="77"/>
        <v>0</v>
      </c>
      <c r="W148" s="933">
        <f t="shared" si="78"/>
        <v>0.1</v>
      </c>
      <c r="X148" s="845">
        <f t="shared" si="79"/>
        <v>0</v>
      </c>
      <c r="Y148" s="935">
        <f t="shared" si="80"/>
        <v>0.1</v>
      </c>
      <c r="Z148" s="845">
        <f t="shared" si="81"/>
        <v>0</v>
      </c>
      <c r="AA148" s="61"/>
      <c r="AC148" s="479">
        <v>148</v>
      </c>
      <c r="AD148" s="574">
        <f t="shared" si="82"/>
        <v>0</v>
      </c>
    </row>
    <row r="149" spans="1:32" ht="15.6" customHeight="1">
      <c r="A149" s="1138"/>
      <c r="B149" s="1243"/>
      <c r="C149" s="1245"/>
      <c r="D149" s="141"/>
      <c r="E149" s="141"/>
      <c r="F149" s="141"/>
      <c r="G149" s="141"/>
      <c r="H149" s="141"/>
      <c r="I149" s="679"/>
      <c r="J149" s="679"/>
      <c r="K149" s="141"/>
      <c r="L149" s="110">
        <f t="shared" si="71"/>
        <v>0</v>
      </c>
      <c r="M149" s="114" t="s">
        <v>164</v>
      </c>
      <c r="N149" s="133">
        <v>0</v>
      </c>
      <c r="O149" s="150">
        <f t="shared" si="72"/>
        <v>0</v>
      </c>
      <c r="P149" s="150">
        <f t="shared" si="73"/>
        <v>0</v>
      </c>
      <c r="Q149" s="151">
        <f t="shared" si="74"/>
        <v>0</v>
      </c>
      <c r="R149" s="151">
        <f t="shared" si="75"/>
        <v>0</v>
      </c>
      <c r="S149" s="116"/>
      <c r="T149" s="877">
        <v>0.8</v>
      </c>
      <c r="U149" s="925">
        <f t="shared" si="76"/>
        <v>0.1</v>
      </c>
      <c r="V149" s="845">
        <f t="shared" si="77"/>
        <v>0</v>
      </c>
      <c r="W149" s="933">
        <f t="shared" si="78"/>
        <v>0.1</v>
      </c>
      <c r="X149" s="845">
        <f t="shared" si="79"/>
        <v>0</v>
      </c>
      <c r="Y149" s="935">
        <f t="shared" si="80"/>
        <v>0.1</v>
      </c>
      <c r="Z149" s="845">
        <f t="shared" si="81"/>
        <v>0</v>
      </c>
      <c r="AA149" s="61"/>
      <c r="AC149" s="479">
        <v>149</v>
      </c>
      <c r="AD149" s="574">
        <f t="shared" si="82"/>
        <v>0</v>
      </c>
    </row>
    <row r="150" spans="1:32" ht="15.6" customHeight="1">
      <c r="A150" s="1138"/>
      <c r="B150" s="1243"/>
      <c r="C150" s="1245"/>
      <c r="D150" s="141"/>
      <c r="E150" s="141"/>
      <c r="F150" s="141"/>
      <c r="G150" s="141"/>
      <c r="H150" s="141"/>
      <c r="I150" s="679"/>
      <c r="J150" s="679"/>
      <c r="K150" s="141"/>
      <c r="L150" s="110">
        <f t="shared" si="71"/>
        <v>0</v>
      </c>
      <c r="M150" s="114" t="s">
        <v>164</v>
      </c>
      <c r="N150" s="133">
        <v>0</v>
      </c>
      <c r="O150" s="150">
        <f t="shared" si="72"/>
        <v>0</v>
      </c>
      <c r="P150" s="150">
        <f t="shared" si="73"/>
        <v>0</v>
      </c>
      <c r="Q150" s="151">
        <f t="shared" si="74"/>
        <v>0</v>
      </c>
      <c r="R150" s="151">
        <f t="shared" si="75"/>
        <v>0</v>
      </c>
      <c r="S150" s="116"/>
      <c r="T150" s="877">
        <v>0.8</v>
      </c>
      <c r="U150" s="925">
        <f t="shared" si="76"/>
        <v>0.1</v>
      </c>
      <c r="V150" s="845">
        <f t="shared" si="77"/>
        <v>0</v>
      </c>
      <c r="W150" s="933">
        <f t="shared" si="78"/>
        <v>0.1</v>
      </c>
      <c r="X150" s="845">
        <f t="shared" si="79"/>
        <v>0</v>
      </c>
      <c r="Y150" s="935">
        <f t="shared" si="80"/>
        <v>0.1</v>
      </c>
      <c r="Z150" s="845">
        <f t="shared" si="81"/>
        <v>0</v>
      </c>
      <c r="AA150" s="61"/>
      <c r="AC150" s="479">
        <v>150</v>
      </c>
      <c r="AD150" s="574">
        <f t="shared" si="82"/>
        <v>0</v>
      </c>
    </row>
    <row r="151" spans="1:32" ht="15.6" customHeight="1">
      <c r="A151" s="1138"/>
      <c r="B151" s="1243"/>
      <c r="C151" s="1245"/>
      <c r="D151" s="141"/>
      <c r="E151" s="141"/>
      <c r="F151" s="141"/>
      <c r="G151" s="141"/>
      <c r="H151" s="141"/>
      <c r="I151" s="679"/>
      <c r="J151" s="679"/>
      <c r="K151" s="141"/>
      <c r="L151" s="110">
        <f t="shared" si="71"/>
        <v>0</v>
      </c>
      <c r="M151" s="114" t="s">
        <v>164</v>
      </c>
      <c r="N151" s="133">
        <v>0</v>
      </c>
      <c r="O151" s="150">
        <f t="shared" si="72"/>
        <v>0</v>
      </c>
      <c r="P151" s="150">
        <f t="shared" si="73"/>
        <v>0</v>
      </c>
      <c r="Q151" s="151">
        <f t="shared" si="74"/>
        <v>0</v>
      </c>
      <c r="R151" s="151">
        <f t="shared" si="75"/>
        <v>0</v>
      </c>
      <c r="S151" s="116"/>
      <c r="T151" s="877">
        <v>0.8</v>
      </c>
      <c r="U151" s="925">
        <f t="shared" si="76"/>
        <v>0.1</v>
      </c>
      <c r="V151" s="845">
        <f t="shared" si="77"/>
        <v>0</v>
      </c>
      <c r="W151" s="933">
        <f t="shared" si="78"/>
        <v>0.1</v>
      </c>
      <c r="X151" s="845">
        <f t="shared" si="79"/>
        <v>0</v>
      </c>
      <c r="Y151" s="935">
        <f t="shared" si="80"/>
        <v>0.1</v>
      </c>
      <c r="Z151" s="845">
        <f t="shared" si="81"/>
        <v>0</v>
      </c>
      <c r="AA151" s="61"/>
      <c r="AC151" s="479">
        <v>151</v>
      </c>
      <c r="AD151" s="574">
        <f t="shared" si="82"/>
        <v>0</v>
      </c>
    </row>
    <row r="152" spans="1:32" ht="15.6" customHeight="1">
      <c r="A152" s="1138"/>
      <c r="B152" s="1243"/>
      <c r="C152" s="1245"/>
      <c r="D152" s="141"/>
      <c r="E152" s="141"/>
      <c r="F152" s="141"/>
      <c r="G152" s="141"/>
      <c r="H152" s="141"/>
      <c r="I152" s="679"/>
      <c r="J152" s="679"/>
      <c r="K152" s="141"/>
      <c r="L152" s="110">
        <f t="shared" si="71"/>
        <v>0</v>
      </c>
      <c r="M152" s="114" t="s">
        <v>164</v>
      </c>
      <c r="N152" s="133">
        <v>0</v>
      </c>
      <c r="O152" s="150">
        <f t="shared" si="72"/>
        <v>0</v>
      </c>
      <c r="P152" s="150">
        <f t="shared" si="73"/>
        <v>0</v>
      </c>
      <c r="Q152" s="151">
        <f t="shared" si="74"/>
        <v>0</v>
      </c>
      <c r="R152" s="151">
        <f t="shared" si="75"/>
        <v>0</v>
      </c>
      <c r="S152" s="116"/>
      <c r="T152" s="877">
        <v>0.8</v>
      </c>
      <c r="U152" s="925">
        <f t="shared" si="76"/>
        <v>0.1</v>
      </c>
      <c r="V152" s="845">
        <f t="shared" si="77"/>
        <v>0</v>
      </c>
      <c r="W152" s="933">
        <f t="shared" si="78"/>
        <v>0.1</v>
      </c>
      <c r="X152" s="845">
        <f t="shared" si="79"/>
        <v>0</v>
      </c>
      <c r="Y152" s="935">
        <f t="shared" si="80"/>
        <v>0.1</v>
      </c>
      <c r="Z152" s="845">
        <f t="shared" si="81"/>
        <v>0</v>
      </c>
      <c r="AA152" s="61"/>
      <c r="AC152" s="479">
        <v>152</v>
      </c>
      <c r="AD152" s="574">
        <f t="shared" si="82"/>
        <v>0</v>
      </c>
    </row>
    <row r="153" spans="1:32" ht="15.6" customHeight="1">
      <c r="A153" s="1138"/>
      <c r="B153" s="1243"/>
      <c r="C153" s="1245"/>
      <c r="D153" s="141"/>
      <c r="E153" s="141"/>
      <c r="F153" s="141"/>
      <c r="G153" s="141"/>
      <c r="H153" s="141"/>
      <c r="I153" s="679"/>
      <c r="J153" s="679"/>
      <c r="K153" s="141"/>
      <c r="L153" s="110">
        <f t="shared" si="71"/>
        <v>0</v>
      </c>
      <c r="M153" s="114" t="s">
        <v>164</v>
      </c>
      <c r="N153" s="133">
        <v>0</v>
      </c>
      <c r="O153" s="150">
        <f t="shared" si="72"/>
        <v>0</v>
      </c>
      <c r="P153" s="150">
        <f t="shared" si="73"/>
        <v>0</v>
      </c>
      <c r="Q153" s="151">
        <f t="shared" si="74"/>
        <v>0</v>
      </c>
      <c r="R153" s="151">
        <f t="shared" si="75"/>
        <v>0</v>
      </c>
      <c r="S153" s="116"/>
      <c r="T153" s="877">
        <v>0.8</v>
      </c>
      <c r="U153" s="925">
        <f t="shared" si="76"/>
        <v>0.1</v>
      </c>
      <c r="V153" s="845">
        <f t="shared" si="77"/>
        <v>0</v>
      </c>
      <c r="W153" s="933">
        <f t="shared" si="78"/>
        <v>0.1</v>
      </c>
      <c r="X153" s="845">
        <f t="shared" si="79"/>
        <v>0</v>
      </c>
      <c r="Y153" s="935">
        <f t="shared" si="80"/>
        <v>0.1</v>
      </c>
      <c r="Z153" s="845">
        <f t="shared" si="81"/>
        <v>0</v>
      </c>
      <c r="AA153" s="61"/>
      <c r="AC153" s="479">
        <v>153</v>
      </c>
      <c r="AD153" s="574">
        <f t="shared" si="82"/>
        <v>0</v>
      </c>
    </row>
    <row r="154" spans="1:32" ht="15.6" customHeight="1">
      <c r="A154" s="1138"/>
      <c r="B154" s="1243"/>
      <c r="C154" s="1245"/>
      <c r="D154" s="141"/>
      <c r="E154" s="141"/>
      <c r="F154" s="141"/>
      <c r="G154" s="141"/>
      <c r="H154" s="141"/>
      <c r="I154" s="679"/>
      <c r="J154" s="679"/>
      <c r="K154" s="141"/>
      <c r="L154" s="110">
        <f t="shared" si="71"/>
        <v>0</v>
      </c>
      <c r="M154" s="114" t="s">
        <v>164</v>
      </c>
      <c r="N154" s="133">
        <v>0</v>
      </c>
      <c r="O154" s="150">
        <f t="shared" si="72"/>
        <v>0</v>
      </c>
      <c r="P154" s="150">
        <f t="shared" si="73"/>
        <v>0</v>
      </c>
      <c r="Q154" s="151">
        <f t="shared" si="74"/>
        <v>0</v>
      </c>
      <c r="R154" s="151">
        <f t="shared" si="75"/>
        <v>0</v>
      </c>
      <c r="S154" s="116"/>
      <c r="T154" s="877">
        <v>0.8</v>
      </c>
      <c r="U154" s="925">
        <f t="shared" si="76"/>
        <v>0.1</v>
      </c>
      <c r="V154" s="845">
        <f t="shared" si="77"/>
        <v>0</v>
      </c>
      <c r="W154" s="933">
        <f t="shared" si="78"/>
        <v>0.1</v>
      </c>
      <c r="X154" s="845">
        <f t="shared" si="79"/>
        <v>0</v>
      </c>
      <c r="Y154" s="935">
        <f t="shared" si="80"/>
        <v>0.1</v>
      </c>
      <c r="Z154" s="845">
        <f t="shared" si="81"/>
        <v>0</v>
      </c>
      <c r="AA154" s="61"/>
      <c r="AC154" s="479">
        <v>154</v>
      </c>
      <c r="AD154" s="574">
        <f t="shared" si="82"/>
        <v>0</v>
      </c>
    </row>
    <row r="155" spans="1:32" ht="15.6" customHeight="1">
      <c r="A155" s="1138"/>
      <c r="B155" s="1243"/>
      <c r="C155" s="1245"/>
      <c r="D155" s="141"/>
      <c r="E155" s="141"/>
      <c r="F155" s="141"/>
      <c r="G155" s="141"/>
      <c r="H155" s="141"/>
      <c r="I155" s="679"/>
      <c r="J155" s="679"/>
      <c r="K155" s="141"/>
      <c r="L155" s="110">
        <f t="shared" si="71"/>
        <v>0</v>
      </c>
      <c r="M155" s="114" t="s">
        <v>164</v>
      </c>
      <c r="N155" s="133">
        <v>0</v>
      </c>
      <c r="O155" s="150">
        <f t="shared" si="72"/>
        <v>0</v>
      </c>
      <c r="P155" s="150">
        <f t="shared" si="73"/>
        <v>0</v>
      </c>
      <c r="Q155" s="151">
        <f t="shared" si="74"/>
        <v>0</v>
      </c>
      <c r="R155" s="151">
        <f t="shared" si="75"/>
        <v>0</v>
      </c>
      <c r="S155" s="116"/>
      <c r="T155" s="877">
        <v>0.8</v>
      </c>
      <c r="U155" s="925">
        <f t="shared" si="76"/>
        <v>0.1</v>
      </c>
      <c r="V155" s="845">
        <f t="shared" si="77"/>
        <v>0</v>
      </c>
      <c r="W155" s="933">
        <f t="shared" si="78"/>
        <v>0.1</v>
      </c>
      <c r="X155" s="845">
        <f t="shared" si="79"/>
        <v>0</v>
      </c>
      <c r="Y155" s="935">
        <f t="shared" si="80"/>
        <v>0.1</v>
      </c>
      <c r="Z155" s="845">
        <f t="shared" si="81"/>
        <v>0</v>
      </c>
      <c r="AA155" s="61"/>
      <c r="AC155" s="479">
        <v>155</v>
      </c>
      <c r="AD155" s="574">
        <f t="shared" si="82"/>
        <v>0</v>
      </c>
    </row>
    <row r="156" spans="1:32" ht="15.6" customHeight="1">
      <c r="A156" s="1138"/>
      <c r="B156" s="1243"/>
      <c r="C156" s="1245"/>
      <c r="D156" s="141"/>
      <c r="E156" s="141"/>
      <c r="F156" s="141"/>
      <c r="G156" s="141"/>
      <c r="H156" s="141"/>
      <c r="I156" s="679"/>
      <c r="J156" s="679"/>
      <c r="K156" s="141"/>
      <c r="L156" s="110">
        <f t="shared" si="71"/>
        <v>0</v>
      </c>
      <c r="M156" s="114" t="s">
        <v>164</v>
      </c>
      <c r="N156" s="133">
        <v>0</v>
      </c>
      <c r="O156" s="354">
        <f t="shared" si="72"/>
        <v>0</v>
      </c>
      <c r="P156" s="354">
        <f t="shared" si="73"/>
        <v>0</v>
      </c>
      <c r="Q156" s="151">
        <f t="shared" si="74"/>
        <v>0</v>
      </c>
      <c r="R156" s="151">
        <f t="shared" si="75"/>
        <v>0</v>
      </c>
      <c r="S156" s="116"/>
      <c r="T156" s="877">
        <v>0.8</v>
      </c>
      <c r="U156" s="926">
        <f t="shared" si="76"/>
        <v>0.1</v>
      </c>
      <c r="V156" s="876">
        <f t="shared" si="77"/>
        <v>0</v>
      </c>
      <c r="W156" s="934">
        <f t="shared" si="78"/>
        <v>0.1</v>
      </c>
      <c r="X156" s="876">
        <f t="shared" si="79"/>
        <v>0</v>
      </c>
      <c r="Y156" s="936">
        <f t="shared" si="80"/>
        <v>0.1</v>
      </c>
      <c r="Z156" s="876">
        <f t="shared" si="81"/>
        <v>0</v>
      </c>
      <c r="AA156" s="61"/>
      <c r="AC156" s="479">
        <v>156</v>
      </c>
      <c r="AD156" s="574">
        <f t="shared" si="82"/>
        <v>0</v>
      </c>
    </row>
    <row r="157" spans="1:32">
      <c r="A157" s="1138"/>
      <c r="B157" s="684"/>
      <c r="C157" s="685"/>
      <c r="D157" s="686"/>
      <c r="E157" s="686"/>
      <c r="F157" s="686"/>
      <c r="G157" s="686"/>
      <c r="H157" s="686"/>
      <c r="I157" s="687"/>
      <c r="J157" s="687"/>
      <c r="K157" s="686"/>
      <c r="L157" s="685"/>
      <c r="M157" s="686"/>
      <c r="N157" s="688"/>
      <c r="O157" s="555" t="s">
        <v>203</v>
      </c>
      <c r="P157" s="555">
        <f>SUM(P142:P156)</f>
        <v>0</v>
      </c>
      <c r="Q157" s="556" t="s">
        <v>204</v>
      </c>
      <c r="R157" s="556">
        <f>SUM(R142:R156)</f>
        <v>0</v>
      </c>
      <c r="S157" s="671" t="s">
        <v>205</v>
      </c>
      <c r="T157" s="571" t="str">
        <f>IF(SUM(S142:S156)=0,"",1-(R157/P157))</f>
        <v/>
      </c>
      <c r="U157" s="878" t="s">
        <v>123</v>
      </c>
      <c r="V157" s="878" t="s">
        <v>124</v>
      </c>
      <c r="W157" s="879" t="s">
        <v>125</v>
      </c>
      <c r="X157" s="879" t="s">
        <v>126</v>
      </c>
      <c r="Y157" s="880" t="s">
        <v>127</v>
      </c>
      <c r="Z157" s="880" t="s">
        <v>128</v>
      </c>
      <c r="AA157" s="61"/>
      <c r="AC157" s="1020" t="s">
        <v>129</v>
      </c>
      <c r="AD157" s="1020"/>
      <c r="AE157" s="1020" t="s">
        <v>130</v>
      </c>
      <c r="AF157" s="1020"/>
    </row>
    <row r="158" spans="1:32">
      <c r="A158" s="1138"/>
      <c r="B158" s="572" t="s">
        <v>131</v>
      </c>
      <c r="C158" s="1255"/>
      <c r="D158" s="1255"/>
      <c r="E158" s="1255"/>
      <c r="F158" s="1255"/>
      <c r="G158" s="1255"/>
      <c r="H158" s="1255"/>
      <c r="I158" s="1255"/>
      <c r="J158" s="1255"/>
      <c r="K158" s="1255"/>
      <c r="L158" s="1255"/>
      <c r="M158" s="1255"/>
      <c r="N158" s="1255"/>
      <c r="O158" s="1255"/>
      <c r="P158" s="1255"/>
      <c r="Q158" s="1255"/>
      <c r="R158" s="1255"/>
      <c r="S158" s="1255"/>
      <c r="T158" s="1255"/>
      <c r="U158" s="563">
        <f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564">
        <f>R157*U141</f>
        <v>0</v>
      </c>
      <c r="W158" s="563">
        <f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564">
        <f>R157*W141</f>
        <v>0</v>
      </c>
      <c r="Y158" s="563">
        <f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564">
        <f>R157*Y141</f>
        <v>0</v>
      </c>
      <c r="AA158" s="61"/>
      <c r="AC158" s="573">
        <v>158</v>
      </c>
      <c r="AD158" s="574">
        <f>V158+X158+Z158</f>
        <v>0</v>
      </c>
      <c r="AE158" s="1021">
        <f>U158+W158+Y158</f>
        <v>0</v>
      </c>
      <c r="AF158" s="1020"/>
    </row>
    <row r="159" spans="1:32">
      <c r="A159" s="1138"/>
      <c r="B159" s="479" t="s">
        <v>206</v>
      </c>
      <c r="C159" s="1255"/>
      <c r="D159" s="1255"/>
      <c r="E159" s="1255"/>
      <c r="F159" s="1255"/>
      <c r="G159" s="1255"/>
      <c r="H159" s="1255"/>
      <c r="I159" s="1255"/>
      <c r="J159" s="1255"/>
      <c r="K159" s="1255"/>
      <c r="L159" s="1255"/>
      <c r="M159" s="1255"/>
      <c r="N159" s="1255"/>
      <c r="O159" s="1255"/>
      <c r="P159" s="1255"/>
      <c r="Q159" s="1255"/>
      <c r="R159" s="1255"/>
      <c r="S159" s="1255"/>
      <c r="T159" s="1255"/>
      <c r="U159" s="1264" t="s">
        <v>135</v>
      </c>
      <c r="V159" s="1265"/>
      <c r="W159" s="1171">
        <f>SUM(P142:P156)+U158+W158+Y158</f>
        <v>0</v>
      </c>
      <c r="X159" s="1172"/>
      <c r="Y159" s="186" t="s">
        <v>136</v>
      </c>
      <c r="Z159" s="360">
        <f>(R157)+(R157*U141)+(R157*W141)+(R157*Y141)</f>
        <v>0</v>
      </c>
      <c r="AA159" s="61"/>
      <c r="AD159" s="455"/>
    </row>
    <row r="160" spans="1:32" ht="21" customHeight="1">
      <c r="A160" s="1138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D160" s="455"/>
    </row>
    <row r="161" spans="1:30">
      <c r="A161" s="1138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D161" s="455"/>
    </row>
    <row r="162" spans="1:30" ht="49.95" customHeight="1">
      <c r="A162" s="1137" t="s">
        <v>213</v>
      </c>
      <c r="B162" s="1285" t="s">
        <v>192</v>
      </c>
      <c r="C162" s="1285"/>
      <c r="D162" s="1285"/>
      <c r="E162" s="1285"/>
      <c r="F162" s="1285"/>
      <c r="G162" s="1285"/>
      <c r="H162" s="1285"/>
      <c r="I162" s="1285"/>
      <c r="J162" s="1285"/>
      <c r="K162" s="1285"/>
      <c r="L162" s="1285"/>
      <c r="M162" s="667"/>
      <c r="N162" s="1286" t="str">
        <f>IF(B165=0,"",B165)</f>
        <v/>
      </c>
      <c r="O162" s="1286"/>
      <c r="P162" s="1286"/>
      <c r="Q162" s="1286"/>
      <c r="R162" s="1286"/>
      <c r="S162" s="1286"/>
      <c r="T162" s="1286"/>
      <c r="U162" s="1286"/>
      <c r="V162" s="1286"/>
      <c r="W162" s="1286"/>
      <c r="X162" s="1286"/>
      <c r="Y162" s="1286"/>
      <c r="Z162" s="1286"/>
      <c r="AA162" s="1286"/>
      <c r="AD162" s="455"/>
    </row>
    <row r="163" spans="1:30" ht="15.6" customHeight="1">
      <c r="A163" s="1137"/>
      <c r="B163" s="1216" t="s">
        <v>74</v>
      </c>
      <c r="C163" s="1279" t="s">
        <v>75</v>
      </c>
      <c r="D163" s="1223" t="s">
        <v>84</v>
      </c>
      <c r="E163" s="1234" t="s">
        <v>193</v>
      </c>
      <c r="F163" s="1223" t="s">
        <v>194</v>
      </c>
      <c r="G163" s="1223" t="s">
        <v>195</v>
      </c>
      <c r="H163" s="1234" t="s">
        <v>196</v>
      </c>
      <c r="I163" s="1225" t="s">
        <v>157</v>
      </c>
      <c r="J163" s="1266" t="s">
        <v>175</v>
      </c>
      <c r="K163" s="1223" t="s">
        <v>77</v>
      </c>
      <c r="L163" s="1223" t="s">
        <v>78</v>
      </c>
      <c r="M163" s="1236" t="s">
        <v>100</v>
      </c>
      <c r="N163" s="1216"/>
      <c r="O163" s="1256" t="s">
        <v>197</v>
      </c>
      <c r="P163" s="1256"/>
      <c r="Q163" s="1257" t="s">
        <v>198</v>
      </c>
      <c r="R163" s="1220"/>
      <c r="S163" s="1258" t="s">
        <v>207</v>
      </c>
      <c r="T163" s="1236" t="s">
        <v>63</v>
      </c>
      <c r="U163" s="1261" t="s">
        <v>80</v>
      </c>
      <c r="V163" s="1261"/>
      <c r="W163" s="1261"/>
      <c r="X163" s="1261"/>
      <c r="Y163" s="1261"/>
      <c r="Z163" s="1261"/>
      <c r="AA163" s="1262" t="s">
        <v>208</v>
      </c>
      <c r="AD163" s="455"/>
    </row>
    <row r="164" spans="1:30" ht="15.6" customHeight="1">
      <c r="A164" s="1137"/>
      <c r="B164" s="1217"/>
      <c r="C164" s="1280"/>
      <c r="D164" s="1224"/>
      <c r="E164" s="1235"/>
      <c r="F164" s="1224"/>
      <c r="G164" s="1224"/>
      <c r="H164" s="1235"/>
      <c r="I164" s="1226"/>
      <c r="J164" s="1267"/>
      <c r="K164" s="1224"/>
      <c r="L164" s="1224"/>
      <c r="M164" s="1237"/>
      <c r="N164" s="1222"/>
      <c r="O164" s="408" t="s">
        <v>105</v>
      </c>
      <c r="P164" s="408" t="s">
        <v>82</v>
      </c>
      <c r="Q164" s="408" t="s">
        <v>105</v>
      </c>
      <c r="R164" s="408" t="s">
        <v>82</v>
      </c>
      <c r="S164" s="1259"/>
      <c r="T164" s="1260"/>
      <c r="U164" s="412">
        <v>0.1</v>
      </c>
      <c r="V164" s="409" t="s">
        <v>57</v>
      </c>
      <c r="W164" s="413">
        <v>0.1</v>
      </c>
      <c r="X164" s="410" t="s">
        <v>108</v>
      </c>
      <c r="Y164" s="414">
        <v>0.1</v>
      </c>
      <c r="Z164" s="411" t="s">
        <v>59</v>
      </c>
      <c r="AA164" s="1263"/>
      <c r="AD164" s="455"/>
    </row>
    <row r="165" spans="1:30" ht="15.6" customHeight="1">
      <c r="A165" s="1137"/>
      <c r="B165" s="1243">
        <f>'Cadastro Inicial'!B23</f>
        <v>0</v>
      </c>
      <c r="C165" s="1245">
        <f>'Cadastro Inicial'!C23</f>
        <v>0</v>
      </c>
      <c r="D165" s="141"/>
      <c r="E165" s="141"/>
      <c r="F165" s="141"/>
      <c r="G165" s="141"/>
      <c r="H165" s="141"/>
      <c r="I165" s="679"/>
      <c r="J165" s="679"/>
      <c r="K165" s="141"/>
      <c r="L165" s="110">
        <f>IF(J165=0,0,(J165-I165)+1)</f>
        <v>0</v>
      </c>
      <c r="M165" s="114" t="s">
        <v>164</v>
      </c>
      <c r="N165" s="133">
        <v>0</v>
      </c>
      <c r="O165" s="150">
        <f>ROUNDUP(((Q165/T165)),0)</f>
        <v>0</v>
      </c>
      <c r="P165" s="150">
        <f>O165*K165*L165</f>
        <v>0</v>
      </c>
      <c r="Q165" s="151">
        <f>S165-(S165*N165)</f>
        <v>0</v>
      </c>
      <c r="R165" s="151">
        <f>Q165*K165*L165</f>
        <v>0</v>
      </c>
      <c r="S165" s="116"/>
      <c r="T165" s="877">
        <v>0.8</v>
      </c>
      <c r="U165" s="932">
        <f>U164</f>
        <v>0.1</v>
      </c>
      <c r="V165" s="862">
        <f>O165*U165</f>
        <v>0</v>
      </c>
      <c r="W165" s="928">
        <f>W164</f>
        <v>0.1</v>
      </c>
      <c r="X165" s="862">
        <f>$O165*W165</f>
        <v>0</v>
      </c>
      <c r="Y165" s="930">
        <f>Y164</f>
        <v>0.1</v>
      </c>
      <c r="Z165" s="862">
        <f>$O165*Y165</f>
        <v>0</v>
      </c>
      <c r="AA165" s="180" t="s">
        <v>114</v>
      </c>
      <c r="AC165" s="479">
        <v>165</v>
      </c>
      <c r="AD165" s="574">
        <f>V165+X165+Z165</f>
        <v>0</v>
      </c>
    </row>
    <row r="166" spans="1:30" ht="15.6" customHeight="1">
      <c r="A166" s="1137"/>
      <c r="B166" s="1243"/>
      <c r="C166" s="1245"/>
      <c r="D166" s="141"/>
      <c r="E166" s="141"/>
      <c r="F166" s="141"/>
      <c r="G166" s="141"/>
      <c r="H166" s="141"/>
      <c r="I166" s="679"/>
      <c r="J166" s="679"/>
      <c r="K166" s="141"/>
      <c r="L166" s="110">
        <f t="shared" ref="L166:L179" si="83">IF(J166=0,0,(J166-I166)+1)</f>
        <v>0</v>
      </c>
      <c r="M166" s="114" t="s">
        <v>164</v>
      </c>
      <c r="N166" s="133">
        <v>0</v>
      </c>
      <c r="O166" s="150">
        <f t="shared" ref="O166:O179" si="84">ROUNDUP(((Q166/T166)),0)</f>
        <v>0</v>
      </c>
      <c r="P166" s="150">
        <f t="shared" ref="P166:P179" si="85">O166*K166*L166</f>
        <v>0</v>
      </c>
      <c r="Q166" s="151">
        <f t="shared" ref="Q166:Q179" si="86">S166-(S166*N166)</f>
        <v>0</v>
      </c>
      <c r="R166" s="151">
        <f t="shared" ref="R166:R179" si="87">Q166*K166*L166</f>
        <v>0</v>
      </c>
      <c r="S166" s="116"/>
      <c r="T166" s="877">
        <v>0.8</v>
      </c>
      <c r="U166" s="925">
        <f t="shared" ref="U166:U179" si="88">U165</f>
        <v>0.1</v>
      </c>
      <c r="V166" s="845">
        <f t="shared" ref="V166:V179" si="89">O166*U166</f>
        <v>0</v>
      </c>
      <c r="W166" s="933">
        <f t="shared" ref="W166:W179" si="90">W165</f>
        <v>0.1</v>
      </c>
      <c r="X166" s="845">
        <f t="shared" ref="X166:X179" si="91">$O166*W166</f>
        <v>0</v>
      </c>
      <c r="Y166" s="935">
        <f t="shared" ref="Y166:Y179" si="92">Y165</f>
        <v>0.1</v>
      </c>
      <c r="Z166" s="845">
        <f t="shared" ref="Z166:Z179" si="93">$O166*Y166</f>
        <v>0</v>
      </c>
      <c r="AA166" s="188" t="s">
        <v>170</v>
      </c>
      <c r="AC166" s="479">
        <v>166</v>
      </c>
      <c r="AD166" s="574">
        <f t="shared" ref="AD166:AD179" si="94">V166+X166+Z166</f>
        <v>0</v>
      </c>
    </row>
    <row r="167" spans="1:30" ht="15.6" customHeight="1">
      <c r="A167" s="1137"/>
      <c r="B167" s="1243"/>
      <c r="C167" s="1245"/>
      <c r="D167" s="141"/>
      <c r="E167" s="141"/>
      <c r="F167" s="141"/>
      <c r="G167" s="141"/>
      <c r="H167" s="141"/>
      <c r="I167" s="679"/>
      <c r="J167" s="679"/>
      <c r="K167" s="141"/>
      <c r="L167" s="110">
        <f t="shared" si="83"/>
        <v>0</v>
      </c>
      <c r="M167" s="114" t="s">
        <v>164</v>
      </c>
      <c r="N167" s="133">
        <v>0</v>
      </c>
      <c r="O167" s="150">
        <f t="shared" si="84"/>
        <v>0</v>
      </c>
      <c r="P167" s="150">
        <f t="shared" si="85"/>
        <v>0</v>
      </c>
      <c r="Q167" s="151">
        <f t="shared" si="86"/>
        <v>0</v>
      </c>
      <c r="R167" s="151">
        <f t="shared" si="87"/>
        <v>0</v>
      </c>
      <c r="S167" s="116"/>
      <c r="T167" s="877">
        <v>0.8</v>
      </c>
      <c r="U167" s="925">
        <f t="shared" si="88"/>
        <v>0.1</v>
      </c>
      <c r="V167" s="845">
        <f t="shared" si="89"/>
        <v>0</v>
      </c>
      <c r="W167" s="933">
        <f t="shared" si="90"/>
        <v>0.1</v>
      </c>
      <c r="X167" s="845">
        <f t="shared" si="91"/>
        <v>0</v>
      </c>
      <c r="Y167" s="935">
        <f t="shared" si="92"/>
        <v>0.1</v>
      </c>
      <c r="Z167" s="845">
        <f t="shared" si="93"/>
        <v>0</v>
      </c>
      <c r="AA167" s="146"/>
      <c r="AC167" s="479">
        <v>167</v>
      </c>
      <c r="AD167" s="574">
        <f t="shared" si="94"/>
        <v>0</v>
      </c>
    </row>
    <row r="168" spans="1:30" ht="15.6" customHeight="1">
      <c r="A168" s="1137"/>
      <c r="B168" s="1243"/>
      <c r="C168" s="1245"/>
      <c r="D168" s="141"/>
      <c r="E168" s="141"/>
      <c r="F168" s="141"/>
      <c r="G168" s="141"/>
      <c r="H168" s="141"/>
      <c r="I168" s="679"/>
      <c r="J168" s="679"/>
      <c r="K168" s="141"/>
      <c r="L168" s="110">
        <f t="shared" si="83"/>
        <v>0</v>
      </c>
      <c r="M168" s="114" t="s">
        <v>164</v>
      </c>
      <c r="N168" s="133">
        <v>0</v>
      </c>
      <c r="O168" s="150">
        <f t="shared" si="84"/>
        <v>0</v>
      </c>
      <c r="P168" s="150">
        <f t="shared" si="85"/>
        <v>0</v>
      </c>
      <c r="Q168" s="151">
        <f t="shared" si="86"/>
        <v>0</v>
      </c>
      <c r="R168" s="151">
        <f t="shared" si="87"/>
        <v>0</v>
      </c>
      <c r="S168" s="116"/>
      <c r="T168" s="877">
        <v>0.8</v>
      </c>
      <c r="U168" s="925">
        <f t="shared" si="88"/>
        <v>0.1</v>
      </c>
      <c r="V168" s="845">
        <f t="shared" si="89"/>
        <v>0</v>
      </c>
      <c r="W168" s="933">
        <f t="shared" si="90"/>
        <v>0.1</v>
      </c>
      <c r="X168" s="845">
        <f t="shared" si="91"/>
        <v>0</v>
      </c>
      <c r="Y168" s="935">
        <f t="shared" si="92"/>
        <v>0.1</v>
      </c>
      <c r="Z168" s="845">
        <f t="shared" si="93"/>
        <v>0</v>
      </c>
      <c r="AA168" s="182" t="s">
        <v>116</v>
      </c>
      <c r="AC168" s="479">
        <v>168</v>
      </c>
      <c r="AD168" s="574">
        <f t="shared" si="94"/>
        <v>0</v>
      </c>
    </row>
    <row r="169" spans="1:30" ht="15.6" customHeight="1">
      <c r="A169" s="1137"/>
      <c r="B169" s="1243"/>
      <c r="C169" s="1245"/>
      <c r="D169" s="141"/>
      <c r="E169" s="141"/>
      <c r="F169" s="141"/>
      <c r="G169" s="141"/>
      <c r="H169" s="141"/>
      <c r="I169" s="679"/>
      <c r="J169" s="679"/>
      <c r="K169" s="141"/>
      <c r="L169" s="110">
        <f t="shared" si="83"/>
        <v>0</v>
      </c>
      <c r="M169" s="114" t="s">
        <v>164</v>
      </c>
      <c r="N169" s="133">
        <v>0</v>
      </c>
      <c r="O169" s="150">
        <f t="shared" si="84"/>
        <v>0</v>
      </c>
      <c r="P169" s="150">
        <f t="shared" si="85"/>
        <v>0</v>
      </c>
      <c r="Q169" s="151">
        <f t="shared" si="86"/>
        <v>0</v>
      </c>
      <c r="R169" s="151">
        <f t="shared" si="87"/>
        <v>0</v>
      </c>
      <c r="S169" s="116"/>
      <c r="T169" s="877">
        <v>0.8</v>
      </c>
      <c r="U169" s="925">
        <f t="shared" si="88"/>
        <v>0.1</v>
      </c>
      <c r="V169" s="845">
        <f t="shared" si="89"/>
        <v>0</v>
      </c>
      <c r="W169" s="933">
        <f t="shared" si="90"/>
        <v>0.1</v>
      </c>
      <c r="X169" s="845">
        <f t="shared" si="91"/>
        <v>0</v>
      </c>
      <c r="Y169" s="935">
        <f t="shared" si="92"/>
        <v>0.1</v>
      </c>
      <c r="Z169" s="845">
        <f t="shared" si="93"/>
        <v>0</v>
      </c>
      <c r="AA169" s="187" t="s">
        <v>140</v>
      </c>
      <c r="AC169" s="479">
        <v>169</v>
      </c>
      <c r="AD169" s="574">
        <f t="shared" si="94"/>
        <v>0</v>
      </c>
    </row>
    <row r="170" spans="1:30" ht="15.6" customHeight="1">
      <c r="A170" s="1137"/>
      <c r="B170" s="1243"/>
      <c r="C170" s="1245"/>
      <c r="D170" s="141"/>
      <c r="E170" s="141"/>
      <c r="F170" s="141"/>
      <c r="G170" s="141"/>
      <c r="H170" s="141"/>
      <c r="I170" s="679"/>
      <c r="J170" s="679"/>
      <c r="K170" s="141"/>
      <c r="L170" s="110">
        <f t="shared" si="83"/>
        <v>0</v>
      </c>
      <c r="M170" s="114" t="s">
        <v>164</v>
      </c>
      <c r="N170" s="133">
        <v>0</v>
      </c>
      <c r="O170" s="150">
        <f t="shared" si="84"/>
        <v>0</v>
      </c>
      <c r="P170" s="150">
        <f t="shared" si="85"/>
        <v>0</v>
      </c>
      <c r="Q170" s="151">
        <f t="shared" si="86"/>
        <v>0</v>
      </c>
      <c r="R170" s="151">
        <f t="shared" si="87"/>
        <v>0</v>
      </c>
      <c r="S170" s="116"/>
      <c r="T170" s="877">
        <v>0.8</v>
      </c>
      <c r="U170" s="925">
        <f t="shared" si="88"/>
        <v>0.1</v>
      </c>
      <c r="V170" s="845">
        <f t="shared" si="89"/>
        <v>0</v>
      </c>
      <c r="W170" s="933">
        <f t="shared" si="90"/>
        <v>0.1</v>
      </c>
      <c r="X170" s="845">
        <f t="shared" si="91"/>
        <v>0</v>
      </c>
      <c r="Y170" s="935">
        <f t="shared" si="92"/>
        <v>0.1</v>
      </c>
      <c r="Z170" s="845">
        <f t="shared" si="93"/>
        <v>0</v>
      </c>
      <c r="AA170" s="62"/>
      <c r="AC170" s="479">
        <v>170</v>
      </c>
      <c r="AD170" s="574">
        <f t="shared" si="94"/>
        <v>0</v>
      </c>
    </row>
    <row r="171" spans="1:30" ht="15.6" customHeight="1">
      <c r="A171" s="1137"/>
      <c r="B171" s="1243"/>
      <c r="C171" s="1245"/>
      <c r="D171" s="141"/>
      <c r="E171" s="141"/>
      <c r="F171" s="141"/>
      <c r="G171" s="141"/>
      <c r="H171" s="141"/>
      <c r="I171" s="679"/>
      <c r="J171" s="679"/>
      <c r="K171" s="141"/>
      <c r="L171" s="110">
        <f t="shared" si="83"/>
        <v>0</v>
      </c>
      <c r="M171" s="114" t="s">
        <v>164</v>
      </c>
      <c r="N171" s="133">
        <v>0</v>
      </c>
      <c r="O171" s="150">
        <f t="shared" si="84"/>
        <v>0</v>
      </c>
      <c r="P171" s="150">
        <f t="shared" si="85"/>
        <v>0</v>
      </c>
      <c r="Q171" s="151">
        <f t="shared" si="86"/>
        <v>0</v>
      </c>
      <c r="R171" s="151">
        <f t="shared" si="87"/>
        <v>0</v>
      </c>
      <c r="S171" s="116"/>
      <c r="T171" s="877">
        <v>0.8</v>
      </c>
      <c r="U171" s="925">
        <f t="shared" si="88"/>
        <v>0.1</v>
      </c>
      <c r="V171" s="845">
        <f t="shared" si="89"/>
        <v>0</v>
      </c>
      <c r="W171" s="933">
        <f t="shared" si="90"/>
        <v>0.1</v>
      </c>
      <c r="X171" s="845">
        <f t="shared" si="91"/>
        <v>0</v>
      </c>
      <c r="Y171" s="935">
        <f t="shared" si="92"/>
        <v>0.1</v>
      </c>
      <c r="Z171" s="845">
        <f t="shared" si="93"/>
        <v>0</v>
      </c>
      <c r="AA171" s="62"/>
      <c r="AC171" s="479">
        <v>171</v>
      </c>
      <c r="AD171" s="574">
        <f t="shared" si="94"/>
        <v>0</v>
      </c>
    </row>
    <row r="172" spans="1:30" ht="15.6" customHeight="1">
      <c r="A172" s="1137"/>
      <c r="B172" s="1243"/>
      <c r="C172" s="1245"/>
      <c r="D172" s="141"/>
      <c r="E172" s="141"/>
      <c r="F172" s="141"/>
      <c r="G172" s="141"/>
      <c r="H172" s="141"/>
      <c r="I172" s="679"/>
      <c r="J172" s="679"/>
      <c r="K172" s="141"/>
      <c r="L172" s="110">
        <f t="shared" si="83"/>
        <v>0</v>
      </c>
      <c r="M172" s="114" t="s">
        <v>164</v>
      </c>
      <c r="N172" s="133">
        <v>0</v>
      </c>
      <c r="O172" s="150">
        <f t="shared" si="84"/>
        <v>0</v>
      </c>
      <c r="P172" s="150">
        <f t="shared" si="85"/>
        <v>0</v>
      </c>
      <c r="Q172" s="151">
        <f t="shared" si="86"/>
        <v>0</v>
      </c>
      <c r="R172" s="151">
        <f t="shared" si="87"/>
        <v>0</v>
      </c>
      <c r="S172" s="116"/>
      <c r="T172" s="877">
        <v>0.8</v>
      </c>
      <c r="U172" s="925">
        <f t="shared" si="88"/>
        <v>0.1</v>
      </c>
      <c r="V172" s="845">
        <f t="shared" si="89"/>
        <v>0</v>
      </c>
      <c r="W172" s="933">
        <f t="shared" si="90"/>
        <v>0.1</v>
      </c>
      <c r="X172" s="845">
        <f t="shared" si="91"/>
        <v>0</v>
      </c>
      <c r="Y172" s="935">
        <f t="shared" si="92"/>
        <v>0.1</v>
      </c>
      <c r="Z172" s="845">
        <f t="shared" si="93"/>
        <v>0</v>
      </c>
      <c r="AA172" s="62"/>
      <c r="AC172" s="479">
        <v>172</v>
      </c>
      <c r="AD172" s="574">
        <f t="shared" si="94"/>
        <v>0</v>
      </c>
    </row>
    <row r="173" spans="1:30" ht="15.6" customHeight="1">
      <c r="A173" s="1137"/>
      <c r="B173" s="1243"/>
      <c r="C173" s="1245"/>
      <c r="D173" s="141"/>
      <c r="E173" s="141"/>
      <c r="F173" s="141"/>
      <c r="G173" s="141"/>
      <c r="H173" s="141"/>
      <c r="I173" s="679"/>
      <c r="J173" s="679"/>
      <c r="K173" s="141"/>
      <c r="L173" s="110">
        <f t="shared" si="83"/>
        <v>0</v>
      </c>
      <c r="M173" s="114" t="s">
        <v>164</v>
      </c>
      <c r="N173" s="133">
        <v>0</v>
      </c>
      <c r="O173" s="150">
        <f t="shared" si="84"/>
        <v>0</v>
      </c>
      <c r="P173" s="150">
        <f t="shared" si="85"/>
        <v>0</v>
      </c>
      <c r="Q173" s="151">
        <f t="shared" si="86"/>
        <v>0</v>
      </c>
      <c r="R173" s="151">
        <f t="shared" si="87"/>
        <v>0</v>
      </c>
      <c r="S173" s="116"/>
      <c r="T173" s="877">
        <v>0.8</v>
      </c>
      <c r="U173" s="925">
        <f t="shared" si="88"/>
        <v>0.1</v>
      </c>
      <c r="V173" s="845">
        <f t="shared" si="89"/>
        <v>0</v>
      </c>
      <c r="W173" s="933">
        <f t="shared" si="90"/>
        <v>0.1</v>
      </c>
      <c r="X173" s="845">
        <f t="shared" si="91"/>
        <v>0</v>
      </c>
      <c r="Y173" s="935">
        <f t="shared" si="92"/>
        <v>0.1</v>
      </c>
      <c r="Z173" s="845">
        <f t="shared" si="93"/>
        <v>0</v>
      </c>
      <c r="AA173" s="62"/>
      <c r="AC173" s="479">
        <v>173</v>
      </c>
      <c r="AD173" s="574">
        <f t="shared" si="94"/>
        <v>0</v>
      </c>
    </row>
    <row r="174" spans="1:30" ht="15.6" customHeight="1">
      <c r="A174" s="1137"/>
      <c r="B174" s="1243"/>
      <c r="C174" s="1245"/>
      <c r="D174" s="141"/>
      <c r="E174" s="141"/>
      <c r="F174" s="141"/>
      <c r="G174" s="141"/>
      <c r="H174" s="141"/>
      <c r="I174" s="679"/>
      <c r="J174" s="679"/>
      <c r="K174" s="141"/>
      <c r="L174" s="110">
        <f t="shared" si="83"/>
        <v>0</v>
      </c>
      <c r="M174" s="114" t="s">
        <v>164</v>
      </c>
      <c r="N174" s="133">
        <v>0</v>
      </c>
      <c r="O174" s="150">
        <f t="shared" si="84"/>
        <v>0</v>
      </c>
      <c r="P174" s="150">
        <f t="shared" si="85"/>
        <v>0</v>
      </c>
      <c r="Q174" s="151">
        <f t="shared" si="86"/>
        <v>0</v>
      </c>
      <c r="R174" s="151">
        <f t="shared" si="87"/>
        <v>0</v>
      </c>
      <c r="S174" s="116"/>
      <c r="T174" s="877">
        <v>0.8</v>
      </c>
      <c r="U174" s="925">
        <f t="shared" si="88"/>
        <v>0.1</v>
      </c>
      <c r="V174" s="845">
        <f t="shared" si="89"/>
        <v>0</v>
      </c>
      <c r="W174" s="933">
        <f t="shared" si="90"/>
        <v>0.1</v>
      </c>
      <c r="X174" s="845">
        <f t="shared" si="91"/>
        <v>0</v>
      </c>
      <c r="Y174" s="935">
        <f t="shared" si="92"/>
        <v>0.1</v>
      </c>
      <c r="Z174" s="845">
        <f t="shared" si="93"/>
        <v>0</v>
      </c>
      <c r="AA174" s="62"/>
      <c r="AC174" s="479">
        <v>174</v>
      </c>
      <c r="AD174" s="574">
        <f t="shared" si="94"/>
        <v>0</v>
      </c>
    </row>
    <row r="175" spans="1:30" ht="15.6" customHeight="1">
      <c r="A175" s="1137"/>
      <c r="B175" s="1243"/>
      <c r="C175" s="1245"/>
      <c r="D175" s="141"/>
      <c r="E175" s="141"/>
      <c r="F175" s="141"/>
      <c r="G175" s="141"/>
      <c r="H175" s="141"/>
      <c r="I175" s="679"/>
      <c r="J175" s="679"/>
      <c r="K175" s="141"/>
      <c r="L175" s="110">
        <f t="shared" si="83"/>
        <v>0</v>
      </c>
      <c r="M175" s="114" t="s">
        <v>164</v>
      </c>
      <c r="N175" s="133">
        <v>0</v>
      </c>
      <c r="O175" s="150">
        <f t="shared" si="84"/>
        <v>0</v>
      </c>
      <c r="P175" s="150">
        <f t="shared" si="85"/>
        <v>0</v>
      </c>
      <c r="Q175" s="151">
        <f t="shared" si="86"/>
        <v>0</v>
      </c>
      <c r="R175" s="151">
        <f t="shared" si="87"/>
        <v>0</v>
      </c>
      <c r="S175" s="116"/>
      <c r="T175" s="877">
        <v>0.8</v>
      </c>
      <c r="U175" s="925">
        <f t="shared" si="88"/>
        <v>0.1</v>
      </c>
      <c r="V175" s="845">
        <f t="shared" si="89"/>
        <v>0</v>
      </c>
      <c r="W175" s="933">
        <f t="shared" si="90"/>
        <v>0.1</v>
      </c>
      <c r="X175" s="845">
        <f t="shared" si="91"/>
        <v>0</v>
      </c>
      <c r="Y175" s="935">
        <f t="shared" si="92"/>
        <v>0.1</v>
      </c>
      <c r="Z175" s="845">
        <f t="shared" si="93"/>
        <v>0</v>
      </c>
      <c r="AA175" s="62"/>
      <c r="AC175" s="479">
        <v>175</v>
      </c>
      <c r="AD175" s="574">
        <f t="shared" si="94"/>
        <v>0</v>
      </c>
    </row>
    <row r="176" spans="1:30" ht="15.6" customHeight="1">
      <c r="A176" s="1137"/>
      <c r="B176" s="1243"/>
      <c r="C176" s="1245"/>
      <c r="D176" s="141"/>
      <c r="E176" s="141"/>
      <c r="F176" s="141"/>
      <c r="G176" s="141"/>
      <c r="H176" s="141"/>
      <c r="I176" s="679"/>
      <c r="J176" s="679"/>
      <c r="K176" s="141"/>
      <c r="L176" s="110">
        <f t="shared" si="83"/>
        <v>0</v>
      </c>
      <c r="M176" s="114" t="s">
        <v>164</v>
      </c>
      <c r="N176" s="133">
        <v>0</v>
      </c>
      <c r="O176" s="150">
        <f t="shared" si="84"/>
        <v>0</v>
      </c>
      <c r="P176" s="150">
        <f t="shared" si="85"/>
        <v>0</v>
      </c>
      <c r="Q176" s="151">
        <f t="shared" si="86"/>
        <v>0</v>
      </c>
      <c r="R176" s="151">
        <f t="shared" si="87"/>
        <v>0</v>
      </c>
      <c r="S176" s="116"/>
      <c r="T176" s="877">
        <v>0.8</v>
      </c>
      <c r="U176" s="925">
        <f t="shared" si="88"/>
        <v>0.1</v>
      </c>
      <c r="V176" s="845">
        <f t="shared" si="89"/>
        <v>0</v>
      </c>
      <c r="W176" s="933">
        <f t="shared" si="90"/>
        <v>0.1</v>
      </c>
      <c r="X176" s="845">
        <f t="shared" si="91"/>
        <v>0</v>
      </c>
      <c r="Y176" s="935">
        <f t="shared" si="92"/>
        <v>0.1</v>
      </c>
      <c r="Z176" s="845">
        <f t="shared" si="93"/>
        <v>0</v>
      </c>
      <c r="AA176" s="62"/>
      <c r="AC176" s="479">
        <v>176</v>
      </c>
      <c r="AD176" s="574">
        <f t="shared" si="94"/>
        <v>0</v>
      </c>
    </row>
    <row r="177" spans="1:32" ht="15.6" customHeight="1">
      <c r="A177" s="1137"/>
      <c r="B177" s="1243"/>
      <c r="C177" s="1245"/>
      <c r="D177" s="141"/>
      <c r="E177" s="141"/>
      <c r="F177" s="141"/>
      <c r="G177" s="141"/>
      <c r="H177" s="141"/>
      <c r="I177" s="679"/>
      <c r="J177" s="679"/>
      <c r="K177" s="141"/>
      <c r="L177" s="110">
        <f t="shared" si="83"/>
        <v>0</v>
      </c>
      <c r="M177" s="114" t="s">
        <v>164</v>
      </c>
      <c r="N177" s="133">
        <v>0</v>
      </c>
      <c r="O177" s="150">
        <f t="shared" si="84"/>
        <v>0</v>
      </c>
      <c r="P177" s="150">
        <f t="shared" si="85"/>
        <v>0</v>
      </c>
      <c r="Q177" s="151">
        <f t="shared" si="86"/>
        <v>0</v>
      </c>
      <c r="R177" s="151">
        <f t="shared" si="87"/>
        <v>0</v>
      </c>
      <c r="S177" s="116"/>
      <c r="T177" s="877">
        <v>0.8</v>
      </c>
      <c r="U177" s="925">
        <f t="shared" si="88"/>
        <v>0.1</v>
      </c>
      <c r="V177" s="845">
        <f t="shared" si="89"/>
        <v>0</v>
      </c>
      <c r="W177" s="933">
        <f t="shared" si="90"/>
        <v>0.1</v>
      </c>
      <c r="X177" s="845">
        <f t="shared" si="91"/>
        <v>0</v>
      </c>
      <c r="Y177" s="935">
        <f t="shared" si="92"/>
        <v>0.1</v>
      </c>
      <c r="Z177" s="845">
        <f t="shared" si="93"/>
        <v>0</v>
      </c>
      <c r="AA177" s="62"/>
      <c r="AC177" s="479">
        <v>177</v>
      </c>
      <c r="AD177" s="574">
        <f t="shared" si="94"/>
        <v>0</v>
      </c>
    </row>
    <row r="178" spans="1:32" ht="15.6" customHeight="1">
      <c r="A178" s="1137"/>
      <c r="B178" s="1243"/>
      <c r="C178" s="1245"/>
      <c r="D178" s="141"/>
      <c r="E178" s="141"/>
      <c r="F178" s="141"/>
      <c r="G178" s="141"/>
      <c r="H178" s="141"/>
      <c r="I178" s="679"/>
      <c r="J178" s="679"/>
      <c r="K178" s="141"/>
      <c r="L178" s="110">
        <f t="shared" si="83"/>
        <v>0</v>
      </c>
      <c r="M178" s="114" t="s">
        <v>164</v>
      </c>
      <c r="N178" s="133">
        <v>0</v>
      </c>
      <c r="O178" s="150">
        <f t="shared" si="84"/>
        <v>0</v>
      </c>
      <c r="P178" s="150">
        <f t="shared" si="85"/>
        <v>0</v>
      </c>
      <c r="Q178" s="151">
        <f t="shared" si="86"/>
        <v>0</v>
      </c>
      <c r="R178" s="151">
        <f t="shared" si="87"/>
        <v>0</v>
      </c>
      <c r="S178" s="116"/>
      <c r="T178" s="877">
        <v>0.8</v>
      </c>
      <c r="U178" s="925">
        <f t="shared" si="88"/>
        <v>0.1</v>
      </c>
      <c r="V178" s="845">
        <f t="shared" si="89"/>
        <v>0</v>
      </c>
      <c r="W178" s="933">
        <f t="shared" si="90"/>
        <v>0.1</v>
      </c>
      <c r="X178" s="845">
        <f t="shared" si="91"/>
        <v>0</v>
      </c>
      <c r="Y178" s="935">
        <f t="shared" si="92"/>
        <v>0.1</v>
      </c>
      <c r="Z178" s="845">
        <f t="shared" si="93"/>
        <v>0</v>
      </c>
      <c r="AA178" s="62"/>
      <c r="AC178" s="479">
        <v>178</v>
      </c>
      <c r="AD178" s="574">
        <f t="shared" si="94"/>
        <v>0</v>
      </c>
    </row>
    <row r="179" spans="1:32" ht="15.6" customHeight="1">
      <c r="A179" s="1137"/>
      <c r="B179" s="1243"/>
      <c r="C179" s="1245"/>
      <c r="D179" s="141"/>
      <c r="E179" s="141"/>
      <c r="F179" s="141"/>
      <c r="G179" s="141"/>
      <c r="H179" s="141"/>
      <c r="I179" s="679"/>
      <c r="J179" s="679"/>
      <c r="K179" s="141"/>
      <c r="L179" s="110">
        <f t="shared" si="83"/>
        <v>0</v>
      </c>
      <c r="M179" s="114" t="s">
        <v>164</v>
      </c>
      <c r="N179" s="133">
        <v>0</v>
      </c>
      <c r="O179" s="354">
        <f t="shared" si="84"/>
        <v>0</v>
      </c>
      <c r="P179" s="354">
        <f t="shared" si="85"/>
        <v>0</v>
      </c>
      <c r="Q179" s="151">
        <f t="shared" si="86"/>
        <v>0</v>
      </c>
      <c r="R179" s="151">
        <f t="shared" si="87"/>
        <v>0</v>
      </c>
      <c r="S179" s="116"/>
      <c r="T179" s="877">
        <v>0.8</v>
      </c>
      <c r="U179" s="926">
        <f t="shared" si="88"/>
        <v>0.1</v>
      </c>
      <c r="V179" s="876">
        <f t="shared" si="89"/>
        <v>0</v>
      </c>
      <c r="W179" s="934">
        <f t="shared" si="90"/>
        <v>0.1</v>
      </c>
      <c r="X179" s="876">
        <f t="shared" si="91"/>
        <v>0</v>
      </c>
      <c r="Y179" s="936">
        <f t="shared" si="92"/>
        <v>0.1</v>
      </c>
      <c r="Z179" s="876">
        <f t="shared" si="93"/>
        <v>0</v>
      </c>
      <c r="AA179" s="62"/>
      <c r="AC179" s="479">
        <v>179</v>
      </c>
      <c r="AD179" s="574">
        <f t="shared" si="94"/>
        <v>0</v>
      </c>
    </row>
    <row r="180" spans="1:32">
      <c r="A180" s="1137"/>
      <c r="B180" s="684"/>
      <c r="C180" s="685"/>
      <c r="D180" s="686"/>
      <c r="E180" s="686"/>
      <c r="F180" s="686"/>
      <c r="G180" s="686"/>
      <c r="H180" s="686"/>
      <c r="I180" s="687"/>
      <c r="J180" s="687"/>
      <c r="K180" s="686"/>
      <c r="L180" s="685"/>
      <c r="M180" s="686"/>
      <c r="N180" s="688"/>
      <c r="O180" s="555" t="s">
        <v>203</v>
      </c>
      <c r="P180" s="555">
        <f>SUM(P165:P179)</f>
        <v>0</v>
      </c>
      <c r="Q180" s="556" t="s">
        <v>204</v>
      </c>
      <c r="R180" s="556">
        <f>SUM(R165:R179)</f>
        <v>0</v>
      </c>
      <c r="S180" s="671" t="s">
        <v>205</v>
      </c>
      <c r="T180" s="571" t="str">
        <f>IF(SUM(S165:S179)=0,"",1-(R180/P180))</f>
        <v/>
      </c>
      <c r="U180" s="878" t="s">
        <v>123</v>
      </c>
      <c r="V180" s="878" t="s">
        <v>124</v>
      </c>
      <c r="W180" s="879" t="s">
        <v>125</v>
      </c>
      <c r="X180" s="879" t="s">
        <v>126</v>
      </c>
      <c r="Y180" s="880" t="s">
        <v>127</v>
      </c>
      <c r="Z180" s="880" t="s">
        <v>128</v>
      </c>
      <c r="AA180" s="62"/>
      <c r="AC180" s="1020" t="s">
        <v>129</v>
      </c>
      <c r="AD180" s="1020"/>
      <c r="AE180" s="1020" t="s">
        <v>130</v>
      </c>
      <c r="AF180" s="1020"/>
    </row>
    <row r="181" spans="1:32">
      <c r="A181" s="1137"/>
      <c r="B181" s="572" t="s">
        <v>131</v>
      </c>
      <c r="C181" s="1255"/>
      <c r="D181" s="1255"/>
      <c r="E181" s="1255"/>
      <c r="F181" s="1255"/>
      <c r="G181" s="1255"/>
      <c r="H181" s="1255"/>
      <c r="I181" s="1255"/>
      <c r="J181" s="1255"/>
      <c r="K181" s="1255"/>
      <c r="L181" s="1255"/>
      <c r="M181" s="1255"/>
      <c r="N181" s="1255"/>
      <c r="O181" s="1255"/>
      <c r="P181" s="1255"/>
      <c r="Q181" s="1255"/>
      <c r="R181" s="1255"/>
      <c r="S181" s="1255"/>
      <c r="T181" s="1255"/>
      <c r="U181" s="563">
        <f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564">
        <f>R180*U164</f>
        <v>0</v>
      </c>
      <c r="W181" s="563">
        <f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564">
        <f>R180*W164</f>
        <v>0</v>
      </c>
      <c r="Y181" s="563">
        <f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564">
        <f>R180*Y164</f>
        <v>0</v>
      </c>
      <c r="AA181" s="62"/>
      <c r="AC181" s="573">
        <v>181</v>
      </c>
      <c r="AD181" s="574">
        <f>V181+X181+Z181</f>
        <v>0</v>
      </c>
      <c r="AE181" s="1021">
        <f>U181+W181+Y181</f>
        <v>0</v>
      </c>
      <c r="AF181" s="1020"/>
    </row>
    <row r="182" spans="1:32">
      <c r="A182" s="1137"/>
      <c r="B182" s="479" t="s">
        <v>206</v>
      </c>
      <c r="C182" s="1255"/>
      <c r="D182" s="1255"/>
      <c r="E182" s="1255"/>
      <c r="F182" s="1255"/>
      <c r="G182" s="1255"/>
      <c r="H182" s="1255"/>
      <c r="I182" s="1255"/>
      <c r="J182" s="1255"/>
      <c r="K182" s="1255"/>
      <c r="L182" s="1255"/>
      <c r="M182" s="1255"/>
      <c r="N182" s="1255"/>
      <c r="O182" s="1255"/>
      <c r="P182" s="1255"/>
      <c r="Q182" s="1255"/>
      <c r="R182" s="1255"/>
      <c r="S182" s="1255"/>
      <c r="T182" s="1255"/>
      <c r="U182" s="1264" t="s">
        <v>135</v>
      </c>
      <c r="V182" s="1265"/>
      <c r="W182" s="1171">
        <f>SUM(P165:P179)+U181+W181+Y181</f>
        <v>0</v>
      </c>
      <c r="X182" s="1172"/>
      <c r="Y182" s="186" t="s">
        <v>136</v>
      </c>
      <c r="Z182" s="360">
        <f>(R180)+(R180*U164)+(R180*W164)+(R180*Y164)</f>
        <v>0</v>
      </c>
      <c r="AA182" s="62"/>
      <c r="AD182" s="455"/>
    </row>
    <row r="183" spans="1:32">
      <c r="A183" s="1137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D183" s="455"/>
    </row>
    <row r="184" spans="1:32" ht="15.6" customHeight="1">
      <c r="A184" s="1137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D184" s="455"/>
    </row>
    <row r="185" spans="1:32" ht="42" customHeight="1">
      <c r="A185" s="1139" t="s">
        <v>141</v>
      </c>
      <c r="B185" s="1251" t="s">
        <v>214</v>
      </c>
      <c r="C185" s="1251"/>
      <c r="D185" s="1251"/>
      <c r="E185" s="1251"/>
      <c r="F185" s="1251"/>
      <c r="G185" s="1251"/>
      <c r="H185" s="1251"/>
      <c r="I185" s="1251"/>
      <c r="J185" s="1251"/>
      <c r="K185" s="1251"/>
      <c r="L185" s="1251"/>
      <c r="M185" s="668"/>
      <c r="N185" s="1252" t="str">
        <f>IF(B188=0,"",B188)</f>
        <v/>
      </c>
      <c r="O185" s="1252"/>
      <c r="P185" s="1252"/>
      <c r="Q185" s="1252"/>
      <c r="R185" s="1252"/>
      <c r="S185" s="1252"/>
      <c r="T185" s="1252"/>
      <c r="U185" s="1252"/>
      <c r="V185" s="1252"/>
      <c r="W185" s="1252"/>
      <c r="X185" s="1252"/>
      <c r="Y185" s="1252"/>
      <c r="Z185" s="1252"/>
      <c r="AA185" s="1252"/>
      <c r="AD185" s="455"/>
    </row>
    <row r="186" spans="1:32" ht="15.6" customHeight="1">
      <c r="A186" s="1139"/>
      <c r="B186" s="1216" t="s">
        <v>74</v>
      </c>
      <c r="C186" s="1279" t="s">
        <v>75</v>
      </c>
      <c r="D186" s="1223" t="s">
        <v>84</v>
      </c>
      <c r="E186" s="1234" t="s">
        <v>193</v>
      </c>
      <c r="F186" s="1223" t="s">
        <v>194</v>
      </c>
      <c r="G186" s="1223" t="s">
        <v>195</v>
      </c>
      <c r="H186" s="1234" t="s">
        <v>196</v>
      </c>
      <c r="I186" s="1225" t="s">
        <v>157</v>
      </c>
      <c r="J186" s="1266" t="s">
        <v>175</v>
      </c>
      <c r="K186" s="1223" t="s">
        <v>77</v>
      </c>
      <c r="L186" s="1223" t="s">
        <v>78</v>
      </c>
      <c r="M186" s="1236" t="s">
        <v>100</v>
      </c>
      <c r="N186" s="1216"/>
      <c r="O186" s="1256" t="s">
        <v>197</v>
      </c>
      <c r="P186" s="1256"/>
      <c r="Q186" s="1257" t="s">
        <v>198</v>
      </c>
      <c r="R186" s="1220"/>
      <c r="S186" s="1258" t="s">
        <v>207</v>
      </c>
      <c r="T186" s="1236" t="s">
        <v>63</v>
      </c>
      <c r="U186" s="1261" t="s">
        <v>80</v>
      </c>
      <c r="V186" s="1261"/>
      <c r="W186" s="1261"/>
      <c r="X186" s="1261"/>
      <c r="Y186" s="1261"/>
      <c r="Z186" s="1261"/>
      <c r="AA186" s="1262" t="s">
        <v>208</v>
      </c>
      <c r="AD186" s="455"/>
    </row>
    <row r="187" spans="1:32" ht="15.6" customHeight="1">
      <c r="A187" s="1139"/>
      <c r="B187" s="1217"/>
      <c r="C187" s="1280"/>
      <c r="D187" s="1224"/>
      <c r="E187" s="1235"/>
      <c r="F187" s="1224"/>
      <c r="G187" s="1224"/>
      <c r="H187" s="1235"/>
      <c r="I187" s="1226"/>
      <c r="J187" s="1267"/>
      <c r="K187" s="1224"/>
      <c r="L187" s="1224"/>
      <c r="M187" s="1237"/>
      <c r="N187" s="1222"/>
      <c r="O187" s="408" t="s">
        <v>105</v>
      </c>
      <c r="P187" s="408" t="s">
        <v>82</v>
      </c>
      <c r="Q187" s="408" t="s">
        <v>105</v>
      </c>
      <c r="R187" s="408" t="s">
        <v>82</v>
      </c>
      <c r="S187" s="1259"/>
      <c r="T187" s="1260"/>
      <c r="U187" s="412">
        <v>0.1</v>
      </c>
      <c r="V187" s="409" t="s">
        <v>57</v>
      </c>
      <c r="W187" s="413">
        <v>0.1</v>
      </c>
      <c r="X187" s="410" t="s">
        <v>108</v>
      </c>
      <c r="Y187" s="414">
        <v>0.1</v>
      </c>
      <c r="Z187" s="411" t="s">
        <v>59</v>
      </c>
      <c r="AA187" s="1263"/>
      <c r="AD187" s="455"/>
    </row>
    <row r="188" spans="1:32" ht="15.6" customHeight="1">
      <c r="A188" s="1139"/>
      <c r="B188" s="1243">
        <f>'Cadastro Inicial'!B24</f>
        <v>0</v>
      </c>
      <c r="C188" s="1245">
        <f>'Cadastro Inicial'!C24</f>
        <v>0</v>
      </c>
      <c r="D188" s="141"/>
      <c r="E188" s="141"/>
      <c r="F188" s="141"/>
      <c r="G188" s="141"/>
      <c r="H188" s="141"/>
      <c r="I188" s="679"/>
      <c r="J188" s="679"/>
      <c r="K188" s="141"/>
      <c r="L188" s="110">
        <f>IF(J188=0,0,(J188-I188)+1)</f>
        <v>0</v>
      </c>
      <c r="M188" s="114" t="s">
        <v>164</v>
      </c>
      <c r="N188" s="133">
        <v>0</v>
      </c>
      <c r="O188" s="150">
        <f>ROUNDUP(((Q188/T188)),0)</f>
        <v>0</v>
      </c>
      <c r="P188" s="150">
        <f>O188*K188*L188</f>
        <v>0</v>
      </c>
      <c r="Q188" s="151">
        <f>S188-(S188*N188)</f>
        <v>0</v>
      </c>
      <c r="R188" s="151">
        <f>Q188*K188*L188</f>
        <v>0</v>
      </c>
      <c r="S188" s="116"/>
      <c r="T188" s="877">
        <v>0.8</v>
      </c>
      <c r="U188" s="932">
        <f>U187</f>
        <v>0.1</v>
      </c>
      <c r="V188" s="862">
        <f>O188*U188</f>
        <v>0</v>
      </c>
      <c r="W188" s="928">
        <f>W187</f>
        <v>0.1</v>
      </c>
      <c r="X188" s="862">
        <f>$O188*W188</f>
        <v>0</v>
      </c>
      <c r="Y188" s="930">
        <f>Y187</f>
        <v>0.1</v>
      </c>
      <c r="Z188" s="862">
        <f>$O188*Y188</f>
        <v>0</v>
      </c>
      <c r="AA188" s="180" t="s">
        <v>114</v>
      </c>
      <c r="AC188" s="479">
        <v>188</v>
      </c>
      <c r="AD188" s="574">
        <f>V188+X188+Z188</f>
        <v>0</v>
      </c>
    </row>
    <row r="189" spans="1:32" ht="15.6" customHeight="1">
      <c r="A189" s="1139"/>
      <c r="B189" s="1243"/>
      <c r="C189" s="1245"/>
      <c r="D189" s="141"/>
      <c r="E189" s="141"/>
      <c r="F189" s="141"/>
      <c r="G189" s="141"/>
      <c r="H189" s="141"/>
      <c r="I189" s="679"/>
      <c r="J189" s="679"/>
      <c r="K189" s="141"/>
      <c r="L189" s="110">
        <f t="shared" ref="L189:L202" si="95">IF(J189=0,0,(J189-I189)+1)</f>
        <v>0</v>
      </c>
      <c r="M189" s="114" t="s">
        <v>164</v>
      </c>
      <c r="N189" s="133">
        <v>0</v>
      </c>
      <c r="O189" s="150">
        <f t="shared" ref="O189:O202" si="96">ROUNDUP(((Q189/T189)),0)</f>
        <v>0</v>
      </c>
      <c r="P189" s="150">
        <f t="shared" ref="P189:P202" si="97">O189*K189*L189</f>
        <v>0</v>
      </c>
      <c r="Q189" s="151">
        <f t="shared" ref="Q189:Q202" si="98">S189-(S189*N189)</f>
        <v>0</v>
      </c>
      <c r="R189" s="151">
        <f t="shared" ref="R189:R202" si="99">Q189*K189*L189</f>
        <v>0</v>
      </c>
      <c r="S189" s="116"/>
      <c r="T189" s="877">
        <v>0.8</v>
      </c>
      <c r="U189" s="925">
        <f t="shared" ref="U189:U202" si="100">U188</f>
        <v>0.1</v>
      </c>
      <c r="V189" s="845">
        <f t="shared" ref="V189:V202" si="101">O189*U189</f>
        <v>0</v>
      </c>
      <c r="W189" s="933">
        <f t="shared" ref="W189:W202" si="102">W188</f>
        <v>0.1</v>
      </c>
      <c r="X189" s="845">
        <f t="shared" ref="X189:X202" si="103">$O189*W189</f>
        <v>0</v>
      </c>
      <c r="Y189" s="935">
        <f t="shared" ref="Y189:Y202" si="104">Y188</f>
        <v>0.1</v>
      </c>
      <c r="Z189" s="845">
        <f t="shared" ref="Z189:Z202" si="105">$O189*Y189</f>
        <v>0</v>
      </c>
      <c r="AA189" s="188" t="s">
        <v>170</v>
      </c>
      <c r="AC189" s="479">
        <v>189</v>
      </c>
      <c r="AD189" s="574">
        <f t="shared" ref="AD189:AD202" si="106">V189+X189+Z189</f>
        <v>0</v>
      </c>
    </row>
    <row r="190" spans="1:32" ht="15.6" customHeight="1">
      <c r="A190" s="1139"/>
      <c r="B190" s="1243"/>
      <c r="C190" s="1245"/>
      <c r="D190" s="141"/>
      <c r="E190" s="141"/>
      <c r="F190" s="141"/>
      <c r="G190" s="141"/>
      <c r="H190" s="141"/>
      <c r="I190" s="679"/>
      <c r="J190" s="679"/>
      <c r="K190" s="141"/>
      <c r="L190" s="110">
        <f t="shared" si="95"/>
        <v>0</v>
      </c>
      <c r="M190" s="114" t="s">
        <v>164</v>
      </c>
      <c r="N190" s="133">
        <v>0</v>
      </c>
      <c r="O190" s="150">
        <f t="shared" si="96"/>
        <v>0</v>
      </c>
      <c r="P190" s="150">
        <f t="shared" si="97"/>
        <v>0</v>
      </c>
      <c r="Q190" s="151">
        <f t="shared" si="98"/>
        <v>0</v>
      </c>
      <c r="R190" s="151">
        <f t="shared" si="99"/>
        <v>0</v>
      </c>
      <c r="S190" s="116"/>
      <c r="T190" s="877">
        <v>0.8</v>
      </c>
      <c r="U190" s="925">
        <f t="shared" si="100"/>
        <v>0.1</v>
      </c>
      <c r="V190" s="845">
        <f t="shared" si="101"/>
        <v>0</v>
      </c>
      <c r="W190" s="933">
        <f t="shared" si="102"/>
        <v>0.1</v>
      </c>
      <c r="X190" s="845">
        <f t="shared" si="103"/>
        <v>0</v>
      </c>
      <c r="Y190" s="935">
        <f t="shared" si="104"/>
        <v>0.1</v>
      </c>
      <c r="Z190" s="845">
        <f t="shared" si="105"/>
        <v>0</v>
      </c>
      <c r="AA190" s="147"/>
      <c r="AC190" s="479">
        <v>190</v>
      </c>
      <c r="AD190" s="574">
        <f t="shared" si="106"/>
        <v>0</v>
      </c>
    </row>
    <row r="191" spans="1:32" ht="15.6" customHeight="1">
      <c r="A191" s="1139"/>
      <c r="B191" s="1243"/>
      <c r="C191" s="1245"/>
      <c r="D191" s="141"/>
      <c r="E191" s="141"/>
      <c r="F191" s="141"/>
      <c r="G191" s="141"/>
      <c r="H191" s="141"/>
      <c r="I191" s="679"/>
      <c r="J191" s="679"/>
      <c r="K191" s="141"/>
      <c r="L191" s="110">
        <f t="shared" si="95"/>
        <v>0</v>
      </c>
      <c r="M191" s="114" t="s">
        <v>164</v>
      </c>
      <c r="N191" s="133">
        <v>0</v>
      </c>
      <c r="O191" s="150">
        <f t="shared" si="96"/>
        <v>0</v>
      </c>
      <c r="P191" s="150">
        <f t="shared" si="97"/>
        <v>0</v>
      </c>
      <c r="Q191" s="151">
        <f t="shared" si="98"/>
        <v>0</v>
      </c>
      <c r="R191" s="151">
        <f t="shared" si="99"/>
        <v>0</v>
      </c>
      <c r="S191" s="116"/>
      <c r="T191" s="877">
        <v>0.8</v>
      </c>
      <c r="U191" s="925">
        <f t="shared" si="100"/>
        <v>0.1</v>
      </c>
      <c r="V191" s="845">
        <f t="shared" si="101"/>
        <v>0</v>
      </c>
      <c r="W191" s="933">
        <f t="shared" si="102"/>
        <v>0.1</v>
      </c>
      <c r="X191" s="845">
        <f t="shared" si="103"/>
        <v>0</v>
      </c>
      <c r="Y191" s="935">
        <f t="shared" si="104"/>
        <v>0.1</v>
      </c>
      <c r="Z191" s="845">
        <f t="shared" si="105"/>
        <v>0</v>
      </c>
      <c r="AA191" s="182" t="s">
        <v>116</v>
      </c>
      <c r="AC191" s="479">
        <v>191</v>
      </c>
      <c r="AD191" s="574">
        <f t="shared" si="106"/>
        <v>0</v>
      </c>
    </row>
    <row r="192" spans="1:32" ht="15.6" customHeight="1">
      <c r="A192" s="1139"/>
      <c r="B192" s="1243"/>
      <c r="C192" s="1245"/>
      <c r="D192" s="141"/>
      <c r="E192" s="141"/>
      <c r="F192" s="141"/>
      <c r="G192" s="141"/>
      <c r="H192" s="141"/>
      <c r="I192" s="679"/>
      <c r="J192" s="679"/>
      <c r="K192" s="141"/>
      <c r="L192" s="110">
        <f t="shared" si="95"/>
        <v>0</v>
      </c>
      <c r="M192" s="114" t="s">
        <v>164</v>
      </c>
      <c r="N192" s="133">
        <v>0</v>
      </c>
      <c r="O192" s="150">
        <f t="shared" si="96"/>
        <v>0</v>
      </c>
      <c r="P192" s="150">
        <f t="shared" si="97"/>
        <v>0</v>
      </c>
      <c r="Q192" s="151">
        <f t="shared" si="98"/>
        <v>0</v>
      </c>
      <c r="R192" s="151">
        <f t="shared" si="99"/>
        <v>0</v>
      </c>
      <c r="S192" s="116"/>
      <c r="T192" s="877">
        <v>0.8</v>
      </c>
      <c r="U192" s="925">
        <f t="shared" si="100"/>
        <v>0.1</v>
      </c>
      <c r="V192" s="845">
        <f t="shared" si="101"/>
        <v>0</v>
      </c>
      <c r="W192" s="933">
        <f t="shared" si="102"/>
        <v>0.1</v>
      </c>
      <c r="X192" s="845">
        <f t="shared" si="103"/>
        <v>0</v>
      </c>
      <c r="Y192" s="935">
        <f t="shared" si="104"/>
        <v>0.1</v>
      </c>
      <c r="Z192" s="845">
        <f t="shared" si="105"/>
        <v>0</v>
      </c>
      <c r="AA192" s="187" t="s">
        <v>140</v>
      </c>
      <c r="AC192" s="479">
        <v>192</v>
      </c>
      <c r="AD192" s="574">
        <f t="shared" si="106"/>
        <v>0</v>
      </c>
    </row>
    <row r="193" spans="1:32" ht="15.6" customHeight="1">
      <c r="A193" s="1139"/>
      <c r="B193" s="1243"/>
      <c r="C193" s="1245"/>
      <c r="D193" s="141"/>
      <c r="E193" s="141"/>
      <c r="F193" s="141"/>
      <c r="G193" s="141"/>
      <c r="H193" s="141"/>
      <c r="I193" s="679"/>
      <c r="J193" s="679"/>
      <c r="K193" s="141"/>
      <c r="L193" s="110">
        <f t="shared" si="95"/>
        <v>0</v>
      </c>
      <c r="M193" s="114" t="s">
        <v>164</v>
      </c>
      <c r="N193" s="133">
        <v>0</v>
      </c>
      <c r="O193" s="150">
        <f t="shared" si="96"/>
        <v>0</v>
      </c>
      <c r="P193" s="150">
        <f t="shared" si="97"/>
        <v>0</v>
      </c>
      <c r="Q193" s="151">
        <f t="shared" si="98"/>
        <v>0</v>
      </c>
      <c r="R193" s="151">
        <f t="shared" si="99"/>
        <v>0</v>
      </c>
      <c r="S193" s="116"/>
      <c r="T193" s="877">
        <v>0.8</v>
      </c>
      <c r="U193" s="925">
        <f t="shared" si="100"/>
        <v>0.1</v>
      </c>
      <c r="V193" s="845">
        <f t="shared" si="101"/>
        <v>0</v>
      </c>
      <c r="W193" s="933">
        <f t="shared" si="102"/>
        <v>0.1</v>
      </c>
      <c r="X193" s="845">
        <f t="shared" si="103"/>
        <v>0</v>
      </c>
      <c r="Y193" s="935">
        <f t="shared" si="104"/>
        <v>0.1</v>
      </c>
      <c r="Z193" s="845">
        <f t="shared" si="105"/>
        <v>0</v>
      </c>
      <c r="AA193" s="63"/>
      <c r="AC193" s="479">
        <v>193</v>
      </c>
      <c r="AD193" s="574">
        <f t="shared" si="106"/>
        <v>0</v>
      </c>
    </row>
    <row r="194" spans="1:32" ht="15.6" customHeight="1">
      <c r="A194" s="1139"/>
      <c r="B194" s="1243"/>
      <c r="C194" s="1245"/>
      <c r="D194" s="141"/>
      <c r="E194" s="141"/>
      <c r="F194" s="141"/>
      <c r="G194" s="141"/>
      <c r="H194" s="141"/>
      <c r="I194" s="679"/>
      <c r="J194" s="679"/>
      <c r="K194" s="141"/>
      <c r="L194" s="110">
        <f t="shared" si="95"/>
        <v>0</v>
      </c>
      <c r="M194" s="114" t="s">
        <v>164</v>
      </c>
      <c r="N194" s="133">
        <v>0</v>
      </c>
      <c r="O194" s="150">
        <f t="shared" si="96"/>
        <v>0</v>
      </c>
      <c r="P194" s="150">
        <f t="shared" si="97"/>
        <v>0</v>
      </c>
      <c r="Q194" s="151">
        <f t="shared" si="98"/>
        <v>0</v>
      </c>
      <c r="R194" s="151">
        <f t="shared" si="99"/>
        <v>0</v>
      </c>
      <c r="S194" s="116"/>
      <c r="T194" s="877">
        <v>0.8</v>
      </c>
      <c r="U194" s="925">
        <f t="shared" si="100"/>
        <v>0.1</v>
      </c>
      <c r="V194" s="845">
        <f t="shared" si="101"/>
        <v>0</v>
      </c>
      <c r="W194" s="933">
        <f t="shared" si="102"/>
        <v>0.1</v>
      </c>
      <c r="X194" s="845">
        <f t="shared" si="103"/>
        <v>0</v>
      </c>
      <c r="Y194" s="935">
        <f t="shared" si="104"/>
        <v>0.1</v>
      </c>
      <c r="Z194" s="845">
        <f t="shared" si="105"/>
        <v>0</v>
      </c>
      <c r="AA194" s="63"/>
      <c r="AC194" s="479">
        <v>194</v>
      </c>
      <c r="AD194" s="574">
        <f t="shared" si="106"/>
        <v>0</v>
      </c>
    </row>
    <row r="195" spans="1:32" ht="15.6" customHeight="1">
      <c r="A195" s="1139"/>
      <c r="B195" s="1243"/>
      <c r="C195" s="1245"/>
      <c r="D195" s="141"/>
      <c r="E195" s="141"/>
      <c r="F195" s="141"/>
      <c r="G195" s="141"/>
      <c r="H195" s="141"/>
      <c r="I195" s="679"/>
      <c r="J195" s="679"/>
      <c r="K195" s="141"/>
      <c r="L195" s="110">
        <f t="shared" si="95"/>
        <v>0</v>
      </c>
      <c r="M195" s="114" t="s">
        <v>164</v>
      </c>
      <c r="N195" s="133">
        <v>0</v>
      </c>
      <c r="O195" s="150">
        <f t="shared" si="96"/>
        <v>0</v>
      </c>
      <c r="P195" s="150">
        <f t="shared" si="97"/>
        <v>0</v>
      </c>
      <c r="Q195" s="151">
        <f t="shared" si="98"/>
        <v>0</v>
      </c>
      <c r="R195" s="151">
        <f t="shared" si="99"/>
        <v>0</v>
      </c>
      <c r="S195" s="116"/>
      <c r="T195" s="877">
        <v>0.8</v>
      </c>
      <c r="U195" s="925">
        <f t="shared" si="100"/>
        <v>0.1</v>
      </c>
      <c r="V195" s="845">
        <f t="shared" si="101"/>
        <v>0</v>
      </c>
      <c r="W195" s="933">
        <f t="shared" si="102"/>
        <v>0.1</v>
      </c>
      <c r="X195" s="845">
        <f t="shared" si="103"/>
        <v>0</v>
      </c>
      <c r="Y195" s="935">
        <f t="shared" si="104"/>
        <v>0.1</v>
      </c>
      <c r="Z195" s="845">
        <f t="shared" si="105"/>
        <v>0</v>
      </c>
      <c r="AA195" s="63"/>
      <c r="AC195" s="479">
        <v>195</v>
      </c>
      <c r="AD195" s="574">
        <f t="shared" si="106"/>
        <v>0</v>
      </c>
    </row>
    <row r="196" spans="1:32" ht="15.6" customHeight="1">
      <c r="A196" s="1139"/>
      <c r="B196" s="1243"/>
      <c r="C196" s="1245"/>
      <c r="D196" s="141"/>
      <c r="E196" s="141"/>
      <c r="F196" s="141"/>
      <c r="G196" s="141"/>
      <c r="H196" s="141"/>
      <c r="I196" s="679"/>
      <c r="J196" s="679"/>
      <c r="K196" s="141"/>
      <c r="L196" s="110">
        <f t="shared" si="95"/>
        <v>0</v>
      </c>
      <c r="M196" s="114" t="s">
        <v>164</v>
      </c>
      <c r="N196" s="133">
        <v>0</v>
      </c>
      <c r="O196" s="150">
        <f t="shared" si="96"/>
        <v>0</v>
      </c>
      <c r="P196" s="150">
        <f t="shared" si="97"/>
        <v>0</v>
      </c>
      <c r="Q196" s="151">
        <f t="shared" si="98"/>
        <v>0</v>
      </c>
      <c r="R196" s="151">
        <f t="shared" si="99"/>
        <v>0</v>
      </c>
      <c r="S196" s="116"/>
      <c r="T196" s="877">
        <v>0.8</v>
      </c>
      <c r="U196" s="925">
        <f t="shared" si="100"/>
        <v>0.1</v>
      </c>
      <c r="V196" s="845">
        <f t="shared" si="101"/>
        <v>0</v>
      </c>
      <c r="W196" s="933">
        <f t="shared" si="102"/>
        <v>0.1</v>
      </c>
      <c r="X196" s="845">
        <f t="shared" si="103"/>
        <v>0</v>
      </c>
      <c r="Y196" s="935">
        <f t="shared" si="104"/>
        <v>0.1</v>
      </c>
      <c r="Z196" s="845">
        <f t="shared" si="105"/>
        <v>0</v>
      </c>
      <c r="AA196" s="63"/>
      <c r="AC196" s="479">
        <v>196</v>
      </c>
      <c r="AD196" s="574">
        <f t="shared" si="106"/>
        <v>0</v>
      </c>
    </row>
    <row r="197" spans="1:32" ht="15.6" customHeight="1">
      <c r="A197" s="1139"/>
      <c r="B197" s="1243"/>
      <c r="C197" s="1245"/>
      <c r="D197" s="141"/>
      <c r="E197" s="141"/>
      <c r="F197" s="141"/>
      <c r="G197" s="141"/>
      <c r="H197" s="141"/>
      <c r="I197" s="679"/>
      <c r="J197" s="679"/>
      <c r="K197" s="141"/>
      <c r="L197" s="110">
        <f t="shared" si="95"/>
        <v>0</v>
      </c>
      <c r="M197" s="114" t="s">
        <v>164</v>
      </c>
      <c r="N197" s="133">
        <v>0</v>
      </c>
      <c r="O197" s="150">
        <f t="shared" si="96"/>
        <v>0</v>
      </c>
      <c r="P197" s="150">
        <f t="shared" si="97"/>
        <v>0</v>
      </c>
      <c r="Q197" s="151">
        <f t="shared" si="98"/>
        <v>0</v>
      </c>
      <c r="R197" s="151">
        <f t="shared" si="99"/>
        <v>0</v>
      </c>
      <c r="S197" s="116"/>
      <c r="T197" s="877">
        <v>0.8</v>
      </c>
      <c r="U197" s="925">
        <f t="shared" si="100"/>
        <v>0.1</v>
      </c>
      <c r="V197" s="845">
        <f t="shared" si="101"/>
        <v>0</v>
      </c>
      <c r="W197" s="933">
        <f t="shared" si="102"/>
        <v>0.1</v>
      </c>
      <c r="X197" s="845">
        <f t="shared" si="103"/>
        <v>0</v>
      </c>
      <c r="Y197" s="935">
        <f t="shared" si="104"/>
        <v>0.1</v>
      </c>
      <c r="Z197" s="845">
        <f t="shared" si="105"/>
        <v>0</v>
      </c>
      <c r="AA197" s="63"/>
      <c r="AC197" s="479">
        <v>197</v>
      </c>
      <c r="AD197" s="574">
        <f t="shared" si="106"/>
        <v>0</v>
      </c>
    </row>
    <row r="198" spans="1:32" ht="15.6" customHeight="1">
      <c r="A198" s="1139"/>
      <c r="B198" s="1243"/>
      <c r="C198" s="1245"/>
      <c r="D198" s="141"/>
      <c r="E198" s="141"/>
      <c r="F198" s="141"/>
      <c r="G198" s="141"/>
      <c r="H198" s="141"/>
      <c r="I198" s="679"/>
      <c r="J198" s="679"/>
      <c r="K198" s="141"/>
      <c r="L198" s="110">
        <f t="shared" si="95"/>
        <v>0</v>
      </c>
      <c r="M198" s="114" t="s">
        <v>164</v>
      </c>
      <c r="N198" s="133">
        <v>0</v>
      </c>
      <c r="O198" s="150">
        <f t="shared" si="96"/>
        <v>0</v>
      </c>
      <c r="P198" s="150">
        <f t="shared" si="97"/>
        <v>0</v>
      </c>
      <c r="Q198" s="151">
        <f t="shared" si="98"/>
        <v>0</v>
      </c>
      <c r="R198" s="151">
        <f t="shared" si="99"/>
        <v>0</v>
      </c>
      <c r="S198" s="116"/>
      <c r="T198" s="877">
        <v>0.8</v>
      </c>
      <c r="U198" s="925">
        <f t="shared" si="100"/>
        <v>0.1</v>
      </c>
      <c r="V198" s="845">
        <f t="shared" si="101"/>
        <v>0</v>
      </c>
      <c r="W198" s="933">
        <f t="shared" si="102"/>
        <v>0.1</v>
      </c>
      <c r="X198" s="845">
        <f t="shared" si="103"/>
        <v>0</v>
      </c>
      <c r="Y198" s="935">
        <f t="shared" si="104"/>
        <v>0.1</v>
      </c>
      <c r="Z198" s="845">
        <f t="shared" si="105"/>
        <v>0</v>
      </c>
      <c r="AA198" s="63"/>
      <c r="AC198" s="479">
        <v>198</v>
      </c>
      <c r="AD198" s="574">
        <f t="shared" si="106"/>
        <v>0</v>
      </c>
    </row>
    <row r="199" spans="1:32" ht="15.6" customHeight="1">
      <c r="A199" s="1139"/>
      <c r="B199" s="1243"/>
      <c r="C199" s="1245"/>
      <c r="D199" s="141"/>
      <c r="E199" s="141"/>
      <c r="F199" s="141"/>
      <c r="G199" s="141"/>
      <c r="H199" s="141"/>
      <c r="I199" s="679"/>
      <c r="J199" s="679"/>
      <c r="K199" s="141"/>
      <c r="L199" s="110">
        <f t="shared" si="95"/>
        <v>0</v>
      </c>
      <c r="M199" s="114" t="s">
        <v>164</v>
      </c>
      <c r="N199" s="133">
        <v>0</v>
      </c>
      <c r="O199" s="150">
        <f t="shared" si="96"/>
        <v>0</v>
      </c>
      <c r="P199" s="150">
        <f t="shared" si="97"/>
        <v>0</v>
      </c>
      <c r="Q199" s="151">
        <f t="shared" si="98"/>
        <v>0</v>
      </c>
      <c r="R199" s="151">
        <f t="shared" si="99"/>
        <v>0</v>
      </c>
      <c r="S199" s="116"/>
      <c r="T199" s="877">
        <v>0.8</v>
      </c>
      <c r="U199" s="925">
        <f t="shared" si="100"/>
        <v>0.1</v>
      </c>
      <c r="V199" s="845">
        <f t="shared" si="101"/>
        <v>0</v>
      </c>
      <c r="W199" s="933">
        <f t="shared" si="102"/>
        <v>0.1</v>
      </c>
      <c r="X199" s="845">
        <f t="shared" si="103"/>
        <v>0</v>
      </c>
      <c r="Y199" s="935">
        <f t="shared" si="104"/>
        <v>0.1</v>
      </c>
      <c r="Z199" s="845">
        <f t="shared" si="105"/>
        <v>0</v>
      </c>
      <c r="AA199" s="63"/>
      <c r="AC199" s="479">
        <v>199</v>
      </c>
      <c r="AD199" s="574">
        <f t="shared" si="106"/>
        <v>0</v>
      </c>
    </row>
    <row r="200" spans="1:32" ht="15.6" customHeight="1">
      <c r="A200" s="1139"/>
      <c r="B200" s="1243"/>
      <c r="C200" s="1245"/>
      <c r="D200" s="141"/>
      <c r="E200" s="141"/>
      <c r="F200" s="141"/>
      <c r="G200" s="141"/>
      <c r="H200" s="141"/>
      <c r="I200" s="679"/>
      <c r="J200" s="679"/>
      <c r="K200" s="141"/>
      <c r="L200" s="110">
        <f t="shared" si="95"/>
        <v>0</v>
      </c>
      <c r="M200" s="114" t="s">
        <v>164</v>
      </c>
      <c r="N200" s="133">
        <v>0</v>
      </c>
      <c r="O200" s="150">
        <f t="shared" si="96"/>
        <v>0</v>
      </c>
      <c r="P200" s="150">
        <f t="shared" si="97"/>
        <v>0</v>
      </c>
      <c r="Q200" s="151">
        <f t="shared" si="98"/>
        <v>0</v>
      </c>
      <c r="R200" s="151">
        <f t="shared" si="99"/>
        <v>0</v>
      </c>
      <c r="S200" s="116"/>
      <c r="T200" s="877">
        <v>0.8</v>
      </c>
      <c r="U200" s="925">
        <f t="shared" si="100"/>
        <v>0.1</v>
      </c>
      <c r="V200" s="845">
        <f t="shared" si="101"/>
        <v>0</v>
      </c>
      <c r="W200" s="933">
        <f t="shared" si="102"/>
        <v>0.1</v>
      </c>
      <c r="X200" s="845">
        <f t="shared" si="103"/>
        <v>0</v>
      </c>
      <c r="Y200" s="935">
        <f t="shared" si="104"/>
        <v>0.1</v>
      </c>
      <c r="Z200" s="845">
        <f t="shared" si="105"/>
        <v>0</v>
      </c>
      <c r="AA200" s="63"/>
      <c r="AC200" s="479">
        <v>200</v>
      </c>
      <c r="AD200" s="574">
        <f t="shared" si="106"/>
        <v>0</v>
      </c>
    </row>
    <row r="201" spans="1:32" ht="15.6" customHeight="1">
      <c r="A201" s="1139"/>
      <c r="B201" s="1243"/>
      <c r="C201" s="1245"/>
      <c r="D201" s="141"/>
      <c r="E201" s="141"/>
      <c r="F201" s="141"/>
      <c r="G201" s="141"/>
      <c r="H201" s="141"/>
      <c r="I201" s="679"/>
      <c r="J201" s="679"/>
      <c r="K201" s="141"/>
      <c r="L201" s="110">
        <f t="shared" si="95"/>
        <v>0</v>
      </c>
      <c r="M201" s="114" t="s">
        <v>164</v>
      </c>
      <c r="N201" s="133">
        <v>0</v>
      </c>
      <c r="O201" s="150">
        <f t="shared" si="96"/>
        <v>0</v>
      </c>
      <c r="P201" s="150">
        <f t="shared" si="97"/>
        <v>0</v>
      </c>
      <c r="Q201" s="151">
        <f t="shared" si="98"/>
        <v>0</v>
      </c>
      <c r="R201" s="151">
        <f t="shared" si="99"/>
        <v>0</v>
      </c>
      <c r="S201" s="116"/>
      <c r="T201" s="877">
        <v>0.8</v>
      </c>
      <c r="U201" s="925">
        <f t="shared" si="100"/>
        <v>0.1</v>
      </c>
      <c r="V201" s="845">
        <f t="shared" si="101"/>
        <v>0</v>
      </c>
      <c r="W201" s="933">
        <f t="shared" si="102"/>
        <v>0.1</v>
      </c>
      <c r="X201" s="845">
        <f t="shared" si="103"/>
        <v>0</v>
      </c>
      <c r="Y201" s="935">
        <f t="shared" si="104"/>
        <v>0.1</v>
      </c>
      <c r="Z201" s="845">
        <f t="shared" si="105"/>
        <v>0</v>
      </c>
      <c r="AA201" s="63"/>
      <c r="AC201" s="479">
        <v>201</v>
      </c>
      <c r="AD201" s="574">
        <f t="shared" si="106"/>
        <v>0</v>
      </c>
    </row>
    <row r="202" spans="1:32" ht="15.6" customHeight="1">
      <c r="A202" s="1139"/>
      <c r="B202" s="1243"/>
      <c r="C202" s="1245"/>
      <c r="D202" s="141"/>
      <c r="E202" s="141"/>
      <c r="F202" s="141"/>
      <c r="G202" s="141"/>
      <c r="H202" s="141"/>
      <c r="I202" s="679"/>
      <c r="J202" s="679"/>
      <c r="K202" s="141"/>
      <c r="L202" s="110">
        <f t="shared" si="95"/>
        <v>0</v>
      </c>
      <c r="M202" s="114" t="s">
        <v>164</v>
      </c>
      <c r="N202" s="133">
        <v>0</v>
      </c>
      <c r="O202" s="354">
        <f t="shared" si="96"/>
        <v>0</v>
      </c>
      <c r="P202" s="354">
        <f t="shared" si="97"/>
        <v>0</v>
      </c>
      <c r="Q202" s="151">
        <f t="shared" si="98"/>
        <v>0</v>
      </c>
      <c r="R202" s="151">
        <f t="shared" si="99"/>
        <v>0</v>
      </c>
      <c r="S202" s="116"/>
      <c r="T202" s="877">
        <v>0.8</v>
      </c>
      <c r="U202" s="926">
        <f t="shared" si="100"/>
        <v>0.1</v>
      </c>
      <c r="V202" s="876">
        <f t="shared" si="101"/>
        <v>0</v>
      </c>
      <c r="W202" s="934">
        <f t="shared" si="102"/>
        <v>0.1</v>
      </c>
      <c r="X202" s="876">
        <f t="shared" si="103"/>
        <v>0</v>
      </c>
      <c r="Y202" s="936">
        <f t="shared" si="104"/>
        <v>0.1</v>
      </c>
      <c r="Z202" s="876">
        <f t="shared" si="105"/>
        <v>0</v>
      </c>
      <c r="AA202" s="63"/>
      <c r="AC202" s="479">
        <v>202</v>
      </c>
      <c r="AD202" s="574">
        <f t="shared" si="106"/>
        <v>0</v>
      </c>
    </row>
    <row r="203" spans="1:32" ht="21" customHeight="1">
      <c r="A203" s="1139"/>
      <c r="B203" s="684"/>
      <c r="C203" s="685"/>
      <c r="D203" s="686"/>
      <c r="E203" s="686"/>
      <c r="F203" s="686"/>
      <c r="G203" s="686"/>
      <c r="H203" s="686"/>
      <c r="I203" s="687"/>
      <c r="J203" s="687"/>
      <c r="K203" s="686"/>
      <c r="L203" s="685"/>
      <c r="M203" s="686"/>
      <c r="N203" s="688"/>
      <c r="O203" s="555" t="s">
        <v>203</v>
      </c>
      <c r="P203" s="555">
        <f>SUM(P188:P202)</f>
        <v>0</v>
      </c>
      <c r="Q203" s="556" t="s">
        <v>204</v>
      </c>
      <c r="R203" s="556">
        <f>SUM(R188:R202)</f>
        <v>0</v>
      </c>
      <c r="S203" s="671" t="s">
        <v>205</v>
      </c>
      <c r="T203" s="571" t="str">
        <f>IF(SUM(S188:S202)=0,"",1-(R203/P203))</f>
        <v/>
      </c>
      <c r="U203" s="878" t="s">
        <v>123</v>
      </c>
      <c r="V203" s="878" t="s">
        <v>124</v>
      </c>
      <c r="W203" s="879" t="s">
        <v>125</v>
      </c>
      <c r="X203" s="879" t="s">
        <v>126</v>
      </c>
      <c r="Y203" s="880" t="s">
        <v>127</v>
      </c>
      <c r="Z203" s="880" t="s">
        <v>128</v>
      </c>
      <c r="AA203" s="63"/>
      <c r="AC203" s="1020" t="s">
        <v>129</v>
      </c>
      <c r="AD203" s="1020"/>
      <c r="AE203" s="1020" t="s">
        <v>130</v>
      </c>
      <c r="AF203" s="1020"/>
    </row>
    <row r="204" spans="1:32">
      <c r="A204" s="1139"/>
      <c r="B204" s="572" t="s">
        <v>131</v>
      </c>
      <c r="C204" s="1255"/>
      <c r="D204" s="1255"/>
      <c r="E204" s="1255"/>
      <c r="F204" s="1255"/>
      <c r="G204" s="1255"/>
      <c r="H204" s="1255"/>
      <c r="I204" s="1255"/>
      <c r="J204" s="1255"/>
      <c r="K204" s="1255"/>
      <c r="L204" s="1255"/>
      <c r="M204" s="1255"/>
      <c r="N204" s="1255"/>
      <c r="O204" s="1255"/>
      <c r="P204" s="1255"/>
      <c r="Q204" s="1255"/>
      <c r="R204" s="1255"/>
      <c r="S204" s="1255"/>
      <c r="T204" s="1255"/>
      <c r="U204" s="563">
        <f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564">
        <f>R203*U187</f>
        <v>0</v>
      </c>
      <c r="W204" s="563">
        <f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564">
        <f>R203*W187</f>
        <v>0</v>
      </c>
      <c r="Y204" s="563">
        <f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564">
        <f>R203*Y187</f>
        <v>0</v>
      </c>
      <c r="AA204" s="63"/>
      <c r="AC204" s="573">
        <v>204</v>
      </c>
      <c r="AD204" s="574">
        <f>V204+X204+Z204</f>
        <v>0</v>
      </c>
      <c r="AE204" s="1021">
        <f>U204+W204+Y204</f>
        <v>0</v>
      </c>
      <c r="AF204" s="1020"/>
    </row>
    <row r="205" spans="1:32" ht="15.6" customHeight="1">
      <c r="A205" s="1139"/>
      <c r="B205" s="479" t="s">
        <v>206</v>
      </c>
      <c r="C205" s="1255"/>
      <c r="D205" s="1255"/>
      <c r="E205" s="1255"/>
      <c r="F205" s="1255"/>
      <c r="G205" s="1255"/>
      <c r="H205" s="1255"/>
      <c r="I205" s="1255"/>
      <c r="J205" s="1255"/>
      <c r="K205" s="1255"/>
      <c r="L205" s="1255"/>
      <c r="M205" s="1255"/>
      <c r="N205" s="1255"/>
      <c r="O205" s="1255"/>
      <c r="P205" s="1255"/>
      <c r="Q205" s="1255"/>
      <c r="R205" s="1255"/>
      <c r="S205" s="1255"/>
      <c r="T205" s="1255"/>
      <c r="U205" s="1264" t="s">
        <v>135</v>
      </c>
      <c r="V205" s="1265"/>
      <c r="W205" s="1171">
        <f>P203+U204+W204+Y204</f>
        <v>0</v>
      </c>
      <c r="X205" s="1172"/>
      <c r="Y205" s="186" t="s">
        <v>136</v>
      </c>
      <c r="Z205" s="360">
        <f>(R203)+(R203*U187)+(R203*W187)+(R203*Y187)</f>
        <v>0</v>
      </c>
      <c r="AA205" s="63"/>
      <c r="AD205" s="455"/>
    </row>
    <row r="206" spans="1:32">
      <c r="A206" s="1139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D206" s="455"/>
    </row>
    <row r="207" spans="1:32">
      <c r="A207" s="1139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D207" s="455"/>
    </row>
    <row r="208" spans="1:32" ht="36.6">
      <c r="A208" s="1140" t="s">
        <v>142</v>
      </c>
      <c r="B208" s="1253" t="s">
        <v>214</v>
      </c>
      <c r="C208" s="1253"/>
      <c r="D208" s="1253"/>
      <c r="E208" s="1253"/>
      <c r="F208" s="1253"/>
      <c r="G208" s="1253"/>
      <c r="H208" s="1253"/>
      <c r="I208" s="1253"/>
      <c r="J208" s="1253"/>
      <c r="K208" s="1253"/>
      <c r="L208" s="1253"/>
      <c r="M208" s="669"/>
      <c r="N208" s="1254" t="str">
        <f>IF(B211=0,"",B211)</f>
        <v/>
      </c>
      <c r="O208" s="1254"/>
      <c r="P208" s="1254"/>
      <c r="Q208" s="1254"/>
      <c r="R208" s="1254"/>
      <c r="S208" s="1254"/>
      <c r="T208" s="1254"/>
      <c r="U208" s="1254"/>
      <c r="V208" s="1254"/>
      <c r="W208" s="1254"/>
      <c r="X208" s="1254"/>
      <c r="Y208" s="1254"/>
      <c r="Z208" s="1254"/>
      <c r="AA208" s="1254"/>
      <c r="AD208" s="455"/>
    </row>
    <row r="209" spans="1:30" ht="15.6" customHeight="1">
      <c r="A209" s="1140"/>
      <c r="B209" s="1216" t="s">
        <v>74</v>
      </c>
      <c r="C209" s="1279" t="s">
        <v>75</v>
      </c>
      <c r="D209" s="1223" t="s">
        <v>84</v>
      </c>
      <c r="E209" s="1234" t="s">
        <v>193</v>
      </c>
      <c r="F209" s="1223" t="s">
        <v>194</v>
      </c>
      <c r="G209" s="1223" t="s">
        <v>195</v>
      </c>
      <c r="H209" s="1234" t="s">
        <v>196</v>
      </c>
      <c r="I209" s="1225" t="s">
        <v>157</v>
      </c>
      <c r="J209" s="1266" t="s">
        <v>175</v>
      </c>
      <c r="K209" s="1223" t="s">
        <v>77</v>
      </c>
      <c r="L209" s="1223" t="s">
        <v>78</v>
      </c>
      <c r="M209" s="1236" t="s">
        <v>100</v>
      </c>
      <c r="N209" s="1216"/>
      <c r="O209" s="1256" t="s">
        <v>197</v>
      </c>
      <c r="P209" s="1256"/>
      <c r="Q209" s="1257" t="s">
        <v>198</v>
      </c>
      <c r="R209" s="1220"/>
      <c r="S209" s="1258" t="s">
        <v>207</v>
      </c>
      <c r="T209" s="1236" t="s">
        <v>63</v>
      </c>
      <c r="U209" s="1261" t="s">
        <v>80</v>
      </c>
      <c r="V209" s="1261"/>
      <c r="W209" s="1261"/>
      <c r="X209" s="1261"/>
      <c r="Y209" s="1261"/>
      <c r="Z209" s="1261"/>
      <c r="AA209" s="1262" t="s">
        <v>208</v>
      </c>
      <c r="AD209" s="455"/>
    </row>
    <row r="210" spans="1:30" ht="15.6" customHeight="1">
      <c r="A210" s="1140"/>
      <c r="B210" s="1217"/>
      <c r="C210" s="1280"/>
      <c r="D210" s="1224"/>
      <c r="E210" s="1235"/>
      <c r="F210" s="1224"/>
      <c r="G210" s="1224"/>
      <c r="H210" s="1235"/>
      <c r="I210" s="1226"/>
      <c r="J210" s="1267"/>
      <c r="K210" s="1224"/>
      <c r="L210" s="1224"/>
      <c r="M210" s="1237"/>
      <c r="N210" s="1222"/>
      <c r="O210" s="408" t="s">
        <v>105</v>
      </c>
      <c r="P210" s="408" t="s">
        <v>82</v>
      </c>
      <c r="Q210" s="408" t="s">
        <v>105</v>
      </c>
      <c r="R210" s="408" t="s">
        <v>82</v>
      </c>
      <c r="S210" s="1259"/>
      <c r="T210" s="1260"/>
      <c r="U210" s="412">
        <v>0.1</v>
      </c>
      <c r="V210" s="409" t="s">
        <v>57</v>
      </c>
      <c r="W210" s="413">
        <v>0.1</v>
      </c>
      <c r="X210" s="410" t="s">
        <v>108</v>
      </c>
      <c r="Y210" s="414">
        <v>0.1</v>
      </c>
      <c r="Z210" s="411" t="s">
        <v>59</v>
      </c>
      <c r="AA210" s="1263"/>
      <c r="AD210" s="455"/>
    </row>
    <row r="211" spans="1:30" ht="15.6" customHeight="1">
      <c r="A211" s="1140"/>
      <c r="B211" s="1243">
        <f>'Cadastro Inicial'!B25</f>
        <v>0</v>
      </c>
      <c r="C211" s="1245">
        <f>'Cadastro Inicial'!C25</f>
        <v>0</v>
      </c>
      <c r="D211" s="141"/>
      <c r="E211" s="141"/>
      <c r="F211" s="141"/>
      <c r="G211" s="141"/>
      <c r="H211" s="141"/>
      <c r="I211" s="679"/>
      <c r="J211" s="679"/>
      <c r="K211" s="141"/>
      <c r="L211" s="110">
        <f>IF(J211=0,0,(J211-I211)+1)</f>
        <v>0</v>
      </c>
      <c r="M211" s="114" t="s">
        <v>164</v>
      </c>
      <c r="N211" s="133">
        <v>0</v>
      </c>
      <c r="O211" s="150">
        <f>ROUNDUP(((Q211/T211)),0)</f>
        <v>0</v>
      </c>
      <c r="P211" s="150">
        <f>O211*K211*L211</f>
        <v>0</v>
      </c>
      <c r="Q211" s="151">
        <f>S211-(S211*N211)</f>
        <v>0</v>
      </c>
      <c r="R211" s="151">
        <f>Q211*K211*L211</f>
        <v>0</v>
      </c>
      <c r="S211" s="116"/>
      <c r="T211" s="877">
        <v>0.8</v>
      </c>
      <c r="U211" s="932">
        <f>U210</f>
        <v>0.1</v>
      </c>
      <c r="V211" s="862">
        <f>O211*U211</f>
        <v>0</v>
      </c>
      <c r="W211" s="928">
        <f>W210</f>
        <v>0.1</v>
      </c>
      <c r="X211" s="862">
        <f>$O211*W211</f>
        <v>0</v>
      </c>
      <c r="Y211" s="930">
        <f>Y210</f>
        <v>0.1</v>
      </c>
      <c r="Z211" s="862">
        <f>$O211*Y211</f>
        <v>0</v>
      </c>
      <c r="AA211" s="180" t="s">
        <v>114</v>
      </c>
      <c r="AC211" s="479">
        <v>211</v>
      </c>
      <c r="AD211" s="574">
        <f>V211+X211+Z211</f>
        <v>0</v>
      </c>
    </row>
    <row r="212" spans="1:30" ht="15.6" customHeight="1">
      <c r="A212" s="1140"/>
      <c r="B212" s="1243"/>
      <c r="C212" s="1245"/>
      <c r="D212" s="141"/>
      <c r="E212" s="141"/>
      <c r="F212" s="141"/>
      <c r="G212" s="141"/>
      <c r="H212" s="141"/>
      <c r="I212" s="679"/>
      <c r="J212" s="679"/>
      <c r="K212" s="141"/>
      <c r="L212" s="110">
        <f t="shared" ref="L212:L225" si="107">IF(J212=0,0,(J212-I212)+1)</f>
        <v>0</v>
      </c>
      <c r="M212" s="114" t="s">
        <v>164</v>
      </c>
      <c r="N212" s="133">
        <v>0</v>
      </c>
      <c r="O212" s="150">
        <f t="shared" ref="O212:O225" si="108">ROUNDUP(((Q212/T212)),0)</f>
        <v>0</v>
      </c>
      <c r="P212" s="150">
        <f t="shared" ref="P212:P225" si="109">O212*K212*L212</f>
        <v>0</v>
      </c>
      <c r="Q212" s="151">
        <f t="shared" ref="Q212:Q225" si="110">S212-(S212*N212)</f>
        <v>0</v>
      </c>
      <c r="R212" s="151">
        <f t="shared" ref="R212:R225" si="111">Q212*K212*L212</f>
        <v>0</v>
      </c>
      <c r="S212" s="116"/>
      <c r="T212" s="877">
        <v>0.8</v>
      </c>
      <c r="U212" s="925">
        <f t="shared" ref="U212:U225" si="112">U211</f>
        <v>0.1</v>
      </c>
      <c r="V212" s="845">
        <f t="shared" ref="V212:V225" si="113">O212*U212</f>
        <v>0</v>
      </c>
      <c r="W212" s="933">
        <f t="shared" ref="W212:W225" si="114">W211</f>
        <v>0.1</v>
      </c>
      <c r="X212" s="845">
        <f t="shared" ref="X212:X225" si="115">$O212*W212</f>
        <v>0</v>
      </c>
      <c r="Y212" s="935">
        <f t="shared" ref="Y212:Y225" si="116">Y211</f>
        <v>0.1</v>
      </c>
      <c r="Z212" s="845">
        <f t="shared" ref="Z212:Z225" si="117">$O212*Y212</f>
        <v>0</v>
      </c>
      <c r="AA212" s="188" t="s">
        <v>170</v>
      </c>
      <c r="AC212" s="479">
        <v>212</v>
      </c>
      <c r="AD212" s="574">
        <f t="shared" ref="AD212:AD224" si="118">V212+X212+Z212</f>
        <v>0</v>
      </c>
    </row>
    <row r="213" spans="1:30" ht="15.6" customHeight="1">
      <c r="A213" s="1140"/>
      <c r="B213" s="1243"/>
      <c r="C213" s="1245"/>
      <c r="D213" s="141"/>
      <c r="E213" s="141"/>
      <c r="F213" s="141"/>
      <c r="G213" s="141"/>
      <c r="H213" s="141"/>
      <c r="I213" s="679"/>
      <c r="J213" s="679"/>
      <c r="K213" s="141"/>
      <c r="L213" s="110">
        <f t="shared" si="107"/>
        <v>0</v>
      </c>
      <c r="M213" s="114" t="s">
        <v>164</v>
      </c>
      <c r="N213" s="133">
        <v>0</v>
      </c>
      <c r="O213" s="150">
        <f t="shared" si="108"/>
        <v>0</v>
      </c>
      <c r="P213" s="150">
        <f t="shared" si="109"/>
        <v>0</v>
      </c>
      <c r="Q213" s="151">
        <f t="shared" si="110"/>
        <v>0</v>
      </c>
      <c r="R213" s="151">
        <f t="shared" si="111"/>
        <v>0</v>
      </c>
      <c r="S213" s="116"/>
      <c r="T213" s="877">
        <v>0.8</v>
      </c>
      <c r="U213" s="925">
        <f t="shared" si="112"/>
        <v>0.1</v>
      </c>
      <c r="V213" s="845">
        <f t="shared" si="113"/>
        <v>0</v>
      </c>
      <c r="W213" s="933">
        <f t="shared" si="114"/>
        <v>0.1</v>
      </c>
      <c r="X213" s="845">
        <f t="shared" si="115"/>
        <v>0</v>
      </c>
      <c r="Y213" s="935">
        <f t="shared" si="116"/>
        <v>0.1</v>
      </c>
      <c r="Z213" s="845">
        <f t="shared" si="117"/>
        <v>0</v>
      </c>
      <c r="AA213" s="189"/>
      <c r="AC213" s="479">
        <v>213</v>
      </c>
      <c r="AD213" s="574">
        <f t="shared" si="118"/>
        <v>0</v>
      </c>
    </row>
    <row r="214" spans="1:30" ht="15.6" customHeight="1">
      <c r="A214" s="1140"/>
      <c r="B214" s="1243"/>
      <c r="C214" s="1245"/>
      <c r="D214" s="141"/>
      <c r="E214" s="141"/>
      <c r="F214" s="141"/>
      <c r="G214" s="141"/>
      <c r="H214" s="141"/>
      <c r="I214" s="679"/>
      <c r="J214" s="679"/>
      <c r="K214" s="141"/>
      <c r="L214" s="110">
        <f t="shared" si="107"/>
        <v>0</v>
      </c>
      <c r="M214" s="114" t="s">
        <v>164</v>
      </c>
      <c r="N214" s="133">
        <v>0</v>
      </c>
      <c r="O214" s="150">
        <f t="shared" si="108"/>
        <v>0</v>
      </c>
      <c r="P214" s="150">
        <f t="shared" si="109"/>
        <v>0</v>
      </c>
      <c r="Q214" s="151">
        <f t="shared" si="110"/>
        <v>0</v>
      </c>
      <c r="R214" s="151">
        <f t="shared" si="111"/>
        <v>0</v>
      </c>
      <c r="S214" s="116"/>
      <c r="T214" s="877">
        <v>0.8</v>
      </c>
      <c r="U214" s="925">
        <f t="shared" si="112"/>
        <v>0.1</v>
      </c>
      <c r="V214" s="845">
        <f t="shared" si="113"/>
        <v>0</v>
      </c>
      <c r="W214" s="933">
        <f t="shared" si="114"/>
        <v>0.1</v>
      </c>
      <c r="X214" s="845">
        <f t="shared" si="115"/>
        <v>0</v>
      </c>
      <c r="Y214" s="935">
        <f t="shared" si="116"/>
        <v>0.1</v>
      </c>
      <c r="Z214" s="845">
        <f t="shared" si="117"/>
        <v>0</v>
      </c>
      <c r="AA214" s="182" t="s">
        <v>116</v>
      </c>
      <c r="AC214" s="479">
        <v>214</v>
      </c>
      <c r="AD214" s="574">
        <f t="shared" si="118"/>
        <v>0</v>
      </c>
    </row>
    <row r="215" spans="1:30" ht="15.6" customHeight="1">
      <c r="A215" s="1140"/>
      <c r="B215" s="1243"/>
      <c r="C215" s="1245"/>
      <c r="D215" s="141"/>
      <c r="E215" s="141"/>
      <c r="F215" s="141"/>
      <c r="G215" s="141"/>
      <c r="H215" s="141"/>
      <c r="I215" s="679"/>
      <c r="J215" s="679"/>
      <c r="K215" s="141"/>
      <c r="L215" s="110">
        <f t="shared" si="107"/>
        <v>0</v>
      </c>
      <c r="M215" s="114" t="s">
        <v>164</v>
      </c>
      <c r="N215" s="133">
        <v>0</v>
      </c>
      <c r="O215" s="150">
        <f t="shared" si="108"/>
        <v>0</v>
      </c>
      <c r="P215" s="150">
        <f t="shared" si="109"/>
        <v>0</v>
      </c>
      <c r="Q215" s="151">
        <f t="shared" si="110"/>
        <v>0</v>
      </c>
      <c r="R215" s="151">
        <f t="shared" si="111"/>
        <v>0</v>
      </c>
      <c r="S215" s="116"/>
      <c r="T215" s="877">
        <v>0.8</v>
      </c>
      <c r="U215" s="925">
        <f t="shared" si="112"/>
        <v>0.1</v>
      </c>
      <c r="V215" s="845">
        <f t="shared" si="113"/>
        <v>0</v>
      </c>
      <c r="W215" s="933">
        <f t="shared" si="114"/>
        <v>0.1</v>
      </c>
      <c r="X215" s="845">
        <f t="shared" si="115"/>
        <v>0</v>
      </c>
      <c r="Y215" s="935">
        <f t="shared" si="116"/>
        <v>0.1</v>
      </c>
      <c r="Z215" s="845">
        <f t="shared" si="117"/>
        <v>0</v>
      </c>
      <c r="AA215" s="187" t="s">
        <v>140</v>
      </c>
      <c r="AC215" s="479">
        <v>215</v>
      </c>
      <c r="AD215" s="574">
        <f t="shared" si="118"/>
        <v>0</v>
      </c>
    </row>
    <row r="216" spans="1:30" ht="15.6" customHeight="1">
      <c r="A216" s="1140"/>
      <c r="B216" s="1243"/>
      <c r="C216" s="1245"/>
      <c r="D216" s="141"/>
      <c r="E216" s="141"/>
      <c r="F216" s="141"/>
      <c r="G216" s="141"/>
      <c r="H216" s="141"/>
      <c r="I216" s="679"/>
      <c r="J216" s="679"/>
      <c r="K216" s="141"/>
      <c r="L216" s="110">
        <f t="shared" si="107"/>
        <v>0</v>
      </c>
      <c r="M216" s="114" t="s">
        <v>164</v>
      </c>
      <c r="N216" s="133">
        <v>0</v>
      </c>
      <c r="O216" s="150">
        <f t="shared" si="108"/>
        <v>0</v>
      </c>
      <c r="P216" s="150">
        <f t="shared" si="109"/>
        <v>0</v>
      </c>
      <c r="Q216" s="151">
        <f t="shared" si="110"/>
        <v>0</v>
      </c>
      <c r="R216" s="151">
        <f t="shared" si="111"/>
        <v>0</v>
      </c>
      <c r="S216" s="116"/>
      <c r="T216" s="877">
        <v>0.8</v>
      </c>
      <c r="U216" s="925">
        <f t="shared" si="112"/>
        <v>0.1</v>
      </c>
      <c r="V216" s="845">
        <f t="shared" si="113"/>
        <v>0</v>
      </c>
      <c r="W216" s="933">
        <f t="shared" si="114"/>
        <v>0.1</v>
      </c>
      <c r="X216" s="845">
        <f t="shared" si="115"/>
        <v>0</v>
      </c>
      <c r="Y216" s="935">
        <f t="shared" si="116"/>
        <v>0.1</v>
      </c>
      <c r="Z216" s="845">
        <f t="shared" si="117"/>
        <v>0</v>
      </c>
      <c r="AA216" s="64"/>
      <c r="AC216" s="479">
        <v>216</v>
      </c>
      <c r="AD216" s="574">
        <f t="shared" si="118"/>
        <v>0</v>
      </c>
    </row>
    <row r="217" spans="1:30" ht="15.6" customHeight="1">
      <c r="A217" s="1140"/>
      <c r="B217" s="1243"/>
      <c r="C217" s="1245"/>
      <c r="D217" s="141"/>
      <c r="E217" s="141"/>
      <c r="F217" s="141"/>
      <c r="G217" s="141"/>
      <c r="H217" s="141"/>
      <c r="I217" s="679"/>
      <c r="J217" s="679"/>
      <c r="K217" s="141"/>
      <c r="L217" s="110">
        <f t="shared" si="107"/>
        <v>0</v>
      </c>
      <c r="M217" s="114" t="s">
        <v>164</v>
      </c>
      <c r="N217" s="133">
        <v>0</v>
      </c>
      <c r="O217" s="150">
        <f t="shared" si="108"/>
        <v>0</v>
      </c>
      <c r="P217" s="150">
        <f t="shared" si="109"/>
        <v>0</v>
      </c>
      <c r="Q217" s="151">
        <f t="shared" si="110"/>
        <v>0</v>
      </c>
      <c r="R217" s="151">
        <f t="shared" si="111"/>
        <v>0</v>
      </c>
      <c r="S217" s="116"/>
      <c r="T217" s="877">
        <v>0.8</v>
      </c>
      <c r="U217" s="925">
        <f t="shared" si="112"/>
        <v>0.1</v>
      </c>
      <c r="V217" s="845">
        <f t="shared" si="113"/>
        <v>0</v>
      </c>
      <c r="W217" s="933">
        <f t="shared" si="114"/>
        <v>0.1</v>
      </c>
      <c r="X217" s="845">
        <f t="shared" si="115"/>
        <v>0</v>
      </c>
      <c r="Y217" s="935">
        <f t="shared" si="116"/>
        <v>0.1</v>
      </c>
      <c r="Z217" s="845">
        <f t="shared" si="117"/>
        <v>0</v>
      </c>
      <c r="AA217" s="64"/>
      <c r="AC217" s="479">
        <v>217</v>
      </c>
      <c r="AD217" s="574">
        <f t="shared" si="118"/>
        <v>0</v>
      </c>
    </row>
    <row r="218" spans="1:30" ht="15.6" customHeight="1">
      <c r="A218" s="1140"/>
      <c r="B218" s="1243"/>
      <c r="C218" s="1245"/>
      <c r="D218" s="141"/>
      <c r="E218" s="141"/>
      <c r="F218" s="141"/>
      <c r="G218" s="141"/>
      <c r="H218" s="141"/>
      <c r="I218" s="679"/>
      <c r="J218" s="679"/>
      <c r="K218" s="141"/>
      <c r="L218" s="110">
        <f t="shared" si="107"/>
        <v>0</v>
      </c>
      <c r="M218" s="114" t="s">
        <v>164</v>
      </c>
      <c r="N218" s="133">
        <v>0</v>
      </c>
      <c r="O218" s="150">
        <f t="shared" si="108"/>
        <v>0</v>
      </c>
      <c r="P218" s="150">
        <f t="shared" si="109"/>
        <v>0</v>
      </c>
      <c r="Q218" s="151">
        <f t="shared" si="110"/>
        <v>0</v>
      </c>
      <c r="R218" s="151">
        <f t="shared" si="111"/>
        <v>0</v>
      </c>
      <c r="S218" s="116"/>
      <c r="T218" s="877">
        <v>0.8</v>
      </c>
      <c r="U218" s="925">
        <f t="shared" si="112"/>
        <v>0.1</v>
      </c>
      <c r="V218" s="845">
        <f t="shared" si="113"/>
        <v>0</v>
      </c>
      <c r="W218" s="933">
        <f t="shared" si="114"/>
        <v>0.1</v>
      </c>
      <c r="X218" s="845">
        <f t="shared" si="115"/>
        <v>0</v>
      </c>
      <c r="Y218" s="935">
        <f t="shared" si="116"/>
        <v>0.1</v>
      </c>
      <c r="Z218" s="845">
        <f t="shared" si="117"/>
        <v>0</v>
      </c>
      <c r="AA218" s="64"/>
      <c r="AC218" s="479">
        <v>218</v>
      </c>
      <c r="AD218" s="574">
        <f t="shared" si="118"/>
        <v>0</v>
      </c>
    </row>
    <row r="219" spans="1:30" ht="15.6" customHeight="1">
      <c r="A219" s="1140"/>
      <c r="B219" s="1243"/>
      <c r="C219" s="1245"/>
      <c r="D219" s="141"/>
      <c r="E219" s="141"/>
      <c r="F219" s="141"/>
      <c r="G219" s="141"/>
      <c r="H219" s="141"/>
      <c r="I219" s="679"/>
      <c r="J219" s="679"/>
      <c r="K219" s="141"/>
      <c r="L219" s="110">
        <f t="shared" si="107"/>
        <v>0</v>
      </c>
      <c r="M219" s="114" t="s">
        <v>164</v>
      </c>
      <c r="N219" s="133">
        <v>0</v>
      </c>
      <c r="O219" s="150">
        <f t="shared" si="108"/>
        <v>0</v>
      </c>
      <c r="P219" s="150">
        <f t="shared" si="109"/>
        <v>0</v>
      </c>
      <c r="Q219" s="151">
        <f t="shared" si="110"/>
        <v>0</v>
      </c>
      <c r="R219" s="151">
        <f t="shared" si="111"/>
        <v>0</v>
      </c>
      <c r="S219" s="116"/>
      <c r="T219" s="877">
        <v>0.8</v>
      </c>
      <c r="U219" s="925">
        <f t="shared" si="112"/>
        <v>0.1</v>
      </c>
      <c r="V219" s="845">
        <f t="shared" si="113"/>
        <v>0</v>
      </c>
      <c r="W219" s="933">
        <f t="shared" si="114"/>
        <v>0.1</v>
      </c>
      <c r="X219" s="845">
        <f t="shared" si="115"/>
        <v>0</v>
      </c>
      <c r="Y219" s="935">
        <f t="shared" si="116"/>
        <v>0.1</v>
      </c>
      <c r="Z219" s="845">
        <f t="shared" si="117"/>
        <v>0</v>
      </c>
      <c r="AA219" s="64"/>
      <c r="AC219" s="479">
        <v>219</v>
      </c>
      <c r="AD219" s="574">
        <f t="shared" si="118"/>
        <v>0</v>
      </c>
    </row>
    <row r="220" spans="1:30" ht="15.6" customHeight="1">
      <c r="A220" s="1140"/>
      <c r="B220" s="1243"/>
      <c r="C220" s="1245"/>
      <c r="D220" s="141"/>
      <c r="E220" s="141"/>
      <c r="F220" s="141"/>
      <c r="G220" s="141"/>
      <c r="H220" s="141"/>
      <c r="I220" s="679"/>
      <c r="J220" s="679"/>
      <c r="K220" s="141"/>
      <c r="L220" s="110">
        <f t="shared" si="107"/>
        <v>0</v>
      </c>
      <c r="M220" s="114" t="s">
        <v>164</v>
      </c>
      <c r="N220" s="133">
        <v>0</v>
      </c>
      <c r="O220" s="150">
        <f t="shared" si="108"/>
        <v>0</v>
      </c>
      <c r="P220" s="150">
        <f t="shared" si="109"/>
        <v>0</v>
      </c>
      <c r="Q220" s="151">
        <f t="shared" si="110"/>
        <v>0</v>
      </c>
      <c r="R220" s="151">
        <f t="shared" si="111"/>
        <v>0</v>
      </c>
      <c r="S220" s="116"/>
      <c r="T220" s="877">
        <v>0.8</v>
      </c>
      <c r="U220" s="925">
        <f t="shared" si="112"/>
        <v>0.1</v>
      </c>
      <c r="V220" s="845">
        <f t="shared" si="113"/>
        <v>0</v>
      </c>
      <c r="W220" s="933">
        <f t="shared" si="114"/>
        <v>0.1</v>
      </c>
      <c r="X220" s="845">
        <f t="shared" si="115"/>
        <v>0</v>
      </c>
      <c r="Y220" s="935">
        <f t="shared" si="116"/>
        <v>0.1</v>
      </c>
      <c r="Z220" s="845">
        <f t="shared" si="117"/>
        <v>0</v>
      </c>
      <c r="AA220" s="64"/>
      <c r="AC220" s="479">
        <v>220</v>
      </c>
      <c r="AD220" s="574">
        <f t="shared" si="118"/>
        <v>0</v>
      </c>
    </row>
    <row r="221" spans="1:30" ht="15.6" customHeight="1">
      <c r="A221" s="1140"/>
      <c r="B221" s="1243"/>
      <c r="C221" s="1245"/>
      <c r="D221" s="141"/>
      <c r="E221" s="141"/>
      <c r="F221" s="141"/>
      <c r="G221" s="141"/>
      <c r="H221" s="141"/>
      <c r="I221" s="679"/>
      <c r="J221" s="679"/>
      <c r="K221" s="141"/>
      <c r="L221" s="110">
        <f t="shared" si="107"/>
        <v>0</v>
      </c>
      <c r="M221" s="114" t="s">
        <v>164</v>
      </c>
      <c r="N221" s="133">
        <v>0</v>
      </c>
      <c r="O221" s="150">
        <f t="shared" si="108"/>
        <v>0</v>
      </c>
      <c r="P221" s="150">
        <f t="shared" si="109"/>
        <v>0</v>
      </c>
      <c r="Q221" s="151">
        <f t="shared" si="110"/>
        <v>0</v>
      </c>
      <c r="R221" s="151">
        <f t="shared" si="111"/>
        <v>0</v>
      </c>
      <c r="S221" s="116"/>
      <c r="T221" s="877">
        <v>0.8</v>
      </c>
      <c r="U221" s="925">
        <f t="shared" si="112"/>
        <v>0.1</v>
      </c>
      <c r="V221" s="845">
        <f t="shared" si="113"/>
        <v>0</v>
      </c>
      <c r="W221" s="933">
        <f t="shared" si="114"/>
        <v>0.1</v>
      </c>
      <c r="X221" s="845">
        <f t="shared" si="115"/>
        <v>0</v>
      </c>
      <c r="Y221" s="935">
        <f t="shared" si="116"/>
        <v>0.1</v>
      </c>
      <c r="Z221" s="845">
        <f t="shared" si="117"/>
        <v>0</v>
      </c>
      <c r="AA221" s="64"/>
      <c r="AC221" s="479">
        <v>221</v>
      </c>
      <c r="AD221" s="574">
        <f t="shared" si="118"/>
        <v>0</v>
      </c>
    </row>
    <row r="222" spans="1:30" ht="15.6" customHeight="1">
      <c r="A222" s="1140"/>
      <c r="B222" s="1243"/>
      <c r="C222" s="1245"/>
      <c r="D222" s="141"/>
      <c r="E222" s="141"/>
      <c r="F222" s="141"/>
      <c r="G222" s="141"/>
      <c r="H222" s="141"/>
      <c r="I222" s="679"/>
      <c r="J222" s="679"/>
      <c r="K222" s="141"/>
      <c r="L222" s="110">
        <f t="shared" si="107"/>
        <v>0</v>
      </c>
      <c r="M222" s="114" t="s">
        <v>164</v>
      </c>
      <c r="N222" s="133">
        <v>0</v>
      </c>
      <c r="O222" s="150">
        <f t="shared" si="108"/>
        <v>0</v>
      </c>
      <c r="P222" s="150">
        <f t="shared" si="109"/>
        <v>0</v>
      </c>
      <c r="Q222" s="151">
        <f t="shared" si="110"/>
        <v>0</v>
      </c>
      <c r="R222" s="151">
        <f t="shared" si="111"/>
        <v>0</v>
      </c>
      <c r="S222" s="116"/>
      <c r="T222" s="877">
        <v>0.8</v>
      </c>
      <c r="U222" s="925">
        <f t="shared" si="112"/>
        <v>0.1</v>
      </c>
      <c r="V222" s="845">
        <f t="shared" si="113"/>
        <v>0</v>
      </c>
      <c r="W222" s="933">
        <f t="shared" si="114"/>
        <v>0.1</v>
      </c>
      <c r="X222" s="845">
        <f t="shared" si="115"/>
        <v>0</v>
      </c>
      <c r="Y222" s="935">
        <f t="shared" si="116"/>
        <v>0.1</v>
      </c>
      <c r="Z222" s="845">
        <f t="shared" si="117"/>
        <v>0</v>
      </c>
      <c r="AA222" s="64"/>
      <c r="AC222" s="479">
        <v>222</v>
      </c>
      <c r="AD222" s="574">
        <f t="shared" si="118"/>
        <v>0</v>
      </c>
    </row>
    <row r="223" spans="1:30" ht="15.6" customHeight="1">
      <c r="A223" s="1140"/>
      <c r="B223" s="1243"/>
      <c r="C223" s="1245"/>
      <c r="D223" s="141"/>
      <c r="E223" s="141"/>
      <c r="F223" s="141"/>
      <c r="G223" s="141"/>
      <c r="H223" s="141"/>
      <c r="I223" s="679"/>
      <c r="J223" s="679"/>
      <c r="K223" s="141"/>
      <c r="L223" s="110">
        <f t="shared" si="107"/>
        <v>0</v>
      </c>
      <c r="M223" s="114" t="s">
        <v>164</v>
      </c>
      <c r="N223" s="133">
        <v>0</v>
      </c>
      <c r="O223" s="150">
        <f t="shared" si="108"/>
        <v>0</v>
      </c>
      <c r="P223" s="150">
        <f t="shared" si="109"/>
        <v>0</v>
      </c>
      <c r="Q223" s="151">
        <f t="shared" si="110"/>
        <v>0</v>
      </c>
      <c r="R223" s="151">
        <f t="shared" si="111"/>
        <v>0</v>
      </c>
      <c r="S223" s="116"/>
      <c r="T223" s="877">
        <v>0.8</v>
      </c>
      <c r="U223" s="925">
        <f t="shared" si="112"/>
        <v>0.1</v>
      </c>
      <c r="V223" s="845">
        <f t="shared" si="113"/>
        <v>0</v>
      </c>
      <c r="W223" s="933">
        <f t="shared" si="114"/>
        <v>0.1</v>
      </c>
      <c r="X223" s="845">
        <f t="shared" si="115"/>
        <v>0</v>
      </c>
      <c r="Y223" s="935">
        <f t="shared" si="116"/>
        <v>0.1</v>
      </c>
      <c r="Z223" s="845">
        <f t="shared" si="117"/>
        <v>0</v>
      </c>
      <c r="AA223" s="64"/>
      <c r="AC223" s="479">
        <v>223</v>
      </c>
      <c r="AD223" s="574">
        <f t="shared" si="118"/>
        <v>0</v>
      </c>
    </row>
    <row r="224" spans="1:30" ht="15.6" customHeight="1">
      <c r="A224" s="1140"/>
      <c r="B224" s="1243"/>
      <c r="C224" s="1245"/>
      <c r="D224" s="141"/>
      <c r="E224" s="141"/>
      <c r="F224" s="141"/>
      <c r="G224" s="141"/>
      <c r="H224" s="141"/>
      <c r="I224" s="679"/>
      <c r="J224" s="679"/>
      <c r="K224" s="141"/>
      <c r="L224" s="110">
        <f t="shared" si="107"/>
        <v>0</v>
      </c>
      <c r="M224" s="114" t="s">
        <v>164</v>
      </c>
      <c r="N224" s="133">
        <v>0</v>
      </c>
      <c r="O224" s="150">
        <f t="shared" si="108"/>
        <v>0</v>
      </c>
      <c r="P224" s="150">
        <f t="shared" si="109"/>
        <v>0</v>
      </c>
      <c r="Q224" s="151">
        <f t="shared" si="110"/>
        <v>0</v>
      </c>
      <c r="R224" s="151">
        <f t="shared" si="111"/>
        <v>0</v>
      </c>
      <c r="S224" s="116"/>
      <c r="T224" s="877">
        <v>0.8</v>
      </c>
      <c r="U224" s="925">
        <f t="shared" si="112"/>
        <v>0.1</v>
      </c>
      <c r="V224" s="845">
        <f t="shared" si="113"/>
        <v>0</v>
      </c>
      <c r="W224" s="933">
        <f t="shared" si="114"/>
        <v>0.1</v>
      </c>
      <c r="X224" s="845">
        <f t="shared" si="115"/>
        <v>0</v>
      </c>
      <c r="Y224" s="935">
        <f t="shared" si="116"/>
        <v>0.1</v>
      </c>
      <c r="Z224" s="845">
        <f t="shared" si="117"/>
        <v>0</v>
      </c>
      <c r="AA224" s="64"/>
      <c r="AC224" s="479">
        <v>224</v>
      </c>
      <c r="AD224" s="574">
        <f t="shared" si="118"/>
        <v>0</v>
      </c>
    </row>
    <row r="225" spans="1:32" ht="15.6" customHeight="1">
      <c r="A225" s="1140"/>
      <c r="B225" s="1243"/>
      <c r="C225" s="1245"/>
      <c r="D225" s="141"/>
      <c r="E225" s="141"/>
      <c r="F225" s="141"/>
      <c r="G225" s="141"/>
      <c r="H225" s="141"/>
      <c r="I225" s="679"/>
      <c r="J225" s="679"/>
      <c r="K225" s="141"/>
      <c r="L225" s="110">
        <f t="shared" si="107"/>
        <v>0</v>
      </c>
      <c r="M225" s="114" t="s">
        <v>164</v>
      </c>
      <c r="N225" s="133">
        <v>0</v>
      </c>
      <c r="O225" s="354">
        <f t="shared" si="108"/>
        <v>0</v>
      </c>
      <c r="P225" s="354">
        <f t="shared" si="109"/>
        <v>0</v>
      </c>
      <c r="Q225" s="151">
        <f t="shared" si="110"/>
        <v>0</v>
      </c>
      <c r="R225" s="151">
        <f t="shared" si="111"/>
        <v>0</v>
      </c>
      <c r="S225" s="116"/>
      <c r="T225" s="877">
        <v>0.8</v>
      </c>
      <c r="U225" s="926">
        <f t="shared" si="112"/>
        <v>0.1</v>
      </c>
      <c r="V225" s="876">
        <f t="shared" si="113"/>
        <v>0</v>
      </c>
      <c r="W225" s="934">
        <f t="shared" si="114"/>
        <v>0.1</v>
      </c>
      <c r="X225" s="876">
        <f t="shared" si="115"/>
        <v>0</v>
      </c>
      <c r="Y225" s="936">
        <f t="shared" si="116"/>
        <v>0.1</v>
      </c>
      <c r="Z225" s="876">
        <f t="shared" si="117"/>
        <v>0</v>
      </c>
      <c r="AA225" s="64"/>
      <c r="AC225" s="479">
        <v>225</v>
      </c>
      <c r="AD225" s="574">
        <f>V225+X225+Z225</f>
        <v>0</v>
      </c>
    </row>
    <row r="226" spans="1:32">
      <c r="A226" s="1140"/>
      <c r="B226" s="684"/>
      <c r="C226" s="685"/>
      <c r="D226" s="686"/>
      <c r="E226" s="686"/>
      <c r="F226" s="686"/>
      <c r="G226" s="686"/>
      <c r="H226" s="686"/>
      <c r="I226" s="687"/>
      <c r="J226" s="687"/>
      <c r="K226" s="686"/>
      <c r="L226" s="685"/>
      <c r="M226" s="686"/>
      <c r="N226" s="688"/>
      <c r="O226" s="555" t="s">
        <v>203</v>
      </c>
      <c r="P226" s="555">
        <f>SUM(P211:P225)</f>
        <v>0</v>
      </c>
      <c r="Q226" s="556" t="s">
        <v>204</v>
      </c>
      <c r="R226" s="556">
        <f>SUM(R211:R225)</f>
        <v>0</v>
      </c>
      <c r="S226" s="671" t="s">
        <v>205</v>
      </c>
      <c r="T226" s="571" t="str">
        <f>IF(SUM(S211:S225)=0,"",1-(R226/P226))</f>
        <v/>
      </c>
      <c r="U226" s="878" t="s">
        <v>123</v>
      </c>
      <c r="V226" s="878" t="s">
        <v>124</v>
      </c>
      <c r="W226" s="879" t="s">
        <v>125</v>
      </c>
      <c r="X226" s="879" t="s">
        <v>126</v>
      </c>
      <c r="Y226" s="880" t="s">
        <v>127</v>
      </c>
      <c r="Z226" s="880" t="s">
        <v>128</v>
      </c>
      <c r="AA226" s="64"/>
      <c r="AC226" s="1020" t="s">
        <v>129</v>
      </c>
      <c r="AD226" s="1020"/>
      <c r="AE226" s="1020" t="s">
        <v>130</v>
      </c>
      <c r="AF226" s="1020"/>
    </row>
    <row r="227" spans="1:32">
      <c r="A227" s="1140"/>
      <c r="B227" s="572" t="s">
        <v>131</v>
      </c>
      <c r="C227" s="1255"/>
      <c r="D227" s="1255"/>
      <c r="E227" s="1255"/>
      <c r="F227" s="1255"/>
      <c r="G227" s="1255"/>
      <c r="H227" s="1255"/>
      <c r="I227" s="1255"/>
      <c r="J227" s="1255"/>
      <c r="K227" s="1255"/>
      <c r="L227" s="1255"/>
      <c r="M227" s="1255"/>
      <c r="N227" s="1255"/>
      <c r="O227" s="1255"/>
      <c r="P227" s="1255"/>
      <c r="Q227" s="1255"/>
      <c r="R227" s="1255"/>
      <c r="S227" s="1255"/>
      <c r="T227" s="1255"/>
      <c r="U227" s="563">
        <f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564">
        <f>R226*U210</f>
        <v>0</v>
      </c>
      <c r="W227" s="563">
        <f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564">
        <f>R226*W210</f>
        <v>0</v>
      </c>
      <c r="Y227" s="563">
        <f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564">
        <f>R226*Y210</f>
        <v>0</v>
      </c>
      <c r="AA227" s="64"/>
      <c r="AC227" s="573">
        <v>227</v>
      </c>
      <c r="AD227" s="574">
        <f>V227+X227+Z227</f>
        <v>0</v>
      </c>
      <c r="AE227" s="1021">
        <f>U227+W227+Y227</f>
        <v>0</v>
      </c>
      <c r="AF227" s="1020"/>
    </row>
    <row r="228" spans="1:32">
      <c r="A228" s="1140"/>
      <c r="B228" s="479" t="s">
        <v>206</v>
      </c>
      <c r="C228" s="1255"/>
      <c r="D228" s="1255"/>
      <c r="E228" s="1255"/>
      <c r="F228" s="1255"/>
      <c r="G228" s="1255"/>
      <c r="H228" s="1255"/>
      <c r="I228" s="1255"/>
      <c r="J228" s="1255"/>
      <c r="K228" s="1255"/>
      <c r="L228" s="1255"/>
      <c r="M228" s="1255"/>
      <c r="N228" s="1255"/>
      <c r="O228" s="1255"/>
      <c r="P228" s="1255"/>
      <c r="Q228" s="1255"/>
      <c r="R228" s="1255"/>
      <c r="S228" s="1255"/>
      <c r="T228" s="1255"/>
      <c r="U228" s="1264" t="s">
        <v>135</v>
      </c>
      <c r="V228" s="1265"/>
      <c r="W228" s="1171">
        <f>P226+U227+W227+Y227</f>
        <v>0</v>
      </c>
      <c r="X228" s="1172"/>
      <c r="Y228" s="186" t="s">
        <v>136</v>
      </c>
      <c r="Z228" s="360">
        <f>(R226)+(R226*U210)+(R226*W210)+(R226*Y210)</f>
        <v>0</v>
      </c>
      <c r="AA228" s="64"/>
      <c r="AD228" s="455"/>
    </row>
    <row r="229" spans="1:32">
      <c r="A229" s="1140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D229" s="455"/>
    </row>
    <row r="230" spans="1:32">
      <c r="A230" s="1140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D230" s="455"/>
    </row>
  </sheetData>
  <sheetProtection sheet="1" objects="1" scenarios="1"/>
  <mergeCells count="300">
    <mergeCell ref="A1:A23"/>
    <mergeCell ref="O2:P2"/>
    <mergeCell ref="U2:Z2"/>
    <mergeCell ref="B4:B18"/>
    <mergeCell ref="C4:C18"/>
    <mergeCell ref="U21:V21"/>
    <mergeCell ref="W21:X21"/>
    <mergeCell ref="B2:B3"/>
    <mergeCell ref="C2:C3"/>
    <mergeCell ref="D2:D3"/>
    <mergeCell ref="S2:S3"/>
    <mergeCell ref="E2:E3"/>
    <mergeCell ref="F2:F3"/>
    <mergeCell ref="G2:G3"/>
    <mergeCell ref="H2:H3"/>
    <mergeCell ref="I2:I3"/>
    <mergeCell ref="J2:J3"/>
    <mergeCell ref="Q2:R2"/>
    <mergeCell ref="T2:T3"/>
    <mergeCell ref="B1:L1"/>
    <mergeCell ref="N1:Z1"/>
    <mergeCell ref="A47:A69"/>
    <mergeCell ref="O48:P48"/>
    <mergeCell ref="U48:Z48"/>
    <mergeCell ref="B50:B64"/>
    <mergeCell ref="C50:C64"/>
    <mergeCell ref="A24:A46"/>
    <mergeCell ref="O25:P25"/>
    <mergeCell ref="U25:Z25"/>
    <mergeCell ref="B27:B41"/>
    <mergeCell ref="C27:C41"/>
    <mergeCell ref="B48:B49"/>
    <mergeCell ref="C48:C49"/>
    <mergeCell ref="I48:I49"/>
    <mergeCell ref="J48:J49"/>
    <mergeCell ref="B47:L47"/>
    <mergeCell ref="N47:AA47"/>
    <mergeCell ref="C43:T43"/>
    <mergeCell ref="C44:T44"/>
    <mergeCell ref="M25:N26"/>
    <mergeCell ref="Q25:R25"/>
    <mergeCell ref="S25:S26"/>
    <mergeCell ref="T25:T26"/>
    <mergeCell ref="AA25:AA26"/>
    <mergeCell ref="B24:L24"/>
    <mergeCell ref="A70:A92"/>
    <mergeCell ref="O71:P71"/>
    <mergeCell ref="U71:Z71"/>
    <mergeCell ref="B73:B87"/>
    <mergeCell ref="C73:C87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Q71:R71"/>
    <mergeCell ref="S71:S72"/>
    <mergeCell ref="T71:T72"/>
    <mergeCell ref="B70:L70"/>
    <mergeCell ref="N70:AA70"/>
    <mergeCell ref="AA71:AA72"/>
    <mergeCell ref="U90:V90"/>
    <mergeCell ref="A93:A115"/>
    <mergeCell ref="O94:P94"/>
    <mergeCell ref="U94:Z94"/>
    <mergeCell ref="B96:B110"/>
    <mergeCell ref="C96:C110"/>
    <mergeCell ref="T94:T95"/>
    <mergeCell ref="U113:V113"/>
    <mergeCell ref="W113:X113"/>
    <mergeCell ref="B94:B95"/>
    <mergeCell ref="C94:C95"/>
    <mergeCell ref="D94:D95"/>
    <mergeCell ref="E94:E95"/>
    <mergeCell ref="F94:F95"/>
    <mergeCell ref="G94:G95"/>
    <mergeCell ref="H94:H95"/>
    <mergeCell ref="I94:I95"/>
    <mergeCell ref="B93:L93"/>
    <mergeCell ref="N93:AA93"/>
    <mergeCell ref="M94:N95"/>
    <mergeCell ref="Q94:R94"/>
    <mergeCell ref="S94:S95"/>
    <mergeCell ref="AA94:AA95"/>
    <mergeCell ref="A116:A138"/>
    <mergeCell ref="O117:P117"/>
    <mergeCell ref="U117:Z117"/>
    <mergeCell ref="B119:B133"/>
    <mergeCell ref="C119:C133"/>
    <mergeCell ref="U136:V136"/>
    <mergeCell ref="W136:X136"/>
    <mergeCell ref="B117:B118"/>
    <mergeCell ref="C117:C118"/>
    <mergeCell ref="D117:D118"/>
    <mergeCell ref="E117:E118"/>
    <mergeCell ref="F117:F118"/>
    <mergeCell ref="G117:G118"/>
    <mergeCell ref="H117:H118"/>
    <mergeCell ref="A162:A184"/>
    <mergeCell ref="B163:B164"/>
    <mergeCell ref="C163:C164"/>
    <mergeCell ref="A139:A161"/>
    <mergeCell ref="B140:B141"/>
    <mergeCell ref="G163:G164"/>
    <mergeCell ref="H163:H164"/>
    <mergeCell ref="I163:I164"/>
    <mergeCell ref="J163:J164"/>
    <mergeCell ref="B142:B156"/>
    <mergeCell ref="C142:C156"/>
    <mergeCell ref="C140:C141"/>
    <mergeCell ref="D140:D141"/>
    <mergeCell ref="E140:E141"/>
    <mergeCell ref="F140:F141"/>
    <mergeCell ref="G140:G141"/>
    <mergeCell ref="C182:T182"/>
    <mergeCell ref="A185:A207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B188:B202"/>
    <mergeCell ref="C188:C202"/>
    <mergeCell ref="N24:AA24"/>
    <mergeCell ref="C20:T20"/>
    <mergeCell ref="C21:T21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AA48:AA49"/>
    <mergeCell ref="U67:V67"/>
    <mergeCell ref="W67:X67"/>
    <mergeCell ref="K2:K3"/>
    <mergeCell ref="L2:L3"/>
    <mergeCell ref="M2:N3"/>
    <mergeCell ref="U44:V44"/>
    <mergeCell ref="W44:X44"/>
    <mergeCell ref="K48:K49"/>
    <mergeCell ref="L48:L49"/>
    <mergeCell ref="M48:N49"/>
    <mergeCell ref="Q48:R48"/>
    <mergeCell ref="S48:S49"/>
    <mergeCell ref="T48:T49"/>
    <mergeCell ref="C66:T66"/>
    <mergeCell ref="C67:T67"/>
    <mergeCell ref="D48:D49"/>
    <mergeCell ref="E48:E49"/>
    <mergeCell ref="F48:F49"/>
    <mergeCell ref="G48:G49"/>
    <mergeCell ref="H48:H49"/>
    <mergeCell ref="AA2:AA3"/>
    <mergeCell ref="K25:K26"/>
    <mergeCell ref="L25:L26"/>
    <mergeCell ref="W90:X90"/>
    <mergeCell ref="K163:K164"/>
    <mergeCell ref="L163:L164"/>
    <mergeCell ref="AA140:AA141"/>
    <mergeCell ref="U159:V159"/>
    <mergeCell ref="W159:X159"/>
    <mergeCell ref="L140:L141"/>
    <mergeCell ref="M140:N141"/>
    <mergeCell ref="O140:P140"/>
    <mergeCell ref="U140:Z140"/>
    <mergeCell ref="B139:L139"/>
    <mergeCell ref="N139:AA139"/>
    <mergeCell ref="B162:L162"/>
    <mergeCell ref="N162:AA162"/>
    <mergeCell ref="S140:S141"/>
    <mergeCell ref="T140:T141"/>
    <mergeCell ref="C135:T135"/>
    <mergeCell ref="C136:T136"/>
    <mergeCell ref="H140:H141"/>
    <mergeCell ref="I140:I141"/>
    <mergeCell ref="AA209:AA210"/>
    <mergeCell ref="AA186:AA187"/>
    <mergeCell ref="AA117:AA118"/>
    <mergeCell ref="J94:J95"/>
    <mergeCell ref="K94:K95"/>
    <mergeCell ref="L94:L95"/>
    <mergeCell ref="U186:Z186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228:V228"/>
    <mergeCell ref="W228:X228"/>
    <mergeCell ref="C227:T227"/>
    <mergeCell ref="C228:T228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208:A23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B211:B225"/>
    <mergeCell ref="C211:C225"/>
    <mergeCell ref="AC88:AD88"/>
    <mergeCell ref="AC111:AD111"/>
    <mergeCell ref="AC134:AD134"/>
    <mergeCell ref="AC157:AD157"/>
    <mergeCell ref="AC180:AD180"/>
    <mergeCell ref="C158:T158"/>
    <mergeCell ref="C159:T159"/>
    <mergeCell ref="I117:I118"/>
    <mergeCell ref="J117:J118"/>
    <mergeCell ref="K117:K118"/>
    <mergeCell ref="L117:L118"/>
    <mergeCell ref="M117:N118"/>
    <mergeCell ref="Q117:R117"/>
    <mergeCell ref="S117:S118"/>
    <mergeCell ref="T117:T118"/>
    <mergeCell ref="B116:L116"/>
    <mergeCell ref="N116:AA116"/>
    <mergeCell ref="J140:J141"/>
    <mergeCell ref="K140:K141"/>
    <mergeCell ref="Q140:R140"/>
    <mergeCell ref="C89:T89"/>
    <mergeCell ref="C90:T90"/>
    <mergeCell ref="C112:T112"/>
    <mergeCell ref="C113:T113"/>
    <mergeCell ref="AC203:AD203"/>
    <mergeCell ref="B185:L185"/>
    <mergeCell ref="N185:AA185"/>
    <mergeCell ref="B208:L208"/>
    <mergeCell ref="N208:AA208"/>
    <mergeCell ref="C204:T204"/>
    <mergeCell ref="C205:T205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D163:D164"/>
    <mergeCell ref="E163:E164"/>
    <mergeCell ref="F163:F164"/>
    <mergeCell ref="U205:V205"/>
    <mergeCell ref="W205:X205"/>
    <mergeCell ref="U182:V182"/>
    <mergeCell ref="W182:X182"/>
    <mergeCell ref="C181:T181"/>
    <mergeCell ref="AE227:AF227"/>
    <mergeCell ref="AC226:AD226"/>
    <mergeCell ref="AE19:AF19"/>
    <mergeCell ref="AE20:AF20"/>
    <mergeCell ref="AE42:AF42"/>
    <mergeCell ref="AE43:AF43"/>
    <mergeCell ref="AE65:AF65"/>
    <mergeCell ref="AE66:AF66"/>
    <mergeCell ref="AE88:AF88"/>
    <mergeCell ref="AE89:AF89"/>
    <mergeCell ref="AE111:AF111"/>
    <mergeCell ref="AE112:AF112"/>
    <mergeCell ref="AE134:AF134"/>
    <mergeCell ref="AE135:AF135"/>
    <mergeCell ref="AE157:AF157"/>
    <mergeCell ref="AE158:AF158"/>
    <mergeCell ref="AE180:AF180"/>
    <mergeCell ref="AE181:AF181"/>
    <mergeCell ref="AE203:AF203"/>
    <mergeCell ref="AE204:AF204"/>
    <mergeCell ref="AE226:AF226"/>
    <mergeCell ref="AC19:AD19"/>
    <mergeCell ref="AC42:AD42"/>
    <mergeCell ref="AC65:AD65"/>
  </mergeCells>
  <conditionalFormatting sqref="N4:N19">
    <cfRule type="cellIs" dxfId="255" priority="119" operator="greaterThan">
      <formula>0</formula>
    </cfRule>
    <cfRule type="cellIs" priority="120" operator="greaterThan">
      <formula>0</formula>
    </cfRule>
  </conditionalFormatting>
  <conditionalFormatting sqref="B4:C18">
    <cfRule type="cellIs" dxfId="254" priority="69" operator="equal">
      <formula>0</formula>
    </cfRule>
    <cfRule type="cellIs" dxfId="253" priority="70" operator="equal">
      <formula>0</formula>
    </cfRule>
  </conditionalFormatting>
  <conditionalFormatting sqref="N42">
    <cfRule type="cellIs" dxfId="252" priority="67" operator="greaterThan">
      <formula>0</formula>
    </cfRule>
    <cfRule type="cellIs" priority="68" operator="greaterThan">
      <formula>0</formula>
    </cfRule>
  </conditionalFormatting>
  <conditionalFormatting sqref="B27:C41">
    <cfRule type="cellIs" dxfId="251" priority="65" operator="equal">
      <formula>0</formula>
    </cfRule>
    <cfRule type="cellIs" dxfId="250" priority="66" operator="equal">
      <formula>0</formula>
    </cfRule>
  </conditionalFormatting>
  <conditionalFormatting sqref="N65">
    <cfRule type="cellIs" dxfId="249" priority="63" operator="greaterThan">
      <formula>0</formula>
    </cfRule>
    <cfRule type="cellIs" priority="64" operator="greaterThan">
      <formula>0</formula>
    </cfRule>
  </conditionalFormatting>
  <conditionalFormatting sqref="B50:C64">
    <cfRule type="cellIs" dxfId="248" priority="61" operator="equal">
      <formula>0</formula>
    </cfRule>
    <cfRule type="cellIs" dxfId="247" priority="62" operator="equal">
      <formula>0</formula>
    </cfRule>
  </conditionalFormatting>
  <conditionalFormatting sqref="N88">
    <cfRule type="cellIs" dxfId="246" priority="59" operator="greaterThan">
      <formula>0</formula>
    </cfRule>
    <cfRule type="cellIs" priority="60" operator="greaterThan">
      <formula>0</formula>
    </cfRule>
  </conditionalFormatting>
  <conditionalFormatting sqref="B73:C87">
    <cfRule type="cellIs" dxfId="245" priority="57" operator="equal">
      <formula>0</formula>
    </cfRule>
    <cfRule type="cellIs" dxfId="244" priority="58" operator="equal">
      <formula>0</formula>
    </cfRule>
  </conditionalFormatting>
  <conditionalFormatting sqref="N111">
    <cfRule type="cellIs" dxfId="243" priority="55" operator="greaterThan">
      <formula>0</formula>
    </cfRule>
    <cfRule type="cellIs" priority="56" operator="greaterThan">
      <formula>0</formula>
    </cfRule>
  </conditionalFormatting>
  <conditionalFormatting sqref="B96:C110">
    <cfRule type="cellIs" dxfId="242" priority="53" operator="equal">
      <formula>0</formula>
    </cfRule>
    <cfRule type="cellIs" dxfId="241" priority="54" operator="equal">
      <formula>0</formula>
    </cfRule>
  </conditionalFormatting>
  <conditionalFormatting sqref="N134">
    <cfRule type="cellIs" dxfId="240" priority="51" operator="greaterThan">
      <formula>0</formula>
    </cfRule>
    <cfRule type="cellIs" priority="52" operator="greaterThan">
      <formula>0</formula>
    </cfRule>
  </conditionalFormatting>
  <conditionalFormatting sqref="B119:C133">
    <cfRule type="cellIs" dxfId="239" priority="49" operator="equal">
      <formula>0</formula>
    </cfRule>
    <cfRule type="cellIs" dxfId="238" priority="50" operator="equal">
      <formula>0</formula>
    </cfRule>
  </conditionalFormatting>
  <conditionalFormatting sqref="N157">
    <cfRule type="cellIs" dxfId="237" priority="47" operator="greaterThan">
      <formula>0</formula>
    </cfRule>
    <cfRule type="cellIs" priority="48" operator="greaterThan">
      <formula>0</formula>
    </cfRule>
  </conditionalFormatting>
  <conditionalFormatting sqref="B142:C156">
    <cfRule type="cellIs" dxfId="236" priority="45" operator="equal">
      <formula>0</formula>
    </cfRule>
    <cfRule type="cellIs" dxfId="235" priority="46" operator="equal">
      <formula>0</formula>
    </cfRule>
  </conditionalFormatting>
  <conditionalFormatting sqref="N180">
    <cfRule type="cellIs" dxfId="234" priority="43" operator="greaterThan">
      <formula>0</formula>
    </cfRule>
    <cfRule type="cellIs" priority="44" operator="greaterThan">
      <formula>0</formula>
    </cfRule>
  </conditionalFormatting>
  <conditionalFormatting sqref="B165:C179">
    <cfRule type="cellIs" dxfId="233" priority="41" operator="equal">
      <formula>0</formula>
    </cfRule>
    <cfRule type="cellIs" dxfId="232" priority="42" operator="equal">
      <formula>0</formula>
    </cfRule>
  </conditionalFormatting>
  <conditionalFormatting sqref="N203">
    <cfRule type="cellIs" dxfId="231" priority="39" operator="greaterThan">
      <formula>0</formula>
    </cfRule>
    <cfRule type="cellIs" priority="40" operator="greaterThan">
      <formula>0</formula>
    </cfRule>
  </conditionalFormatting>
  <conditionalFormatting sqref="B188:C202">
    <cfRule type="cellIs" dxfId="230" priority="37" operator="equal">
      <formula>0</formula>
    </cfRule>
    <cfRule type="cellIs" dxfId="229" priority="38" operator="equal">
      <formula>0</formula>
    </cfRule>
  </conditionalFormatting>
  <conditionalFormatting sqref="N226">
    <cfRule type="cellIs" dxfId="228" priority="35" operator="greaterThan">
      <formula>0</formula>
    </cfRule>
    <cfRule type="cellIs" priority="36" operator="greaterThan">
      <formula>0</formula>
    </cfRule>
  </conditionalFormatting>
  <conditionalFormatting sqref="B211:C225">
    <cfRule type="cellIs" dxfId="227" priority="33" operator="equal">
      <formula>0</formula>
    </cfRule>
    <cfRule type="cellIs" dxfId="226" priority="34" operator="equal">
      <formula>0</formula>
    </cfRule>
  </conditionalFormatting>
  <conditionalFormatting sqref="N142:N156">
    <cfRule type="cellIs" dxfId="225" priority="23" operator="greaterThan">
      <formula>0</formula>
    </cfRule>
    <cfRule type="cellIs" priority="24" operator="greaterThan">
      <formula>0</formula>
    </cfRule>
  </conditionalFormatting>
  <conditionalFormatting sqref="N165:N179">
    <cfRule type="cellIs" dxfId="224" priority="15" operator="greaterThan">
      <formula>0</formula>
    </cfRule>
    <cfRule type="cellIs" priority="16" operator="greaterThan">
      <formula>0</formula>
    </cfRule>
  </conditionalFormatting>
  <conditionalFormatting sqref="N188:N202">
    <cfRule type="cellIs" dxfId="223" priority="13" operator="greaterThan">
      <formula>0</formula>
    </cfRule>
    <cfRule type="cellIs" priority="14" operator="greaterThan">
      <formula>0</formula>
    </cfRule>
  </conditionalFormatting>
  <conditionalFormatting sqref="N211:N225">
    <cfRule type="cellIs" dxfId="222" priority="11" operator="greaterThan">
      <formula>0</formula>
    </cfRule>
    <cfRule type="cellIs" priority="12" operator="greaterThan">
      <formula>0</formula>
    </cfRule>
  </conditionalFormatting>
  <conditionalFormatting sqref="N119:N133">
    <cfRule type="cellIs" dxfId="221" priority="9" operator="greaterThan">
      <formula>0</formula>
    </cfRule>
    <cfRule type="cellIs" priority="10" operator="greaterThan">
      <formula>0</formula>
    </cfRule>
  </conditionalFormatting>
  <conditionalFormatting sqref="N27:N41">
    <cfRule type="cellIs" dxfId="220" priority="7" operator="greaterThan">
      <formula>0</formula>
    </cfRule>
    <cfRule type="cellIs" priority="8" operator="greaterThan">
      <formula>0</formula>
    </cfRule>
  </conditionalFormatting>
  <conditionalFormatting sqref="N50:N64">
    <cfRule type="cellIs" dxfId="219" priority="5" operator="greaterThan">
      <formula>0</formula>
    </cfRule>
    <cfRule type="cellIs" priority="6" operator="greaterThan">
      <formula>0</formula>
    </cfRule>
  </conditionalFormatting>
  <conditionalFormatting sqref="N73:N87">
    <cfRule type="cellIs" dxfId="218" priority="3" operator="greaterThan">
      <formula>0</formula>
    </cfRule>
    <cfRule type="cellIs" priority="4" operator="greaterThan">
      <formula>0</formula>
    </cfRule>
  </conditionalFormatting>
  <conditionalFormatting sqref="N96:N110">
    <cfRule type="cellIs" dxfId="217" priority="1" operator="greaterThan">
      <formula>0</formula>
    </cfRule>
    <cfRule type="cellIs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U4:U18" unlockedFormula="1"/>
    <ignoredError sqref="W5:W18 W4 Y5:Y18 Y4" formula="1" unlockedFormula="1"/>
    <ignoredError sqref="V4:V18 X4:X18" formula="1"/>
  </ignoredErrors>
  <extLst>
    <ext xmlns:x14="http://schemas.microsoft.com/office/spreadsheetml/2009/9/main" uri="{CCE6A557-97BC-4b89-ADB6-D9C93CAAB3DF}">
      <x14:dataValidations xmlns:xm="http://schemas.microsoft.com/office/excel/2006/main" xWindow="725" yWindow="372" count="13">
        <x14:dataValidation type="list" allowBlank="1" showInputMessage="1" showErrorMessage="1" xr:uid="{00000000-0002-0000-0600-000000000000}">
          <x14:formula1>
            <xm:f>DADOS!$G$3:$G$4</xm:f>
          </x14:formula1>
          <xm:sqref>M211:M226 M119:M134 M27:M42 M50:M65 M165:M180 M4:M19 M142:M157 M188:M203 M73:M88 M96:M111</xm:sqref>
        </x14:dataValidation>
        <x14:dataValidation type="list" allowBlank="1" showInputMessage="1" showErrorMessage="1" xr:uid="{00000000-0002-0000-0600-000001000000}">
          <x14:formula1>
            <xm:f>DADOS!$A$2:$A$516</xm:f>
          </x14:formula1>
          <xm:sqref>I211:J226 I27:J42 I50:J65 I4:J19 I119:J134 I165:J180 I73:J88 I188:J203 I142:J157 I96:J111</xm:sqref>
        </x14:dataValidation>
        <x14:dataValidation type="list" allowBlank="1" showInputMessage="1" showErrorMessage="1" xr:uid="{00000000-0002-0000-0600-000002000000}">
          <x14:formula1>
            <xm:f>DADOS!$Z$4:$Z$11</xm:f>
          </x14:formula1>
          <xm:sqref>D65 D88 D42 D111 D134 D19 D180 D203 D157 D226</xm:sqref>
        </x14:dataValidation>
        <x14:dataValidation type="list" allowBlank="1" showInputMessage="1" showErrorMessage="1" xr:uid="{00000000-0002-0000-0600-000003000000}">
          <x14:formula1>
            <xm:f>DADOS!$AD$4:$AD$9</xm:f>
          </x14:formula1>
          <xm:sqref>H65 H88 H42 H111 H134 H19 H180 H203 H157 H226</xm:sqref>
        </x14:dataValidation>
        <x14:dataValidation type="list" allowBlank="1" showInputMessage="1" showErrorMessage="1" xr:uid="{00000000-0002-0000-0600-000004000000}">
          <x14:formula1>
            <xm:f>DADOS!$AI$4:$AI$10</xm:f>
          </x14:formula1>
          <xm:sqref>D119:D133 D211:D225 D27:D41 D165:D179 D4:D18 D50:D64 D188:D202 D73:D87 D142:D156 D96:D110</xm:sqref>
        </x14:dataValidation>
        <x14:dataValidation type="list" allowBlank="1" showInputMessage="1" showErrorMessage="1" xr:uid="{00000000-0002-0000-0600-000005000000}">
          <x14:formula1>
            <xm:f>DADOS!$AJ$5:$AJ$9</xm:f>
          </x14:formula1>
          <xm:sqref>F4:F19 F50:F65 F188:F203 F119:F134 F165:F180 F27:F42 F142:F157 F211:F226 F73:F88 F96:F111</xm:sqref>
        </x14:dataValidation>
        <x14:dataValidation type="list" allowBlank="1" showInputMessage="1" showErrorMessage="1" xr:uid="{00000000-0002-0000-0600-000006000000}">
          <x14:formula1>
            <xm:f>DADOS!$AL$4:$AL$11</xm:f>
          </x14:formula1>
          <xm:sqref>H119:H133 H211:H225 H27:H41 H165:H179 H4:H18 H50:H64 H188:H202 H73:H87 H142:H156 H96:H110</xm:sqref>
        </x14:dataValidation>
        <x14:dataValidation type="list" allowBlank="1" showInputMessage="1" showErrorMessage="1" xr:uid="{00000000-0002-0000-0600-000007000000}">
          <x14:formula1>
            <xm:f>DADOS!$G$6:$G$8</xm:f>
          </x14:formula1>
          <xm:sqref>AA8 AA31 AA54 AA77 AA100 AA123 AA146 AA169 AA192 AA215</xm:sqref>
        </x14:dataValidation>
        <x14:dataValidation type="list" allowBlank="1" showInputMessage="1" showErrorMessage="1" xr:uid="{00000000-0002-0000-0600-000008000000}">
          <x14:formula1>
            <xm:f>DADOS!$BG$3:$BG$12</xm:f>
          </x14:formula1>
          <xm:sqref>AA5 AA28 AA51 AA74 AA97 AA120 AA143 AA166 AA189 AA212</xm:sqref>
        </x14:dataValidation>
        <x14:dataValidation type="list" allowBlank="1" showInputMessage="1" showErrorMessage="1" promptTitle="Necessita de Nota fiscal?" prompt="Informe na coluna &quot;Informações adicionais&quot;." xr:uid="{00000000-0002-0000-0600-000009000000}">
          <x14:formula1>
            <xm:f>DADOS!$E$2:$E$27</xm:f>
          </x14:formula1>
          <xm:sqref>N73:N88 N27:N42 N165:N180 N188:N203 N119:N134 N4:N19 N211:N226 N50:N65 N142:N157 N96:N111</xm:sqref>
        </x14:dataValidation>
        <x14:dataValidation type="list" allowBlank="1" xr:uid="{00000000-0002-0000-0600-00000A000000}">
          <x14:formula1>
            <xm:f>DADOS!$E$2:$E$52</xm:f>
          </x14:formula1>
          <xm:sqref>Y49 Y72 Y3 Y141 Y187 Y26 Y164 Y95 Y118 Y210</xm:sqref>
        </x14:dataValidation>
        <x14:dataValidation type="list" allowBlank="1" xr:uid="{00000000-0002-0000-0600-00000B000000}">
          <x14:formula1>
            <xm:f>DADOS!$C$2:$C$12</xm:f>
          </x14:formula1>
          <xm:sqref>U72 U3 U164 U187 U26 U49 U95 U118 U141 U210</xm:sqref>
        </x14:dataValidation>
        <x14:dataValidation type="list" allowBlank="1" xr:uid="{00000000-0002-0000-0600-00000C000000}">
          <x14:formula1>
            <xm:f>DADOS!$D$2:$D$12</xm:f>
          </x14:formula1>
          <xm:sqref>W72 W3 W164 W187 W26 W49 W95 W118 W141 W210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  <pageSetUpPr fitToPage="1"/>
  </sheetPr>
  <dimension ref="A1:CB110"/>
  <sheetViews>
    <sheetView topLeftCell="A19" workbookViewId="0">
      <selection activeCell="AU54" sqref="AU54"/>
    </sheetView>
  </sheetViews>
  <sheetFormatPr defaultRowHeight="15.6"/>
  <cols>
    <col min="1" max="1" width="0.5" customWidth="1"/>
    <col min="2" max="2" width="6" customWidth="1"/>
    <col min="3" max="3" width="4.8984375" customWidth="1"/>
    <col min="4" max="4" width="1.5" customWidth="1"/>
    <col min="5" max="5" width="4.59765625" customWidth="1"/>
    <col min="6" max="6" width="4" customWidth="1"/>
    <col min="7" max="7" width="2.59765625" customWidth="1"/>
    <col min="8" max="8" width="5.5" customWidth="1"/>
    <col min="9" max="9" width="1.59765625" customWidth="1"/>
    <col min="10" max="10" width="3" customWidth="1"/>
    <col min="11" max="11" width="2.69921875" customWidth="1"/>
    <col min="12" max="12" width="3.5" customWidth="1"/>
    <col min="13" max="13" width="2.3984375" customWidth="1"/>
    <col min="14" max="14" width="3.09765625" customWidth="1"/>
    <col min="15" max="15" width="3.69921875" customWidth="1"/>
    <col min="16" max="17" width="2.09765625" customWidth="1"/>
    <col min="18" max="18" width="3.5" customWidth="1"/>
    <col min="19" max="19" width="2.09765625" hidden="1" customWidth="1"/>
    <col min="20" max="20" width="2.5" customWidth="1"/>
    <col min="21" max="21" width="0.69921875" customWidth="1"/>
    <col min="22" max="22" width="7.19921875" customWidth="1"/>
    <col min="23" max="23" width="5.09765625" customWidth="1"/>
    <col min="24" max="24" width="0.3984375" customWidth="1"/>
    <col min="25" max="25" width="0.8984375" hidden="1" customWidth="1"/>
    <col min="26" max="26" width="6.59765625" style="1" customWidth="1"/>
    <col min="27" max="27" width="1.09765625" customWidth="1"/>
    <col min="28" max="28" width="4" customWidth="1"/>
    <col min="29" max="29" width="1.19921875" customWidth="1"/>
    <col min="30" max="30" width="3.5" customWidth="1"/>
    <col min="31" max="31" width="0.69921875" customWidth="1"/>
    <col min="32" max="32" width="1.19921875" customWidth="1"/>
    <col min="33" max="33" width="1.69921875" hidden="1" customWidth="1"/>
    <col min="34" max="34" width="1.5" customWidth="1"/>
    <col min="35" max="35" width="4.59765625" customWidth="1"/>
    <col min="36" max="36" width="2.3984375" customWidth="1"/>
    <col min="37" max="37" width="0.69921875" customWidth="1"/>
    <col min="38" max="38" width="1.59765625" customWidth="1"/>
    <col min="39" max="39" width="4.09765625" customWidth="1"/>
    <col min="41" max="41" width="18.5" customWidth="1"/>
    <col min="42" max="42" width="0.59765625" customWidth="1"/>
    <col min="43" max="44" width="9" hidden="1" customWidth="1"/>
    <col min="45" max="45" width="5.5" customWidth="1"/>
    <col min="46" max="46" width="4.19921875" customWidth="1"/>
    <col min="47" max="47" width="33" customWidth="1"/>
  </cols>
  <sheetData>
    <row r="1" spans="1:50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658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</row>
    <row r="2" spans="1:50" ht="25.8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658"/>
      <c r="AA2" s="126"/>
      <c r="AB2" s="126"/>
      <c r="AC2" s="126"/>
      <c r="AD2" s="126"/>
      <c r="AE2" s="126"/>
      <c r="AF2" s="126"/>
      <c r="AG2" s="126"/>
      <c r="AH2" s="126"/>
      <c r="AI2" s="126"/>
      <c r="AJ2" s="1361" t="s">
        <v>0</v>
      </c>
      <c r="AK2" s="1361"/>
      <c r="AL2" s="1361"/>
      <c r="AM2" s="1362"/>
      <c r="AN2" s="1363">
        <f>'Cadastro Inicial'!H1</f>
        <v>0</v>
      </c>
      <c r="AO2" s="1364"/>
      <c r="AP2" s="1364"/>
      <c r="AQ2" s="1364"/>
      <c r="AR2" s="1364"/>
      <c r="AS2" s="1364"/>
      <c r="AT2" s="662"/>
    </row>
    <row r="3" spans="1:50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658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</row>
    <row r="4" spans="1:50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658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</row>
    <row r="5" spans="1:50" ht="9.6" customHeight="1">
      <c r="A5" s="359"/>
      <c r="B5" s="359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6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</row>
    <row r="6" spans="1:50">
      <c r="A6" s="1304" t="s">
        <v>215</v>
      </c>
      <c r="B6" s="1304"/>
      <c r="C6" s="1304"/>
      <c r="D6" s="1304"/>
      <c r="E6" s="1304"/>
      <c r="F6" s="1304"/>
      <c r="G6" s="1304"/>
      <c r="H6" s="1304"/>
      <c r="I6" s="1304"/>
      <c r="J6" s="1304"/>
      <c r="K6" s="1304"/>
      <c r="L6" s="1304"/>
      <c r="M6" s="1304"/>
      <c r="N6" s="1304"/>
      <c r="O6" s="1304"/>
      <c r="P6" s="1304"/>
      <c r="Q6" s="1304"/>
      <c r="R6" s="1304"/>
      <c r="S6" s="1304"/>
      <c r="T6" s="1304"/>
      <c r="U6" s="1304"/>
      <c r="V6" s="1304"/>
      <c r="W6" s="1304"/>
      <c r="X6" s="1304"/>
      <c r="Y6" s="1304"/>
      <c r="Z6" s="1304"/>
      <c r="AA6" s="1304"/>
      <c r="AB6" s="1304"/>
      <c r="AC6" s="1304"/>
      <c r="AD6" s="1304"/>
      <c r="AE6" s="1304"/>
      <c r="AF6" s="1304"/>
      <c r="AG6" s="1304"/>
      <c r="AH6" s="1304"/>
      <c r="AI6" s="1304"/>
      <c r="AJ6" s="1304"/>
      <c r="AK6" s="1304"/>
      <c r="AL6" s="1304"/>
      <c r="AM6" s="1304"/>
      <c r="AN6" s="1304"/>
      <c r="AO6" s="1304"/>
      <c r="AP6" s="1304"/>
      <c r="AQ6" s="1304"/>
      <c r="AR6" s="1304"/>
      <c r="AS6" s="1304"/>
    </row>
    <row r="7" spans="1:50" ht="8.4" customHeight="1">
      <c r="A7" s="359"/>
      <c r="B7" s="359"/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6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359"/>
      <c r="AO7" s="359"/>
      <c r="AP7" s="359"/>
      <c r="AQ7" s="359"/>
      <c r="AR7" s="359"/>
      <c r="AS7" s="359"/>
    </row>
    <row r="8" spans="1:50">
      <c r="A8" s="1305" t="s">
        <v>75</v>
      </c>
      <c r="B8" s="1306"/>
      <c r="C8" s="1306"/>
      <c r="D8" s="1307">
        <f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0</v>
      </c>
      <c r="E8" s="1307"/>
      <c r="F8" s="1307"/>
      <c r="G8" s="1307"/>
      <c r="H8" s="1307"/>
      <c r="I8" s="1307"/>
      <c r="J8" s="1307"/>
      <c r="K8" s="1307"/>
      <c r="L8" s="1307"/>
      <c r="M8" s="1308"/>
      <c r="N8" s="1306" t="s">
        <v>86</v>
      </c>
      <c r="O8" s="1306"/>
      <c r="P8" s="1306"/>
      <c r="Q8" s="1307" t="str">
        <f xml:space="preserve">  AU10</f>
        <v xml:space="preserve"> </v>
      </c>
      <c r="R8" s="1307"/>
      <c r="S8" s="1307"/>
      <c r="T8" s="1307"/>
      <c r="U8" s="1307"/>
      <c r="V8" s="1307"/>
      <c r="W8" s="1307"/>
      <c r="X8" s="1307"/>
      <c r="Y8" s="1307"/>
      <c r="Z8" s="1307"/>
      <c r="AA8" s="1307"/>
      <c r="AB8" s="1307"/>
      <c r="AC8" s="1307"/>
      <c r="AD8" s="1307"/>
      <c r="AE8" s="1307"/>
      <c r="AF8" s="1307"/>
      <c r="AG8" s="1307"/>
      <c r="AH8" s="1307"/>
      <c r="AI8" s="1307"/>
      <c r="AJ8" s="1307"/>
      <c r="AK8" s="1307"/>
      <c r="AL8" s="1307"/>
      <c r="AM8" s="1307"/>
      <c r="AN8" s="1307"/>
      <c r="AO8" s="1307"/>
      <c r="AP8" s="1307"/>
      <c r="AQ8" s="1307"/>
      <c r="AR8" s="1307"/>
      <c r="AS8" s="1307"/>
    </row>
    <row r="9" spans="1:50">
      <c r="A9" s="1309"/>
      <c r="B9" s="1310" t="s">
        <v>216</v>
      </c>
      <c r="C9" s="1310"/>
      <c r="D9" s="1310"/>
      <c r="E9" s="1310"/>
      <c r="F9" s="1310"/>
      <c r="G9" s="1310"/>
      <c r="H9" s="1310"/>
      <c r="I9" s="1310"/>
      <c r="J9" s="1310"/>
      <c r="K9" s="1310"/>
      <c r="L9" s="1310"/>
      <c r="M9" s="1310"/>
      <c r="N9" s="1310"/>
      <c r="O9" s="1310"/>
      <c r="P9" s="1310"/>
      <c r="Q9" s="1310"/>
      <c r="R9" s="1310"/>
      <c r="S9" s="1310"/>
      <c r="T9" s="1310"/>
      <c r="U9" s="1310"/>
      <c r="V9" s="1310"/>
      <c r="W9" s="1310"/>
      <c r="X9" s="1310"/>
      <c r="Y9" s="1310"/>
      <c r="Z9" s="1310"/>
      <c r="AA9" s="1310"/>
      <c r="AB9" s="1310"/>
      <c r="AC9" s="1310"/>
      <c r="AD9" s="1311"/>
      <c r="AE9" s="1311"/>
      <c r="AF9" s="1311"/>
      <c r="AG9" s="1311"/>
      <c r="AH9" s="1311"/>
      <c r="AI9" s="1311"/>
      <c r="AJ9" s="1310"/>
      <c r="AK9" s="1310"/>
      <c r="AL9" s="1310"/>
      <c r="AM9" s="1310"/>
      <c r="AN9" s="1310"/>
      <c r="AO9" s="1310"/>
      <c r="AP9" s="1310"/>
      <c r="AQ9" s="1310"/>
      <c r="AR9" s="1310"/>
      <c r="AS9" s="1310"/>
      <c r="AU9" s="2" t="s">
        <v>217</v>
      </c>
    </row>
    <row r="10" spans="1:50" ht="17.25" customHeight="1">
      <c r="A10" s="1309"/>
      <c r="B10" s="1312" t="s">
        <v>93</v>
      </c>
      <c r="C10" s="1312"/>
      <c r="D10" s="1312"/>
      <c r="E10" s="1312"/>
      <c r="F10" s="1312" t="s">
        <v>94</v>
      </c>
      <c r="G10" s="1312"/>
      <c r="H10" s="1312"/>
      <c r="I10" s="1312"/>
      <c r="J10" s="1312" t="s">
        <v>95</v>
      </c>
      <c r="K10" s="1312"/>
      <c r="L10" s="1312"/>
      <c r="M10" s="1312" t="s">
        <v>96</v>
      </c>
      <c r="N10" s="1312"/>
      <c r="O10" s="1312"/>
      <c r="P10" s="1312" t="s">
        <v>97</v>
      </c>
      <c r="Q10" s="1312"/>
      <c r="R10" s="1312"/>
      <c r="S10" s="1312"/>
      <c r="T10" s="1312"/>
      <c r="U10" s="1312" t="s">
        <v>98</v>
      </c>
      <c r="V10" s="1312"/>
      <c r="W10" s="1312"/>
      <c r="X10" s="1312"/>
      <c r="Y10" s="1312"/>
      <c r="Z10" s="1312" t="s">
        <v>77</v>
      </c>
      <c r="AA10" s="1312"/>
      <c r="AB10" s="1312" t="s">
        <v>99</v>
      </c>
      <c r="AC10" s="1321"/>
      <c r="AD10" s="1317" t="s">
        <v>218</v>
      </c>
      <c r="AE10" s="1318"/>
      <c r="AF10" s="1318"/>
      <c r="AG10" s="1318"/>
      <c r="AH10" s="1319"/>
      <c r="AI10" s="661" t="s">
        <v>63</v>
      </c>
      <c r="AJ10" s="1322" t="s">
        <v>219</v>
      </c>
      <c r="AK10" s="1323"/>
      <c r="AL10" s="1323"/>
      <c r="AM10" s="1323"/>
      <c r="AN10" s="1323" t="s">
        <v>220</v>
      </c>
      <c r="AO10" s="1323"/>
      <c r="AP10" s="1323"/>
      <c r="AQ10" s="1323"/>
      <c r="AR10" s="1323"/>
      <c r="AS10" s="1323"/>
      <c r="AU10" s="246" t="s">
        <v>448</v>
      </c>
    </row>
    <row r="11" spans="1:50" ht="15.6" customHeight="1">
      <c r="A11" s="1309"/>
      <c r="B11" s="1316" t="str">
        <f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/>
      </c>
      <c r="C11" s="1316"/>
      <c r="D11" s="1316"/>
      <c r="E11" s="1316"/>
      <c r="F11" s="1316">
        <f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0</v>
      </c>
      <c r="G11" s="1316"/>
      <c r="H11" s="1316"/>
      <c r="I11" s="1316"/>
      <c r="J11" s="1316">
        <f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0</v>
      </c>
      <c r="K11" s="1316"/>
      <c r="L11" s="1316"/>
      <c r="M11" s="1316">
        <f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0</v>
      </c>
      <c r="N11" s="1316"/>
      <c r="O11" s="1316"/>
      <c r="P11" s="1329">
        <f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0</v>
      </c>
      <c r="Q11" s="1330"/>
      <c r="R11" s="1330"/>
      <c r="S11" s="1330"/>
      <c r="T11" s="1331"/>
      <c r="U11" s="1332">
        <f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0</v>
      </c>
      <c r="V11" s="1332"/>
      <c r="W11" s="1332"/>
      <c r="X11" s="1332"/>
      <c r="Y11" s="1332"/>
      <c r="Z11" s="1313">
        <f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0</v>
      </c>
      <c r="AA11" s="1313"/>
      <c r="AB11" s="1313">
        <f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0</v>
      </c>
      <c r="AC11" s="1314"/>
      <c r="AD11" s="1320" t="s">
        <v>140</v>
      </c>
      <c r="AE11" s="1320"/>
      <c r="AF11" s="1320"/>
      <c r="AG11" s="1320"/>
      <c r="AH11" s="1320"/>
      <c r="AI11" s="660">
        <v>0</v>
      </c>
      <c r="AJ11" s="1315"/>
      <c r="AK11" s="1316"/>
      <c r="AL11" s="1316"/>
      <c r="AM11" s="1316"/>
      <c r="AN11" s="1316"/>
      <c r="AO11" s="1316"/>
      <c r="AP11" s="1316"/>
      <c r="AQ11" s="1316"/>
      <c r="AR11" s="1316"/>
      <c r="AS11" s="1316"/>
      <c r="AV11" s="654"/>
      <c r="AW11" s="654"/>
      <c r="AX11" s="653"/>
    </row>
    <row r="12" spans="1:50" ht="15.6" customHeight="1">
      <c r="A12" s="1309"/>
      <c r="B12" s="1327" t="str">
        <f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/>
      </c>
      <c r="C12" s="1327"/>
      <c r="D12" s="1327"/>
      <c r="E12" s="1327"/>
      <c r="F12" s="1327">
        <f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0</v>
      </c>
      <c r="G12" s="1327"/>
      <c r="H12" s="1327"/>
      <c r="I12" s="1327"/>
      <c r="J12" s="1327">
        <f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0</v>
      </c>
      <c r="K12" s="1327"/>
      <c r="L12" s="1327"/>
      <c r="M12" s="1327">
        <f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0</v>
      </c>
      <c r="N12" s="1327"/>
      <c r="O12" s="1327"/>
      <c r="P12" s="1328">
        <f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0</v>
      </c>
      <c r="Q12" s="1328"/>
      <c r="R12" s="1328"/>
      <c r="S12" s="1328"/>
      <c r="T12" s="1328"/>
      <c r="U12" s="1328">
        <f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0</v>
      </c>
      <c r="V12" s="1328"/>
      <c r="W12" s="1328"/>
      <c r="X12" s="1328"/>
      <c r="Y12" s="1328"/>
      <c r="Z12" s="1301">
        <f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0</v>
      </c>
      <c r="AA12" s="1303"/>
      <c r="AB12" s="1325">
        <f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0</v>
      </c>
      <c r="AC12" s="1301"/>
      <c r="AD12" s="1320" t="s">
        <v>140</v>
      </c>
      <c r="AE12" s="1320"/>
      <c r="AF12" s="1320"/>
      <c r="AG12" s="1320"/>
      <c r="AH12" s="1320"/>
      <c r="AI12" s="660">
        <v>0</v>
      </c>
      <c r="AJ12" s="1326"/>
      <c r="AK12" s="1327"/>
      <c r="AL12" s="1327"/>
      <c r="AM12" s="1327"/>
      <c r="AN12" s="1327"/>
      <c r="AO12" s="1327"/>
      <c r="AP12" s="1327"/>
      <c r="AQ12" s="1327"/>
      <c r="AR12" s="1327"/>
      <c r="AS12" s="1327"/>
      <c r="AV12" s="653"/>
      <c r="AW12" s="653"/>
      <c r="AX12" s="653"/>
    </row>
    <row r="13" spans="1:50" ht="15.6" customHeight="1">
      <c r="A13" s="1309"/>
      <c r="B13" s="1327" t="str">
        <f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/>
      </c>
      <c r="C13" s="1327"/>
      <c r="D13" s="1327"/>
      <c r="E13" s="1327"/>
      <c r="F13" s="1327">
        <f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1327"/>
      <c r="H13" s="1327"/>
      <c r="I13" s="1327"/>
      <c r="J13" s="1327">
        <f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1327"/>
      <c r="L13" s="1327"/>
      <c r="M13" s="1327">
        <f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1327"/>
      <c r="O13" s="1327"/>
      <c r="P13" s="1328">
        <f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1328"/>
      <c r="R13" s="1328"/>
      <c r="S13" s="1328"/>
      <c r="T13" s="1328"/>
      <c r="U13" s="1328">
        <f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1328"/>
      <c r="W13" s="1328"/>
      <c r="X13" s="1328"/>
      <c r="Y13" s="1328"/>
      <c r="Z13" s="1325">
        <f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1325"/>
      <c r="AB13" s="1325">
        <f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1301"/>
      <c r="AD13" s="1320" t="s">
        <v>140</v>
      </c>
      <c r="AE13" s="1320"/>
      <c r="AF13" s="1320"/>
      <c r="AG13" s="1320"/>
      <c r="AH13" s="1320"/>
      <c r="AI13" s="660">
        <v>0</v>
      </c>
      <c r="AJ13" s="1326"/>
      <c r="AK13" s="1327"/>
      <c r="AL13" s="1327"/>
      <c r="AM13" s="1327"/>
      <c r="AN13" s="1327"/>
      <c r="AO13" s="1327"/>
      <c r="AP13" s="1327"/>
      <c r="AQ13" s="1327"/>
      <c r="AR13" s="1327"/>
      <c r="AS13" s="1327"/>
    </row>
    <row r="14" spans="1:50" ht="15.6" customHeight="1">
      <c r="A14" s="1309"/>
      <c r="B14" s="1327" t="str">
        <f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/>
      </c>
      <c r="C14" s="1327"/>
      <c r="D14" s="1327"/>
      <c r="E14" s="1327"/>
      <c r="F14" s="1327">
        <f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1327"/>
      <c r="H14" s="1327"/>
      <c r="I14" s="1327"/>
      <c r="J14" s="1327">
        <f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1327"/>
      <c r="L14" s="1327"/>
      <c r="M14" s="1327">
        <f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1327"/>
      <c r="O14" s="1327"/>
      <c r="P14" s="1328">
        <f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1328"/>
      <c r="R14" s="1328"/>
      <c r="S14" s="1328"/>
      <c r="T14" s="1328"/>
      <c r="U14" s="1328">
        <f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1328"/>
      <c r="W14" s="1328"/>
      <c r="X14" s="1328"/>
      <c r="Y14" s="1328"/>
      <c r="Z14" s="1325">
        <f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1325"/>
      <c r="AB14" s="1325">
        <f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1301"/>
      <c r="AD14" s="1320" t="s">
        <v>140</v>
      </c>
      <c r="AE14" s="1320"/>
      <c r="AF14" s="1320"/>
      <c r="AG14" s="1320"/>
      <c r="AH14" s="1320"/>
      <c r="AI14" s="660"/>
      <c r="AJ14" s="1326"/>
      <c r="AK14" s="1327"/>
      <c r="AL14" s="1327"/>
      <c r="AM14" s="1327"/>
      <c r="AN14" s="1327"/>
      <c r="AO14" s="1327"/>
      <c r="AP14" s="1327"/>
      <c r="AQ14" s="1327"/>
      <c r="AR14" s="1327"/>
      <c r="AS14" s="1327"/>
    </row>
    <row r="15" spans="1:50" ht="15.6" customHeight="1">
      <c r="A15" s="1309"/>
      <c r="B15" s="1327" t="str">
        <f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/>
      </c>
      <c r="C15" s="1327"/>
      <c r="D15" s="1327"/>
      <c r="E15" s="1327"/>
      <c r="F15" s="1327">
        <f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1327"/>
      <c r="H15" s="1327"/>
      <c r="I15" s="1327"/>
      <c r="J15" s="1327">
        <f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1327"/>
      <c r="L15" s="1327"/>
      <c r="M15" s="1327">
        <f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1327"/>
      <c r="O15" s="1327"/>
      <c r="P15" s="1328">
        <f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1328"/>
      <c r="R15" s="1328"/>
      <c r="S15" s="1328"/>
      <c r="T15" s="1328"/>
      <c r="U15" s="1328">
        <f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1328"/>
      <c r="W15" s="1328"/>
      <c r="X15" s="1328"/>
      <c r="Y15" s="1328"/>
      <c r="Z15" s="1325">
        <f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1325"/>
      <c r="AB15" s="1325">
        <f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1301"/>
      <c r="AD15" s="1320" t="s">
        <v>140</v>
      </c>
      <c r="AE15" s="1320"/>
      <c r="AF15" s="1320"/>
      <c r="AG15" s="1320"/>
      <c r="AH15" s="1320"/>
      <c r="AI15" s="660"/>
      <c r="AJ15" s="1326"/>
      <c r="AK15" s="1327"/>
      <c r="AL15" s="1327"/>
      <c r="AM15" s="1327"/>
      <c r="AN15" s="1327"/>
      <c r="AO15" s="1327"/>
      <c r="AP15" s="1327"/>
      <c r="AQ15" s="1327"/>
      <c r="AR15" s="1327"/>
      <c r="AS15" s="1327"/>
    </row>
    <row r="16" spans="1:50" ht="15.6" customHeight="1">
      <c r="A16" s="1309"/>
      <c r="B16" s="1327" t="str">
        <f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/>
      </c>
      <c r="C16" s="1327"/>
      <c r="D16" s="1327"/>
      <c r="E16" s="1327"/>
      <c r="F16" s="1327">
        <f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1327"/>
      <c r="H16" s="1327"/>
      <c r="I16" s="1327"/>
      <c r="J16" s="1327">
        <f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1327"/>
      <c r="L16" s="1327"/>
      <c r="M16" s="1327">
        <f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1327"/>
      <c r="O16" s="1327"/>
      <c r="P16" s="1328">
        <f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1328"/>
      <c r="R16" s="1328"/>
      <c r="S16" s="1328"/>
      <c r="T16" s="1328"/>
      <c r="U16" s="1328">
        <f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1328"/>
      <c r="W16" s="1328"/>
      <c r="X16" s="1328"/>
      <c r="Y16" s="1328"/>
      <c r="Z16" s="1325">
        <f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1325"/>
      <c r="AB16" s="1325">
        <f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1301"/>
      <c r="AD16" s="1320" t="s">
        <v>140</v>
      </c>
      <c r="AE16" s="1320"/>
      <c r="AF16" s="1320"/>
      <c r="AG16" s="1320"/>
      <c r="AH16" s="1320"/>
      <c r="AI16" s="660"/>
      <c r="AJ16" s="1326"/>
      <c r="AK16" s="1327"/>
      <c r="AL16" s="1327"/>
      <c r="AM16" s="1327"/>
      <c r="AN16" s="1327"/>
      <c r="AO16" s="1327"/>
      <c r="AP16" s="1327"/>
      <c r="AQ16" s="1327"/>
      <c r="AR16" s="1327"/>
      <c r="AS16" s="1327"/>
    </row>
    <row r="17" spans="1:45" ht="15.6" customHeight="1">
      <c r="A17" s="1309"/>
      <c r="B17" s="1327" t="str">
        <f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/>
      </c>
      <c r="C17" s="1327"/>
      <c r="D17" s="1327"/>
      <c r="E17" s="1327"/>
      <c r="F17" s="1327">
        <f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1327"/>
      <c r="H17" s="1327"/>
      <c r="I17" s="1327"/>
      <c r="J17" s="1327">
        <f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1327"/>
      <c r="L17" s="1327"/>
      <c r="M17" s="1327">
        <f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1327"/>
      <c r="O17" s="1327"/>
      <c r="P17" s="1328">
        <f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1328"/>
      <c r="R17" s="1328"/>
      <c r="S17" s="1328"/>
      <c r="T17" s="1328"/>
      <c r="U17" s="1328">
        <f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1328"/>
      <c r="W17" s="1328"/>
      <c r="X17" s="1328"/>
      <c r="Y17" s="1328"/>
      <c r="Z17" s="1325">
        <f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1325"/>
      <c r="AB17" s="1325">
        <f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1301"/>
      <c r="AD17" s="1320" t="s">
        <v>140</v>
      </c>
      <c r="AE17" s="1320"/>
      <c r="AF17" s="1320"/>
      <c r="AG17" s="1320"/>
      <c r="AH17" s="1320"/>
      <c r="AI17" s="660"/>
      <c r="AJ17" s="1326"/>
      <c r="AK17" s="1327"/>
      <c r="AL17" s="1327"/>
      <c r="AM17" s="1327"/>
      <c r="AN17" s="1327"/>
      <c r="AO17" s="1327"/>
      <c r="AP17" s="1327"/>
      <c r="AQ17" s="1327"/>
      <c r="AR17" s="1327"/>
      <c r="AS17" s="1327"/>
    </row>
    <row r="18" spans="1:45" ht="15.6" customHeight="1">
      <c r="A18" s="1309"/>
      <c r="B18" s="1327" t="str">
        <f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/>
      </c>
      <c r="C18" s="1327"/>
      <c r="D18" s="1327"/>
      <c r="E18" s="1327"/>
      <c r="F18" s="1327">
        <f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1327"/>
      <c r="H18" s="1327"/>
      <c r="I18" s="1327"/>
      <c r="J18" s="1327">
        <f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1327"/>
      <c r="L18" s="1327"/>
      <c r="M18" s="1327">
        <f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1327"/>
      <c r="O18" s="1327"/>
      <c r="P18" s="1328">
        <f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1328"/>
      <c r="R18" s="1328"/>
      <c r="S18" s="1328"/>
      <c r="T18" s="1328"/>
      <c r="U18" s="1328">
        <f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1328"/>
      <c r="W18" s="1328"/>
      <c r="X18" s="1328"/>
      <c r="Y18" s="1328"/>
      <c r="Z18" s="1325">
        <f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1325"/>
      <c r="AB18" s="1325">
        <f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1301"/>
      <c r="AD18" s="1320" t="s">
        <v>140</v>
      </c>
      <c r="AE18" s="1320"/>
      <c r="AF18" s="1320"/>
      <c r="AG18" s="1320"/>
      <c r="AH18" s="1320"/>
      <c r="AI18" s="660"/>
      <c r="AJ18" s="1326"/>
      <c r="AK18" s="1327"/>
      <c r="AL18" s="1327"/>
      <c r="AM18" s="1327"/>
      <c r="AN18" s="1327"/>
      <c r="AO18" s="1327"/>
      <c r="AP18" s="1327"/>
      <c r="AQ18" s="1327"/>
      <c r="AR18" s="1327"/>
      <c r="AS18" s="1327"/>
    </row>
    <row r="19" spans="1:45" ht="15.6" customHeight="1">
      <c r="A19" s="1309"/>
      <c r="B19" s="1327" t="str">
        <f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/>
      </c>
      <c r="C19" s="1327"/>
      <c r="D19" s="1327"/>
      <c r="E19" s="1327"/>
      <c r="F19" s="1327">
        <f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1327"/>
      <c r="H19" s="1327"/>
      <c r="I19" s="1327"/>
      <c r="J19" s="1327">
        <f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1327"/>
      <c r="L19" s="1327"/>
      <c r="M19" s="1327">
        <f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1327"/>
      <c r="O19" s="1327"/>
      <c r="P19" s="1328">
        <f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1328"/>
      <c r="R19" s="1328"/>
      <c r="S19" s="1328"/>
      <c r="T19" s="1328"/>
      <c r="U19" s="1328">
        <f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1328"/>
      <c r="W19" s="1328"/>
      <c r="X19" s="1328"/>
      <c r="Y19" s="1328"/>
      <c r="Z19" s="1325">
        <f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1325"/>
      <c r="AB19" s="1325">
        <f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1301"/>
      <c r="AD19" s="1320" t="s">
        <v>140</v>
      </c>
      <c r="AE19" s="1320"/>
      <c r="AF19" s="1320"/>
      <c r="AG19" s="1320"/>
      <c r="AH19" s="1320"/>
      <c r="AI19" s="660"/>
      <c r="AJ19" s="1326"/>
      <c r="AK19" s="1327"/>
      <c r="AL19" s="1327"/>
      <c r="AM19" s="1327"/>
      <c r="AN19" s="1327"/>
      <c r="AO19" s="1327"/>
      <c r="AP19" s="1327"/>
      <c r="AQ19" s="1327"/>
      <c r="AR19" s="1327"/>
      <c r="AS19" s="1327"/>
    </row>
    <row r="20" spans="1:45" ht="15.6" customHeight="1">
      <c r="A20" s="1309"/>
      <c r="B20" s="1327" t="str">
        <f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/>
      </c>
      <c r="C20" s="1327"/>
      <c r="D20" s="1327"/>
      <c r="E20" s="1327"/>
      <c r="F20" s="1327">
        <f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1327"/>
      <c r="H20" s="1327"/>
      <c r="I20" s="1327"/>
      <c r="J20" s="1327">
        <f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1327"/>
      <c r="L20" s="1327"/>
      <c r="M20" s="1327">
        <f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1327"/>
      <c r="O20" s="1327"/>
      <c r="P20" s="1328">
        <f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1328"/>
      <c r="R20" s="1328"/>
      <c r="S20" s="1328"/>
      <c r="T20" s="1328"/>
      <c r="U20" s="1328">
        <f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1328"/>
      <c r="W20" s="1328"/>
      <c r="X20" s="1328"/>
      <c r="Y20" s="1328"/>
      <c r="Z20" s="1325">
        <f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1325"/>
      <c r="AB20" s="1325">
        <f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1301"/>
      <c r="AD20" s="1320" t="s">
        <v>140</v>
      </c>
      <c r="AE20" s="1320"/>
      <c r="AF20" s="1320"/>
      <c r="AG20" s="1320"/>
      <c r="AH20" s="1320"/>
      <c r="AI20" s="660"/>
      <c r="AJ20" s="1326"/>
      <c r="AK20" s="1327"/>
      <c r="AL20" s="1327"/>
      <c r="AM20" s="1327"/>
      <c r="AN20" s="1327"/>
      <c r="AO20" s="1327"/>
      <c r="AP20" s="1327"/>
      <c r="AQ20" s="1327"/>
      <c r="AR20" s="1327"/>
      <c r="AS20" s="1327"/>
    </row>
    <row r="21" spans="1:45" ht="15.6" customHeight="1">
      <c r="A21" s="1309"/>
      <c r="B21" s="1327" t="str">
        <f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/>
      </c>
      <c r="C21" s="1327"/>
      <c r="D21" s="1327"/>
      <c r="E21" s="1327"/>
      <c r="F21" s="1327">
        <f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1327"/>
      <c r="H21" s="1327"/>
      <c r="I21" s="1327"/>
      <c r="J21" s="1327">
        <f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1327"/>
      <c r="L21" s="1327"/>
      <c r="M21" s="1327">
        <f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1327"/>
      <c r="O21" s="1327"/>
      <c r="P21" s="1328">
        <f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1328"/>
      <c r="R21" s="1328"/>
      <c r="S21" s="1328"/>
      <c r="T21" s="1328"/>
      <c r="U21" s="1328">
        <f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1328"/>
      <c r="W21" s="1328"/>
      <c r="X21" s="1328"/>
      <c r="Y21" s="1328"/>
      <c r="Z21" s="1325">
        <f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1325"/>
      <c r="AB21" s="1325">
        <f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1301"/>
      <c r="AD21" s="1320" t="s">
        <v>140</v>
      </c>
      <c r="AE21" s="1320"/>
      <c r="AF21" s="1320"/>
      <c r="AG21" s="1320"/>
      <c r="AH21" s="1320"/>
      <c r="AI21" s="660"/>
      <c r="AJ21" s="1326"/>
      <c r="AK21" s="1327"/>
      <c r="AL21" s="1327"/>
      <c r="AM21" s="1327"/>
      <c r="AN21" s="1327"/>
      <c r="AO21" s="1327"/>
      <c r="AP21" s="1327"/>
      <c r="AQ21" s="1327"/>
      <c r="AR21" s="1327"/>
      <c r="AS21" s="1327"/>
    </row>
    <row r="22" spans="1:45" ht="15.6" customHeight="1">
      <c r="A22" s="1309"/>
      <c r="B22" s="1327" t="str">
        <f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/>
      </c>
      <c r="C22" s="1327"/>
      <c r="D22" s="1327"/>
      <c r="E22" s="1327"/>
      <c r="F22" s="1327">
        <f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1327"/>
      <c r="H22" s="1327"/>
      <c r="I22" s="1327"/>
      <c r="J22" s="1327">
        <f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1327"/>
      <c r="L22" s="1327"/>
      <c r="M22" s="1327">
        <f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1327"/>
      <c r="O22" s="1327"/>
      <c r="P22" s="1328">
        <f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1328"/>
      <c r="R22" s="1328"/>
      <c r="S22" s="1328"/>
      <c r="T22" s="1328"/>
      <c r="U22" s="1328">
        <f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1328"/>
      <c r="W22" s="1328"/>
      <c r="X22" s="1328"/>
      <c r="Y22" s="1328"/>
      <c r="Z22" s="1325">
        <f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1325"/>
      <c r="AB22" s="1325">
        <f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1301"/>
      <c r="AD22" s="1320" t="s">
        <v>140</v>
      </c>
      <c r="AE22" s="1320"/>
      <c r="AF22" s="1320"/>
      <c r="AG22" s="1320"/>
      <c r="AH22" s="1320"/>
      <c r="AI22" s="660"/>
      <c r="AJ22" s="1326"/>
      <c r="AK22" s="1327"/>
      <c r="AL22" s="1327"/>
      <c r="AM22" s="1327"/>
      <c r="AN22" s="1327"/>
      <c r="AO22" s="1327"/>
      <c r="AP22" s="1327"/>
      <c r="AQ22" s="1327"/>
      <c r="AR22" s="1327"/>
      <c r="AS22" s="1327"/>
    </row>
    <row r="23" spans="1:45" ht="15.6" customHeight="1">
      <c r="A23" s="1309"/>
      <c r="B23" s="1327" t="str">
        <f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/>
      </c>
      <c r="C23" s="1327"/>
      <c r="D23" s="1327"/>
      <c r="E23" s="1327"/>
      <c r="F23" s="1327">
        <f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1327"/>
      <c r="H23" s="1327"/>
      <c r="I23" s="1327"/>
      <c r="J23" s="1327">
        <f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1327"/>
      <c r="L23" s="1327"/>
      <c r="M23" s="1327">
        <f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1327"/>
      <c r="O23" s="1327"/>
      <c r="P23" s="1328">
        <f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1328"/>
      <c r="R23" s="1328"/>
      <c r="S23" s="1328"/>
      <c r="T23" s="1328"/>
      <c r="U23" s="1328">
        <f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1328"/>
      <c r="W23" s="1328"/>
      <c r="X23" s="1328"/>
      <c r="Y23" s="1328"/>
      <c r="Z23" s="1325">
        <f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1325"/>
      <c r="AB23" s="1325">
        <f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1301"/>
      <c r="AD23" s="1320" t="s">
        <v>140</v>
      </c>
      <c r="AE23" s="1320"/>
      <c r="AF23" s="1320"/>
      <c r="AG23" s="1320"/>
      <c r="AH23" s="1320"/>
      <c r="AI23" s="660"/>
      <c r="AJ23" s="1326"/>
      <c r="AK23" s="1327"/>
      <c r="AL23" s="1327"/>
      <c r="AM23" s="1327"/>
      <c r="AN23" s="1327"/>
      <c r="AO23" s="1327"/>
      <c r="AP23" s="1327"/>
      <c r="AQ23" s="1327"/>
      <c r="AR23" s="1327"/>
      <c r="AS23" s="1327"/>
    </row>
    <row r="24" spans="1:45" ht="15.6" customHeight="1">
      <c r="A24" s="1309"/>
      <c r="B24" s="1327" t="str">
        <f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/>
      </c>
      <c r="C24" s="1327"/>
      <c r="D24" s="1327"/>
      <c r="E24" s="1327"/>
      <c r="F24" s="1327">
        <f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1327"/>
      <c r="H24" s="1327"/>
      <c r="I24" s="1327"/>
      <c r="J24" s="1327">
        <f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1327"/>
      <c r="L24" s="1327"/>
      <c r="M24" s="1327">
        <f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1327"/>
      <c r="O24" s="1327"/>
      <c r="P24" s="1328">
        <f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1328"/>
      <c r="R24" s="1328"/>
      <c r="S24" s="1328"/>
      <c r="T24" s="1328"/>
      <c r="U24" s="1328">
        <f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1328"/>
      <c r="W24" s="1328"/>
      <c r="X24" s="1328"/>
      <c r="Y24" s="1328"/>
      <c r="Z24" s="1325">
        <f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1325"/>
      <c r="AB24" s="1345">
        <f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1346"/>
      <c r="AD24" s="1320" t="s">
        <v>140</v>
      </c>
      <c r="AE24" s="1320"/>
      <c r="AF24" s="1320"/>
      <c r="AG24" s="1320"/>
      <c r="AH24" s="1320"/>
      <c r="AI24" s="660"/>
      <c r="AJ24" s="1326"/>
      <c r="AK24" s="1327"/>
      <c r="AL24" s="1327"/>
      <c r="AM24" s="1327"/>
      <c r="AN24" s="1327"/>
      <c r="AO24" s="1327"/>
      <c r="AP24" s="1327"/>
      <c r="AQ24" s="1327"/>
      <c r="AR24" s="1327"/>
      <c r="AS24" s="1327"/>
    </row>
    <row r="25" spans="1:45" ht="15.6" customHeight="1">
      <c r="A25" s="1309"/>
      <c r="B25" s="1333" t="str">
        <f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/>
      </c>
      <c r="C25" s="1333"/>
      <c r="D25" s="1333"/>
      <c r="E25" s="1333"/>
      <c r="F25" s="1333">
        <f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1333"/>
      <c r="H25" s="1333"/>
      <c r="I25" s="1333"/>
      <c r="J25" s="1333">
        <f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1333"/>
      <c r="L25" s="1333"/>
      <c r="M25" s="1333">
        <f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1333"/>
      <c r="O25" s="1333"/>
      <c r="P25" s="1334">
        <f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1334"/>
      <c r="R25" s="1334"/>
      <c r="S25" s="1334"/>
      <c r="T25" s="1334"/>
      <c r="U25" s="1334">
        <f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1334"/>
      <c r="W25" s="1334"/>
      <c r="X25" s="1334"/>
      <c r="Y25" s="1334"/>
      <c r="Z25" s="1345">
        <f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1346"/>
      <c r="AB25" s="1345">
        <f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1346"/>
      <c r="AD25" s="1320" t="s">
        <v>140</v>
      </c>
      <c r="AE25" s="1320"/>
      <c r="AF25" s="1320"/>
      <c r="AG25" s="1320"/>
      <c r="AH25" s="1320"/>
      <c r="AI25" s="881"/>
      <c r="AJ25" s="1333"/>
      <c r="AK25" s="1333"/>
      <c r="AL25" s="1333"/>
      <c r="AM25" s="1333"/>
      <c r="AN25" s="1333"/>
      <c r="AO25" s="1333"/>
      <c r="AP25" s="1333"/>
      <c r="AQ25" s="1333"/>
      <c r="AR25" s="1333"/>
      <c r="AS25" s="1333"/>
    </row>
    <row r="26" spans="1:45" ht="11.4" customHeight="1">
      <c r="A26" s="359"/>
      <c r="B26" s="1337"/>
      <c r="C26" s="1337"/>
      <c r="D26" s="1337"/>
      <c r="E26" s="1337"/>
      <c r="F26" s="1337"/>
      <c r="G26" s="1337"/>
      <c r="H26" s="1337"/>
      <c r="I26" s="1337"/>
      <c r="J26" s="1337"/>
      <c r="K26" s="1337"/>
      <c r="L26" s="1337"/>
      <c r="M26" s="1337"/>
      <c r="N26" s="1337"/>
      <c r="O26" s="1337"/>
      <c r="P26" s="1341"/>
      <c r="Q26" s="1341"/>
      <c r="R26" s="1341"/>
      <c r="S26" s="1341"/>
      <c r="T26" s="1341"/>
      <c r="U26" s="1341"/>
      <c r="V26" s="1341"/>
      <c r="W26" s="1341"/>
      <c r="X26" s="1341"/>
      <c r="Y26" s="883"/>
      <c r="Z26" s="882"/>
      <c r="AA26" s="882"/>
      <c r="AB26" s="882"/>
      <c r="AC26" s="882"/>
      <c r="AD26" s="882"/>
      <c r="AE26" s="882"/>
      <c r="AF26" s="882"/>
      <c r="AG26" s="882"/>
      <c r="AH26" s="882"/>
      <c r="AI26" s="884"/>
      <c r="AJ26" s="885"/>
      <c r="AK26" s="885"/>
      <c r="AL26" s="885"/>
      <c r="AM26" s="885"/>
      <c r="AN26" s="885"/>
      <c r="AO26" s="885"/>
      <c r="AP26" s="885"/>
      <c r="AQ26" s="885"/>
      <c r="AR26" s="885"/>
      <c r="AS26" s="885"/>
    </row>
    <row r="27" spans="1:45" ht="15.6" customHeight="1">
      <c r="A27" s="359"/>
      <c r="B27" s="1338" t="s">
        <v>221</v>
      </c>
      <c r="C27" s="1339"/>
      <c r="D27" s="1339"/>
      <c r="E27" s="1340"/>
      <c r="F27" s="1335"/>
      <c r="G27" s="1336"/>
      <c r="H27" s="1336"/>
      <c r="I27" s="1367"/>
      <c r="J27" s="1338" t="s">
        <v>222</v>
      </c>
      <c r="K27" s="1339"/>
      <c r="L27" s="1339"/>
      <c r="M27" s="1339"/>
      <c r="N27" s="1339"/>
      <c r="O27" s="1339"/>
      <c r="P27" s="1342" t="s">
        <v>223</v>
      </c>
      <c r="Q27" s="1342"/>
      <c r="R27" s="1342"/>
      <c r="S27" s="1342"/>
      <c r="T27" s="1342"/>
      <c r="U27" s="126"/>
      <c r="V27" s="1365" t="s">
        <v>224</v>
      </c>
      <c r="W27" s="1365"/>
      <c r="X27" s="1365"/>
      <c r="Y27" s="1365"/>
      <c r="Z27" s="1365"/>
      <c r="AA27" s="1365"/>
      <c r="AB27" s="1365"/>
      <c r="AC27" s="1365"/>
      <c r="AD27" s="1365"/>
      <c r="AE27" s="1365"/>
      <c r="AF27" s="1365"/>
      <c r="AG27" s="1365"/>
      <c r="AH27" s="1365"/>
      <c r="AI27" s="1365"/>
      <c r="AJ27" s="1365"/>
      <c r="AK27" s="1365"/>
      <c r="AL27" s="1365"/>
      <c r="AM27" s="1365"/>
      <c r="AN27" s="1365"/>
      <c r="AO27" s="1365"/>
      <c r="AP27" s="1365"/>
      <c r="AQ27" s="1365"/>
      <c r="AR27" s="1365"/>
      <c r="AS27" s="1365"/>
    </row>
    <row r="28" spans="1:45" ht="15.75" customHeight="1">
      <c r="A28" s="359" t="s">
        <v>225</v>
      </c>
      <c r="B28" s="1338" t="s">
        <v>226</v>
      </c>
      <c r="C28" s="1339"/>
      <c r="D28" s="1339"/>
      <c r="E28" s="1340"/>
      <c r="F28" s="1335"/>
      <c r="G28" s="1336"/>
      <c r="H28" s="1336"/>
      <c r="I28" s="1336"/>
      <c r="J28" s="1343" t="s">
        <v>227</v>
      </c>
      <c r="K28" s="1344"/>
      <c r="L28" s="1344"/>
      <c r="M28" s="1344"/>
      <c r="N28" s="1344"/>
      <c r="O28" s="1344"/>
      <c r="P28" s="1356" t="s">
        <v>140</v>
      </c>
      <c r="Q28" s="1356"/>
      <c r="R28" s="1356"/>
      <c r="S28" s="1356"/>
      <c r="T28" s="1356"/>
      <c r="U28" s="126"/>
      <c r="V28" s="1365"/>
      <c r="W28" s="1365"/>
      <c r="X28" s="1365"/>
      <c r="Y28" s="1365"/>
      <c r="Z28" s="1365"/>
      <c r="AA28" s="1365"/>
      <c r="AB28" s="1365"/>
      <c r="AC28" s="1365"/>
      <c r="AD28" s="1365"/>
      <c r="AE28" s="1365"/>
      <c r="AF28" s="1365"/>
      <c r="AG28" s="1365"/>
      <c r="AH28" s="1365"/>
      <c r="AI28" s="1365"/>
      <c r="AJ28" s="1365"/>
      <c r="AK28" s="1365"/>
      <c r="AL28" s="1365"/>
      <c r="AM28" s="1365"/>
      <c r="AN28" s="1365"/>
      <c r="AO28" s="1365"/>
      <c r="AP28" s="1365"/>
      <c r="AQ28" s="1365"/>
      <c r="AR28" s="1365"/>
      <c r="AS28" s="1365"/>
    </row>
    <row r="29" spans="1:45" ht="15.75" customHeight="1">
      <c r="A29" s="359" t="s">
        <v>228</v>
      </c>
      <c r="B29" s="1338" t="s">
        <v>229</v>
      </c>
      <c r="C29" s="1339"/>
      <c r="D29" s="1339"/>
      <c r="E29" s="1340" t="s">
        <v>230</v>
      </c>
      <c r="F29" s="1335"/>
      <c r="G29" s="1336"/>
      <c r="H29" s="1336"/>
      <c r="I29" s="1336"/>
      <c r="J29" s="1366" t="s">
        <v>231</v>
      </c>
      <c r="K29" s="1360"/>
      <c r="L29" s="1360"/>
      <c r="M29" s="1360"/>
      <c r="N29" s="1360"/>
      <c r="O29" s="1360"/>
      <c r="P29" s="1356" t="s">
        <v>140</v>
      </c>
      <c r="Q29" s="1356"/>
      <c r="R29" s="1356"/>
      <c r="S29" s="1356"/>
      <c r="T29" s="1356"/>
      <c r="U29" s="126"/>
      <c r="V29" s="1365"/>
      <c r="W29" s="1365"/>
      <c r="X29" s="1365"/>
      <c r="Y29" s="1365"/>
      <c r="Z29" s="1365"/>
      <c r="AA29" s="1365"/>
      <c r="AB29" s="1365"/>
      <c r="AC29" s="1365"/>
      <c r="AD29" s="1365"/>
      <c r="AE29" s="1365"/>
      <c r="AF29" s="1365"/>
      <c r="AG29" s="1365"/>
      <c r="AH29" s="1365"/>
      <c r="AI29" s="1365"/>
      <c r="AJ29" s="1365"/>
      <c r="AK29" s="1365"/>
      <c r="AL29" s="1365"/>
      <c r="AM29" s="1365"/>
      <c r="AN29" s="1365"/>
      <c r="AO29" s="1365"/>
      <c r="AP29" s="1365"/>
      <c r="AQ29" s="1365"/>
      <c r="AR29" s="1365"/>
      <c r="AS29" s="1365"/>
    </row>
    <row r="30" spans="1:45" ht="15.75" customHeight="1">
      <c r="A30" s="359" t="s">
        <v>232</v>
      </c>
      <c r="B30" s="1338" t="s">
        <v>233</v>
      </c>
      <c r="C30" s="1339"/>
      <c r="D30" s="1339"/>
      <c r="E30" s="1340" t="s">
        <v>234</v>
      </c>
      <c r="F30" s="1335"/>
      <c r="G30" s="1336"/>
      <c r="H30" s="1336"/>
      <c r="I30" s="1336"/>
      <c r="J30" s="1366" t="s">
        <v>235</v>
      </c>
      <c r="K30" s="1360"/>
      <c r="L30" s="1360"/>
      <c r="M30" s="1360"/>
      <c r="N30" s="1360"/>
      <c r="O30" s="1360"/>
      <c r="P30" s="1356" t="s">
        <v>140</v>
      </c>
      <c r="Q30" s="1356"/>
      <c r="R30" s="1356"/>
      <c r="S30" s="1356"/>
      <c r="T30" s="1356"/>
      <c r="U30" s="126"/>
      <c r="V30" s="1365"/>
      <c r="W30" s="1365"/>
      <c r="X30" s="1365"/>
      <c r="Y30" s="1365"/>
      <c r="Z30" s="1365"/>
      <c r="AA30" s="1365"/>
      <c r="AB30" s="1365"/>
      <c r="AC30" s="1365"/>
      <c r="AD30" s="1365"/>
      <c r="AE30" s="1365"/>
      <c r="AF30" s="1365"/>
      <c r="AG30" s="1365"/>
      <c r="AH30" s="1365"/>
      <c r="AI30" s="1365"/>
      <c r="AJ30" s="1365"/>
      <c r="AK30" s="1365"/>
      <c r="AL30" s="1365"/>
      <c r="AM30" s="1365"/>
      <c r="AN30" s="1365"/>
      <c r="AO30" s="1365"/>
      <c r="AP30" s="1365"/>
      <c r="AQ30" s="1365"/>
      <c r="AR30" s="1365"/>
      <c r="AS30" s="1365"/>
    </row>
    <row r="31" spans="1:45" ht="9.6" customHeight="1">
      <c r="A31" s="359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659"/>
      <c r="AA31" s="359"/>
      <c r="AB31" s="359"/>
      <c r="AC31" s="359"/>
      <c r="AD31" s="359"/>
      <c r="AE31" s="359"/>
      <c r="AF31" s="359"/>
      <c r="AG31" s="359"/>
      <c r="AH31" s="359"/>
      <c r="AI31" s="359"/>
      <c r="AJ31" s="359"/>
      <c r="AK31" s="359"/>
      <c r="AL31" s="359"/>
      <c r="AM31" s="359"/>
      <c r="AN31" s="359"/>
      <c r="AO31" s="359"/>
      <c r="AP31" s="359"/>
      <c r="AQ31" s="359"/>
      <c r="AR31" s="359"/>
      <c r="AS31" s="359"/>
    </row>
    <row r="32" spans="1:45" ht="30.75" customHeight="1">
      <c r="A32" s="1347" t="s">
        <v>236</v>
      </c>
      <c r="B32" s="1347"/>
      <c r="C32" s="1347"/>
      <c r="D32" s="1348"/>
      <c r="E32" s="1348"/>
      <c r="F32" s="1348"/>
      <c r="G32" s="1348"/>
      <c r="H32" s="1348"/>
      <c r="I32" s="1348"/>
      <c r="J32" s="1348"/>
      <c r="K32" s="1348"/>
      <c r="L32" s="1348"/>
      <c r="M32" s="1348"/>
      <c r="N32" s="1348"/>
      <c r="O32" s="1348"/>
      <c r="P32" s="1348"/>
      <c r="Q32" s="1348"/>
      <c r="R32" s="1348"/>
      <c r="S32" s="1348"/>
      <c r="T32" s="1348"/>
      <c r="U32" s="1348"/>
      <c r="V32" s="1348"/>
      <c r="W32" s="1348"/>
      <c r="X32" s="1348"/>
      <c r="Y32" s="1348"/>
      <c r="Z32" s="1348"/>
      <c r="AA32" s="1348"/>
      <c r="AB32" s="1348"/>
      <c r="AC32" s="1348"/>
      <c r="AD32" s="1348"/>
      <c r="AE32" s="1348"/>
      <c r="AF32" s="1348"/>
      <c r="AG32" s="1348"/>
      <c r="AH32" s="1348"/>
      <c r="AI32" s="1348"/>
      <c r="AJ32" s="1348"/>
      <c r="AK32" s="1348"/>
      <c r="AL32" s="1348"/>
      <c r="AM32" s="1348"/>
      <c r="AN32" s="1348"/>
      <c r="AO32" s="1348"/>
      <c r="AP32" s="1348"/>
      <c r="AQ32" s="1348"/>
      <c r="AR32" s="1348"/>
      <c r="AS32" s="1348"/>
    </row>
    <row r="33" spans="1:45" ht="9.6" customHeight="1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659"/>
      <c r="AA33" s="359"/>
      <c r="AB33" s="359"/>
      <c r="AC33" s="359"/>
      <c r="AD33" s="359"/>
      <c r="AE33" s="359"/>
      <c r="AF33" s="359"/>
      <c r="AG33" s="359"/>
      <c r="AH33" s="359"/>
      <c r="AI33" s="359"/>
      <c r="AJ33" s="359"/>
      <c r="AK33" s="359"/>
      <c r="AL33" s="359"/>
      <c r="AM33" s="359"/>
      <c r="AN33" s="359"/>
      <c r="AO33" s="359"/>
      <c r="AP33" s="359"/>
      <c r="AQ33" s="359"/>
      <c r="AR33" s="359"/>
      <c r="AS33" s="359"/>
    </row>
    <row r="34" spans="1:45">
      <c r="A34" s="1347"/>
      <c r="B34" s="1347"/>
      <c r="C34" s="1347"/>
      <c r="D34" s="1347"/>
      <c r="E34" s="1347"/>
      <c r="F34" s="1347"/>
      <c r="G34" s="1347"/>
      <c r="H34" s="1347"/>
      <c r="I34" s="1347"/>
      <c r="J34" s="1347"/>
      <c r="K34" s="1347"/>
      <c r="L34" s="1347"/>
      <c r="M34" s="1347"/>
      <c r="N34" s="1347"/>
      <c r="O34" s="1347"/>
      <c r="P34" s="1347"/>
      <c r="Q34" s="1347"/>
      <c r="R34" s="1347"/>
      <c r="S34" s="1347"/>
      <c r="T34" s="1347"/>
      <c r="U34" s="1347"/>
      <c r="V34" s="1347"/>
      <c r="W34" s="1347"/>
      <c r="X34" s="1347"/>
      <c r="Y34" s="1347"/>
      <c r="Z34" s="1347"/>
      <c r="AA34" s="1347"/>
      <c r="AB34" s="1347"/>
      <c r="AC34" s="1347"/>
      <c r="AD34" s="1347"/>
      <c r="AE34" s="1347"/>
      <c r="AF34" s="1347"/>
      <c r="AG34" s="1347"/>
      <c r="AH34" s="1347"/>
      <c r="AI34" s="1347"/>
      <c r="AJ34" s="1347"/>
      <c r="AK34" s="1347"/>
      <c r="AL34" s="1347"/>
      <c r="AM34" s="1347"/>
      <c r="AN34" s="1347"/>
      <c r="AO34" s="1347"/>
      <c r="AP34" s="1347"/>
      <c r="AQ34" s="1347"/>
      <c r="AR34" s="1347"/>
      <c r="AS34" s="1347"/>
    </row>
    <row r="35" spans="1:45" ht="9.6" customHeight="1">
      <c r="A35" s="359"/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659"/>
      <c r="AA35" s="359"/>
      <c r="AB35" s="359"/>
      <c r="AC35" s="359"/>
      <c r="AD35" s="359"/>
      <c r="AE35" s="359"/>
      <c r="AF35" s="359"/>
      <c r="AG35" s="359"/>
      <c r="AH35" s="359"/>
      <c r="AI35" s="359"/>
      <c r="AJ35" s="359"/>
      <c r="AK35" s="359"/>
      <c r="AL35" s="359"/>
      <c r="AM35" s="359"/>
      <c r="AN35" s="359"/>
      <c r="AO35" s="359"/>
      <c r="AP35" s="359"/>
      <c r="AQ35" s="359"/>
      <c r="AR35" s="359"/>
      <c r="AS35" s="359"/>
    </row>
    <row r="36" spans="1:45">
      <c r="A36" s="1309" t="s">
        <v>237</v>
      </c>
      <c r="B36" s="1349" t="s">
        <v>238</v>
      </c>
      <c r="C36" s="1349"/>
      <c r="D36" s="1349"/>
      <c r="E36" s="1349"/>
      <c r="F36" s="1349"/>
      <c r="G36" s="1349"/>
      <c r="H36" s="1349"/>
      <c r="I36" s="1349"/>
      <c r="J36" s="1349"/>
      <c r="K36" s="1349"/>
      <c r="L36" s="1349"/>
      <c r="M36" s="1349"/>
      <c r="N36" s="1349"/>
      <c r="O36" s="1349"/>
      <c r="P36" s="1349"/>
      <c r="Q36" s="1349"/>
      <c r="R36" s="1349"/>
      <c r="S36" s="1349"/>
      <c r="T36" s="1349"/>
      <c r="U36" s="1349"/>
      <c r="V36" s="1349"/>
      <c r="W36" s="1349"/>
      <c r="X36" s="1349"/>
      <c r="Y36" s="1349"/>
      <c r="Z36" s="1349"/>
      <c r="AA36" s="1349"/>
      <c r="AB36" s="1349"/>
      <c r="AC36" s="1349"/>
      <c r="AD36" s="1349"/>
      <c r="AE36" s="1349"/>
      <c r="AF36" s="1349"/>
      <c r="AG36" s="1349"/>
      <c r="AH36" s="1349"/>
      <c r="AI36" s="1349"/>
      <c r="AJ36" s="1349"/>
      <c r="AK36" s="1349"/>
      <c r="AL36" s="1349"/>
      <c r="AM36" s="1349"/>
      <c r="AN36" s="1349"/>
      <c r="AO36" s="1349"/>
      <c r="AP36" s="1349"/>
      <c r="AQ36" s="1349"/>
      <c r="AR36" s="1349"/>
      <c r="AS36" s="1349"/>
    </row>
    <row r="37" spans="1:45" ht="9.6" customHeight="1">
      <c r="A37" s="130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659"/>
      <c r="AA37" s="359"/>
      <c r="AB37" s="359"/>
      <c r="AC37" s="359"/>
      <c r="AD37" s="359"/>
      <c r="AE37" s="359"/>
      <c r="AF37" s="359"/>
      <c r="AG37" s="359"/>
      <c r="AH37" s="359"/>
      <c r="AI37" s="359"/>
      <c r="AJ37" s="359"/>
      <c r="AK37" s="359"/>
      <c r="AL37" s="359"/>
      <c r="AM37" s="359"/>
      <c r="AN37" s="359"/>
      <c r="AO37" s="359"/>
      <c r="AP37" s="359"/>
      <c r="AQ37" s="359"/>
      <c r="AR37" s="359"/>
      <c r="AS37" s="359"/>
    </row>
    <row r="38" spans="1:45">
      <c r="A38" s="1309"/>
      <c r="B38" s="1324" t="s">
        <v>84</v>
      </c>
      <c r="C38" s="1324"/>
      <c r="D38" s="1324"/>
      <c r="E38" s="1324"/>
      <c r="F38" s="1324" t="s">
        <v>155</v>
      </c>
      <c r="G38" s="1324"/>
      <c r="H38" s="1324"/>
      <c r="I38" s="1324"/>
      <c r="J38" s="1324" t="s">
        <v>156</v>
      </c>
      <c r="K38" s="1324"/>
      <c r="L38" s="1324"/>
      <c r="M38" s="1324"/>
      <c r="N38" s="364"/>
      <c r="O38" s="1324" t="s">
        <v>157</v>
      </c>
      <c r="P38" s="1324"/>
      <c r="Q38" s="1324"/>
      <c r="R38" s="1324"/>
      <c r="S38" s="1324" t="s">
        <v>158</v>
      </c>
      <c r="T38" s="1324"/>
      <c r="U38" s="1324"/>
      <c r="V38" s="1324"/>
      <c r="W38" s="1324" t="s">
        <v>159</v>
      </c>
      <c r="X38" s="1324"/>
      <c r="Y38" s="1324" t="s">
        <v>78</v>
      </c>
      <c r="Z38" s="1324"/>
      <c r="AA38" s="1324" t="s">
        <v>100</v>
      </c>
      <c r="AB38" s="1324"/>
      <c r="AC38" s="1324"/>
      <c r="AD38" s="1324"/>
      <c r="AE38" s="1324"/>
      <c r="AF38" s="1324"/>
      <c r="AG38" s="364" t="s">
        <v>239</v>
      </c>
      <c r="AH38" s="1324" t="s">
        <v>240</v>
      </c>
      <c r="AI38" s="1324"/>
      <c r="AJ38" s="1324"/>
      <c r="AK38" s="1324"/>
      <c r="AL38" s="1324"/>
      <c r="AM38" s="1324"/>
      <c r="AN38" s="1324" t="s">
        <v>220</v>
      </c>
      <c r="AO38" s="1324"/>
      <c r="AP38" s="1324"/>
      <c r="AQ38" s="1324"/>
      <c r="AR38" s="1324"/>
      <c r="AS38" s="1324"/>
    </row>
    <row r="39" spans="1:45" ht="15.6" customHeight="1">
      <c r="A39" s="1309"/>
      <c r="B39" s="1333">
        <f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0</v>
      </c>
      <c r="C39" s="1333"/>
      <c r="D39" s="1333"/>
      <c r="E39" s="1333"/>
      <c r="F39" s="1333">
        <f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0</v>
      </c>
      <c r="G39" s="1333"/>
      <c r="H39" s="1333"/>
      <c r="I39" s="1333"/>
      <c r="J39" s="1333">
        <f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0</v>
      </c>
      <c r="K39" s="1333"/>
      <c r="L39" s="1333"/>
      <c r="M39" s="1333"/>
      <c r="N39" s="1333"/>
      <c r="O39" s="1351">
        <f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0</v>
      </c>
      <c r="P39" s="1351"/>
      <c r="Q39" s="1351"/>
      <c r="R39" s="1351"/>
      <c r="S39" s="1351">
        <f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0</v>
      </c>
      <c r="T39" s="1351"/>
      <c r="U39" s="1351"/>
      <c r="V39" s="1351"/>
      <c r="W39" s="1345">
        <f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0</v>
      </c>
      <c r="X39" s="1345"/>
      <c r="Y39" s="1345">
        <f>IF(O39=0,0,(S39-O39)+1)</f>
        <v>0</v>
      </c>
      <c r="Z39" s="1345"/>
      <c r="AA39" s="1301" t="s">
        <v>140</v>
      </c>
      <c r="AB39" s="1302"/>
      <c r="AC39" s="1302"/>
      <c r="AD39" s="1302"/>
      <c r="AE39" s="1302"/>
      <c r="AF39" s="1303"/>
      <c r="AG39" s="1333"/>
      <c r="AH39" s="1333"/>
      <c r="AI39" s="1333"/>
      <c r="AJ39" s="1333"/>
      <c r="AK39" s="1333"/>
      <c r="AL39" s="1333"/>
      <c r="AM39" s="1333"/>
      <c r="AN39" s="1333"/>
      <c r="AO39" s="1333"/>
      <c r="AP39" s="1333"/>
      <c r="AQ39" s="1333"/>
      <c r="AR39" s="1333"/>
      <c r="AS39" s="1333"/>
    </row>
    <row r="40" spans="1:45" ht="15.6" customHeight="1">
      <c r="A40" s="1309"/>
      <c r="B40" s="1327">
        <f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1327"/>
      <c r="D40" s="1327"/>
      <c r="E40" s="1327"/>
      <c r="F40" s="1327">
        <f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1327"/>
      <c r="H40" s="1327"/>
      <c r="I40" s="1327"/>
      <c r="J40" s="1327">
        <f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1327"/>
      <c r="L40" s="1327"/>
      <c r="M40" s="1327"/>
      <c r="N40" s="1327"/>
      <c r="O40" s="1350">
        <f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1350"/>
      <c r="Q40" s="1350"/>
      <c r="R40" s="1350"/>
      <c r="S40" s="1350">
        <f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1350"/>
      <c r="U40" s="1350"/>
      <c r="V40" s="1350"/>
      <c r="W40" s="1325">
        <f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1325"/>
      <c r="Y40" s="1325">
        <f t="shared" ref="Y40:Y50" si="0">IF(O40=0,0,(S40-O40)+1)</f>
        <v>0</v>
      </c>
      <c r="Z40" s="1325"/>
      <c r="AA40" s="1301" t="s">
        <v>140</v>
      </c>
      <c r="AB40" s="1302"/>
      <c r="AC40" s="1302"/>
      <c r="AD40" s="1302"/>
      <c r="AE40" s="1302"/>
      <c r="AF40" s="1303"/>
      <c r="AG40" s="1327"/>
      <c r="AH40" s="1327"/>
      <c r="AI40" s="1327"/>
      <c r="AJ40" s="1327"/>
      <c r="AK40" s="1327"/>
      <c r="AL40" s="1327"/>
      <c r="AM40" s="1327"/>
      <c r="AN40" s="1327"/>
      <c r="AO40" s="1327"/>
      <c r="AP40" s="1327"/>
      <c r="AQ40" s="1327"/>
      <c r="AR40" s="1327"/>
      <c r="AS40" s="1327"/>
    </row>
    <row r="41" spans="1:45" ht="15.6" customHeight="1">
      <c r="A41" s="1309"/>
      <c r="B41" s="1327">
        <f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1327"/>
      <c r="D41" s="1327"/>
      <c r="E41" s="1327"/>
      <c r="F41" s="1327">
        <f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1327"/>
      <c r="H41" s="1327"/>
      <c r="I41" s="1327"/>
      <c r="J41" s="1327">
        <f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1327"/>
      <c r="L41" s="1327"/>
      <c r="M41" s="1327"/>
      <c r="N41" s="1327"/>
      <c r="O41" s="1350">
        <f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1350"/>
      <c r="Q41" s="1350"/>
      <c r="R41" s="1350"/>
      <c r="S41" s="1350">
        <f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1350"/>
      <c r="U41" s="1350"/>
      <c r="V41" s="1350"/>
      <c r="W41" s="1325">
        <f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1325"/>
      <c r="Y41" s="1325">
        <f t="shared" si="0"/>
        <v>0</v>
      </c>
      <c r="Z41" s="1325"/>
      <c r="AA41" s="1301" t="s">
        <v>140</v>
      </c>
      <c r="AB41" s="1302"/>
      <c r="AC41" s="1302"/>
      <c r="AD41" s="1302"/>
      <c r="AE41" s="1302"/>
      <c r="AF41" s="1303"/>
      <c r="AG41" s="1327"/>
      <c r="AH41" s="1327"/>
      <c r="AI41" s="1327"/>
      <c r="AJ41" s="1327"/>
      <c r="AK41" s="1327"/>
      <c r="AL41" s="1327"/>
      <c r="AM41" s="1327"/>
      <c r="AN41" s="1327"/>
      <c r="AO41" s="1327"/>
      <c r="AP41" s="1327"/>
      <c r="AQ41" s="1327"/>
      <c r="AR41" s="1327"/>
      <c r="AS41" s="1327"/>
    </row>
    <row r="42" spans="1:45" ht="15.6" customHeight="1">
      <c r="A42" s="1309"/>
      <c r="B42" s="1327">
        <f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1327"/>
      <c r="D42" s="1327"/>
      <c r="E42" s="1327"/>
      <c r="F42" s="1327">
        <f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1327"/>
      <c r="H42" s="1327"/>
      <c r="I42" s="1327"/>
      <c r="J42" s="1327">
        <f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1327"/>
      <c r="L42" s="1327"/>
      <c r="M42" s="1327"/>
      <c r="N42" s="1327"/>
      <c r="O42" s="1350">
        <f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1350"/>
      <c r="Q42" s="1350"/>
      <c r="R42" s="1350"/>
      <c r="S42" s="1350">
        <f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1350"/>
      <c r="U42" s="1350"/>
      <c r="V42" s="1350"/>
      <c r="W42" s="1325">
        <f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1325"/>
      <c r="Y42" s="1325">
        <f t="shared" si="0"/>
        <v>0</v>
      </c>
      <c r="Z42" s="1325"/>
      <c r="AA42" s="1301" t="s">
        <v>140</v>
      </c>
      <c r="AB42" s="1302"/>
      <c r="AC42" s="1302"/>
      <c r="AD42" s="1302"/>
      <c r="AE42" s="1302"/>
      <c r="AF42" s="1303"/>
      <c r="AG42" s="1327"/>
      <c r="AH42" s="1327"/>
      <c r="AI42" s="1327"/>
      <c r="AJ42" s="1327"/>
      <c r="AK42" s="1327"/>
      <c r="AL42" s="1327"/>
      <c r="AM42" s="1327"/>
      <c r="AN42" s="1327"/>
      <c r="AO42" s="1327"/>
      <c r="AP42" s="1327"/>
      <c r="AQ42" s="1327"/>
      <c r="AR42" s="1327"/>
      <c r="AS42" s="1327"/>
    </row>
    <row r="43" spans="1:45" ht="15.6" customHeight="1">
      <c r="A43" s="1309"/>
      <c r="B43" s="1327">
        <f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1327"/>
      <c r="D43" s="1327"/>
      <c r="E43" s="1327"/>
      <c r="F43" s="1327">
        <f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1327"/>
      <c r="H43" s="1327"/>
      <c r="I43" s="1327"/>
      <c r="J43" s="1327">
        <f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1327"/>
      <c r="L43" s="1327"/>
      <c r="M43" s="1327"/>
      <c r="N43" s="1327"/>
      <c r="O43" s="1350">
        <f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1350"/>
      <c r="Q43" s="1350"/>
      <c r="R43" s="1350"/>
      <c r="S43" s="1350">
        <f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1350"/>
      <c r="U43" s="1350"/>
      <c r="V43" s="1350"/>
      <c r="W43" s="1325">
        <f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1325"/>
      <c r="Y43" s="1325">
        <f t="shared" si="0"/>
        <v>0</v>
      </c>
      <c r="Z43" s="1325"/>
      <c r="AA43" s="1301" t="s">
        <v>140</v>
      </c>
      <c r="AB43" s="1302"/>
      <c r="AC43" s="1302"/>
      <c r="AD43" s="1302"/>
      <c r="AE43" s="1302"/>
      <c r="AF43" s="1303"/>
      <c r="AG43" s="1327"/>
      <c r="AH43" s="1327"/>
      <c r="AI43" s="1327"/>
      <c r="AJ43" s="1327"/>
      <c r="AK43" s="1327"/>
      <c r="AL43" s="1327"/>
      <c r="AM43" s="1327"/>
      <c r="AN43" s="1327"/>
      <c r="AO43" s="1327"/>
      <c r="AP43" s="1327"/>
      <c r="AQ43" s="1327"/>
      <c r="AR43" s="1327"/>
      <c r="AS43" s="1327"/>
    </row>
    <row r="44" spans="1:45" ht="15.6" customHeight="1">
      <c r="A44" s="1309"/>
      <c r="B44" s="1327">
        <f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1327"/>
      <c r="D44" s="1327"/>
      <c r="E44" s="1327"/>
      <c r="F44" s="1327">
        <f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1327"/>
      <c r="H44" s="1327"/>
      <c r="I44" s="1327"/>
      <c r="J44" s="1327">
        <f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1327"/>
      <c r="L44" s="1327"/>
      <c r="M44" s="1327"/>
      <c r="N44" s="1327"/>
      <c r="O44" s="1350">
        <f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1350"/>
      <c r="Q44" s="1350"/>
      <c r="R44" s="1350"/>
      <c r="S44" s="1350">
        <f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1350"/>
      <c r="U44" s="1350"/>
      <c r="V44" s="1350"/>
      <c r="W44" s="1325">
        <f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1325"/>
      <c r="Y44" s="1325">
        <f t="shared" si="0"/>
        <v>0</v>
      </c>
      <c r="Z44" s="1325"/>
      <c r="AA44" s="1301" t="s">
        <v>140</v>
      </c>
      <c r="AB44" s="1302"/>
      <c r="AC44" s="1302"/>
      <c r="AD44" s="1302"/>
      <c r="AE44" s="1302"/>
      <c r="AF44" s="1303"/>
      <c r="AG44" s="1327"/>
      <c r="AH44" s="1327"/>
      <c r="AI44" s="1327"/>
      <c r="AJ44" s="1327"/>
      <c r="AK44" s="1327"/>
      <c r="AL44" s="1327"/>
      <c r="AM44" s="1327"/>
      <c r="AN44" s="1327"/>
      <c r="AO44" s="1327"/>
      <c r="AP44" s="1327"/>
      <c r="AQ44" s="1327"/>
      <c r="AR44" s="1327"/>
      <c r="AS44" s="1327"/>
    </row>
    <row r="45" spans="1:45" ht="15.6" customHeight="1">
      <c r="A45" s="1309"/>
      <c r="B45" s="1327">
        <f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1327"/>
      <c r="D45" s="1327"/>
      <c r="E45" s="1327"/>
      <c r="F45" s="1327">
        <f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1327"/>
      <c r="H45" s="1327"/>
      <c r="I45" s="1327"/>
      <c r="J45" s="1327">
        <f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1327"/>
      <c r="L45" s="1327"/>
      <c r="M45" s="1327"/>
      <c r="N45" s="1327"/>
      <c r="O45" s="1350">
        <f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1350"/>
      <c r="Q45" s="1350"/>
      <c r="R45" s="1350"/>
      <c r="S45" s="1350">
        <f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1350"/>
      <c r="U45" s="1350"/>
      <c r="V45" s="1350"/>
      <c r="W45" s="1325">
        <f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1325"/>
      <c r="Y45" s="1325">
        <f t="shared" si="0"/>
        <v>0</v>
      </c>
      <c r="Z45" s="1325"/>
      <c r="AA45" s="1301" t="s">
        <v>140</v>
      </c>
      <c r="AB45" s="1302"/>
      <c r="AC45" s="1302"/>
      <c r="AD45" s="1302"/>
      <c r="AE45" s="1302"/>
      <c r="AF45" s="1303"/>
      <c r="AG45" s="1327"/>
      <c r="AH45" s="1327"/>
      <c r="AI45" s="1327"/>
      <c r="AJ45" s="1327"/>
      <c r="AK45" s="1327"/>
      <c r="AL45" s="1327"/>
      <c r="AM45" s="1327"/>
      <c r="AN45" s="1327"/>
      <c r="AO45" s="1327"/>
      <c r="AP45" s="1327"/>
      <c r="AQ45" s="1327"/>
      <c r="AR45" s="1327"/>
      <c r="AS45" s="1327"/>
    </row>
    <row r="46" spans="1:45" ht="15.6" customHeight="1">
      <c r="A46" s="1309"/>
      <c r="B46" s="1327">
        <f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1327"/>
      <c r="D46" s="1327"/>
      <c r="E46" s="1327"/>
      <c r="F46" s="1327">
        <f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1327"/>
      <c r="H46" s="1327"/>
      <c r="I46" s="1327"/>
      <c r="J46" s="1327">
        <f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1327"/>
      <c r="L46" s="1327"/>
      <c r="M46" s="1327"/>
      <c r="N46" s="1327"/>
      <c r="O46" s="1350">
        <f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1350"/>
      <c r="Q46" s="1350"/>
      <c r="R46" s="1350"/>
      <c r="S46" s="1350">
        <f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1350"/>
      <c r="U46" s="1350"/>
      <c r="V46" s="1350"/>
      <c r="W46" s="1325">
        <f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1325"/>
      <c r="Y46" s="1325">
        <f t="shared" si="0"/>
        <v>0</v>
      </c>
      <c r="Z46" s="1325"/>
      <c r="AA46" s="1301" t="s">
        <v>140</v>
      </c>
      <c r="AB46" s="1302"/>
      <c r="AC46" s="1302"/>
      <c r="AD46" s="1302"/>
      <c r="AE46" s="1302"/>
      <c r="AF46" s="1303"/>
      <c r="AG46" s="1327"/>
      <c r="AH46" s="1327"/>
      <c r="AI46" s="1327"/>
      <c r="AJ46" s="1327"/>
      <c r="AK46" s="1327"/>
      <c r="AL46" s="1327"/>
      <c r="AM46" s="1327"/>
      <c r="AN46" s="1327"/>
      <c r="AO46" s="1327"/>
      <c r="AP46" s="1327"/>
      <c r="AQ46" s="1327"/>
      <c r="AR46" s="1327"/>
      <c r="AS46" s="1327"/>
    </row>
    <row r="47" spans="1:45" ht="15.6" customHeight="1">
      <c r="A47" s="1309"/>
      <c r="B47" s="1327">
        <f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1327"/>
      <c r="D47" s="1327"/>
      <c r="E47" s="1327"/>
      <c r="F47" s="1327">
        <f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1327"/>
      <c r="H47" s="1327"/>
      <c r="I47" s="1327"/>
      <c r="J47" s="1327">
        <f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1327"/>
      <c r="L47" s="1327"/>
      <c r="M47" s="1327"/>
      <c r="N47" s="1327"/>
      <c r="O47" s="1350">
        <f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1350"/>
      <c r="Q47" s="1350"/>
      <c r="R47" s="1350"/>
      <c r="S47" s="1350">
        <f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1350"/>
      <c r="U47" s="1350"/>
      <c r="V47" s="1350"/>
      <c r="W47" s="1325">
        <f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1325"/>
      <c r="Y47" s="1325">
        <f t="shared" si="0"/>
        <v>0</v>
      </c>
      <c r="Z47" s="1325"/>
      <c r="AA47" s="1301" t="s">
        <v>140</v>
      </c>
      <c r="AB47" s="1302"/>
      <c r="AC47" s="1302"/>
      <c r="AD47" s="1302"/>
      <c r="AE47" s="1302"/>
      <c r="AF47" s="1303"/>
      <c r="AG47" s="1327"/>
      <c r="AH47" s="1327"/>
      <c r="AI47" s="1327"/>
      <c r="AJ47" s="1327"/>
      <c r="AK47" s="1327"/>
      <c r="AL47" s="1327"/>
      <c r="AM47" s="1327"/>
      <c r="AN47" s="1327"/>
      <c r="AO47" s="1327"/>
      <c r="AP47" s="1327"/>
      <c r="AQ47" s="1327"/>
      <c r="AR47" s="1327"/>
      <c r="AS47" s="1327"/>
    </row>
    <row r="48" spans="1:45" ht="15.6" customHeight="1">
      <c r="A48" s="1309"/>
      <c r="B48" s="1327">
        <f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1327"/>
      <c r="D48" s="1327"/>
      <c r="E48" s="1327"/>
      <c r="F48" s="1327">
        <f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1327"/>
      <c r="H48" s="1327"/>
      <c r="I48" s="1327"/>
      <c r="J48" s="1327">
        <f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1327"/>
      <c r="L48" s="1327"/>
      <c r="M48" s="1327"/>
      <c r="N48" s="1327"/>
      <c r="O48" s="1350">
        <f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1350"/>
      <c r="Q48" s="1350"/>
      <c r="R48" s="1350"/>
      <c r="S48" s="1350">
        <f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1350"/>
      <c r="U48" s="1350"/>
      <c r="V48" s="1350"/>
      <c r="W48" s="1325">
        <f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1325"/>
      <c r="Y48" s="1325">
        <f t="shared" si="0"/>
        <v>0</v>
      </c>
      <c r="Z48" s="1325"/>
      <c r="AA48" s="1301" t="s">
        <v>140</v>
      </c>
      <c r="AB48" s="1302"/>
      <c r="AC48" s="1302"/>
      <c r="AD48" s="1302"/>
      <c r="AE48" s="1302"/>
      <c r="AF48" s="1303"/>
      <c r="AG48" s="1333"/>
      <c r="AH48" s="1333"/>
      <c r="AI48" s="1333"/>
      <c r="AJ48" s="1333"/>
      <c r="AK48" s="1333"/>
      <c r="AL48" s="1333"/>
      <c r="AM48" s="1333"/>
      <c r="AN48" s="1333"/>
      <c r="AO48" s="1333"/>
      <c r="AP48" s="1333"/>
      <c r="AQ48" s="1333"/>
      <c r="AR48" s="1333"/>
      <c r="AS48" s="1333"/>
    </row>
    <row r="49" spans="1:61" ht="15.6" customHeight="1">
      <c r="A49" s="1309"/>
      <c r="B49" s="1327">
        <f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1327"/>
      <c r="D49" s="1327"/>
      <c r="E49" s="1327"/>
      <c r="F49" s="1327">
        <f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1327"/>
      <c r="H49" s="1327"/>
      <c r="I49" s="1327"/>
      <c r="J49" s="1327">
        <f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1327"/>
      <c r="L49" s="1327"/>
      <c r="M49" s="1327"/>
      <c r="N49" s="1327"/>
      <c r="O49" s="1350">
        <f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1350"/>
      <c r="Q49" s="1350"/>
      <c r="R49" s="1350"/>
      <c r="S49" s="1350">
        <f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1350"/>
      <c r="U49" s="1350"/>
      <c r="V49" s="1350"/>
      <c r="W49" s="1325">
        <f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1325"/>
      <c r="Y49" s="1345">
        <f t="shared" si="0"/>
        <v>0</v>
      </c>
      <c r="Z49" s="1345"/>
      <c r="AA49" s="1301" t="s">
        <v>140</v>
      </c>
      <c r="AB49" s="1302"/>
      <c r="AC49" s="1302"/>
      <c r="AD49" s="1302"/>
      <c r="AE49" s="1302"/>
      <c r="AF49" s="1303"/>
      <c r="AG49" s="1358"/>
      <c r="AH49" s="1358"/>
      <c r="AI49" s="1358"/>
      <c r="AJ49" s="1358"/>
      <c r="AK49" s="1358"/>
      <c r="AL49" s="1358"/>
      <c r="AM49" s="1358"/>
      <c r="AN49" s="1358"/>
      <c r="AO49" s="1358"/>
      <c r="AP49" s="1358"/>
      <c r="AQ49" s="1358"/>
      <c r="AR49" s="1358"/>
      <c r="AS49" s="1358"/>
    </row>
    <row r="50" spans="1:61" ht="15.6" customHeight="1">
      <c r="A50" s="1309"/>
      <c r="B50" s="1333">
        <f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1333"/>
      <c r="D50" s="1333"/>
      <c r="E50" s="1333"/>
      <c r="F50" s="1333">
        <f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1333"/>
      <c r="H50" s="1333"/>
      <c r="I50" s="1333"/>
      <c r="J50" s="1333">
        <f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1333"/>
      <c r="L50" s="1333"/>
      <c r="M50" s="1333"/>
      <c r="N50" s="1333"/>
      <c r="O50" s="1351">
        <f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1351"/>
      <c r="Q50" s="1351"/>
      <c r="R50" s="1351"/>
      <c r="S50" s="1351">
        <f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1351"/>
      <c r="U50" s="1351"/>
      <c r="V50" s="1351"/>
      <c r="W50" s="1345">
        <f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1346"/>
      <c r="Y50" s="1325">
        <f t="shared" si="0"/>
        <v>0</v>
      </c>
      <c r="Z50" s="1325"/>
      <c r="AA50" s="1301" t="s">
        <v>140</v>
      </c>
      <c r="AB50" s="1302"/>
      <c r="AC50" s="1302"/>
      <c r="AD50" s="1302"/>
      <c r="AE50" s="1302"/>
      <c r="AF50" s="1303"/>
      <c r="AG50" s="1358"/>
      <c r="AH50" s="1358"/>
      <c r="AI50" s="1358"/>
      <c r="AJ50" s="1358"/>
      <c r="AK50" s="1358"/>
      <c r="AL50" s="1358"/>
      <c r="AM50" s="1358"/>
      <c r="AN50" s="1358"/>
      <c r="AO50" s="1358"/>
      <c r="AP50" s="1358"/>
      <c r="AQ50" s="1358"/>
      <c r="AR50" s="1358"/>
      <c r="AS50" s="1358"/>
    </row>
    <row r="51" spans="1:61" ht="9.6" customHeight="1">
      <c r="A51" s="359"/>
      <c r="B51" s="889"/>
      <c r="C51" s="244"/>
      <c r="D51" s="244"/>
      <c r="E51" s="244"/>
      <c r="F51" s="244"/>
      <c r="G51" s="244"/>
      <c r="H51" s="244"/>
      <c r="I51" s="244"/>
      <c r="J51" s="889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"/>
      <c r="X51" s="2"/>
      <c r="Y51" s="2"/>
      <c r="Z51" s="2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</row>
    <row r="52" spans="1:61" ht="15.75" customHeight="1">
      <c r="A52" s="359"/>
      <c r="B52" s="1338" t="s">
        <v>241</v>
      </c>
      <c r="C52" s="1339"/>
      <c r="D52" s="1339"/>
      <c r="E52" s="1339"/>
      <c r="F52" s="1356"/>
      <c r="G52" s="1356"/>
      <c r="H52" s="1356"/>
      <c r="I52" s="1356"/>
      <c r="J52" s="1338" t="s">
        <v>222</v>
      </c>
      <c r="K52" s="1339"/>
      <c r="L52" s="1339"/>
      <c r="M52" s="1339"/>
      <c r="N52" s="1339"/>
      <c r="O52" s="1339"/>
      <c r="P52" s="1368" t="s">
        <v>223</v>
      </c>
      <c r="Q52" s="1369"/>
      <c r="R52" s="1369"/>
      <c r="S52" s="1369"/>
      <c r="T52" s="1369"/>
      <c r="U52" s="1369"/>
      <c r="V52" s="1369"/>
      <c r="W52" s="1365" t="s">
        <v>224</v>
      </c>
      <c r="X52" s="1365"/>
      <c r="Y52" s="1365"/>
      <c r="Z52" s="1365"/>
      <c r="AA52" s="1365"/>
      <c r="AB52" s="1365"/>
      <c r="AC52" s="1365"/>
      <c r="AD52" s="1365"/>
      <c r="AE52" s="1365"/>
      <c r="AF52" s="1365"/>
      <c r="AG52" s="1365"/>
      <c r="AH52" s="1365"/>
      <c r="AI52" s="1365"/>
      <c r="AJ52" s="1365"/>
      <c r="AK52" s="1365"/>
      <c r="AL52" s="1365"/>
      <c r="AM52" s="1365"/>
      <c r="AN52" s="1365"/>
      <c r="AO52" s="1365"/>
      <c r="AP52" s="1365"/>
      <c r="AQ52" s="1365"/>
      <c r="AR52" s="1365"/>
      <c r="AS52" s="1365"/>
    </row>
    <row r="53" spans="1:61" ht="15.6" customHeight="1">
      <c r="B53" s="1338" t="s">
        <v>226</v>
      </c>
      <c r="C53" s="1339"/>
      <c r="D53" s="1339"/>
      <c r="E53" s="1339"/>
      <c r="F53" s="1356"/>
      <c r="G53" s="1356"/>
      <c r="H53" s="1356"/>
      <c r="I53" s="1356"/>
      <c r="J53" s="1357" t="s">
        <v>242</v>
      </c>
      <c r="K53" s="1344"/>
      <c r="L53" s="1344"/>
      <c r="M53" s="1344"/>
      <c r="N53" s="1344"/>
      <c r="O53" s="1344"/>
      <c r="P53" s="1356" t="s">
        <v>140</v>
      </c>
      <c r="Q53" s="1356"/>
      <c r="R53" s="1356"/>
      <c r="S53" s="1356"/>
      <c r="T53" s="1356"/>
      <c r="U53" s="1356"/>
      <c r="V53" s="1356"/>
      <c r="W53" s="1365"/>
      <c r="X53" s="1365"/>
      <c r="Y53" s="1365"/>
      <c r="Z53" s="1365"/>
      <c r="AA53" s="1365"/>
      <c r="AB53" s="1365"/>
      <c r="AC53" s="1365"/>
      <c r="AD53" s="1365"/>
      <c r="AE53" s="1365"/>
      <c r="AF53" s="1365"/>
      <c r="AG53" s="1365"/>
      <c r="AH53" s="1365"/>
      <c r="AI53" s="1365"/>
      <c r="AJ53" s="1365"/>
      <c r="AK53" s="1365"/>
      <c r="AL53" s="1365"/>
      <c r="AM53" s="1365"/>
      <c r="AN53" s="1365"/>
      <c r="AO53" s="1365"/>
      <c r="AP53" s="1365"/>
      <c r="AQ53" s="1365"/>
      <c r="AR53" s="1365"/>
      <c r="AS53" s="1365"/>
    </row>
    <row r="54" spans="1:61" ht="15.75" customHeight="1">
      <c r="B54" s="1338" t="s">
        <v>229</v>
      </c>
      <c r="C54" s="1339"/>
      <c r="D54" s="1339"/>
      <c r="E54" s="1339" t="s">
        <v>230</v>
      </c>
      <c r="F54" s="1356"/>
      <c r="G54" s="1356"/>
      <c r="H54" s="1356"/>
      <c r="I54" s="1356"/>
      <c r="J54" s="1359" t="s">
        <v>243</v>
      </c>
      <c r="K54" s="1360"/>
      <c r="L54" s="1360"/>
      <c r="M54" s="1360"/>
      <c r="N54" s="1360"/>
      <c r="O54" s="1360"/>
      <c r="P54" s="1356" t="s">
        <v>140</v>
      </c>
      <c r="Q54" s="1356"/>
      <c r="R54" s="1356"/>
      <c r="S54" s="1356"/>
      <c r="T54" s="1356"/>
      <c r="U54" s="1356"/>
      <c r="V54" s="1356"/>
      <c r="W54" s="1365"/>
      <c r="X54" s="1365"/>
      <c r="Y54" s="1365"/>
      <c r="Z54" s="1365"/>
      <c r="AA54" s="1365"/>
      <c r="AB54" s="1365"/>
      <c r="AC54" s="1365"/>
      <c r="AD54" s="1365"/>
      <c r="AE54" s="1365"/>
      <c r="AF54" s="1365"/>
      <c r="AG54" s="1365"/>
      <c r="AH54" s="1365"/>
      <c r="AI54" s="1365"/>
      <c r="AJ54" s="1365"/>
      <c r="AK54" s="1365"/>
      <c r="AL54" s="1365"/>
      <c r="AM54" s="1365"/>
      <c r="AN54" s="1365"/>
      <c r="AO54" s="1365"/>
      <c r="AP54" s="1365"/>
      <c r="AQ54" s="1365"/>
      <c r="AR54" s="1365"/>
      <c r="AS54" s="1365"/>
    </row>
    <row r="55" spans="1:61">
      <c r="B55" s="1338" t="s">
        <v>233</v>
      </c>
      <c r="C55" s="1339"/>
      <c r="D55" s="1339"/>
      <c r="E55" s="1339" t="s">
        <v>234</v>
      </c>
      <c r="F55" s="1356"/>
      <c r="G55" s="1356"/>
      <c r="H55" s="1356"/>
      <c r="I55" s="1356"/>
      <c r="J55" s="1359" t="s">
        <v>244</v>
      </c>
      <c r="K55" s="1360"/>
      <c r="L55" s="1360"/>
      <c r="M55" s="1360"/>
      <c r="N55" s="1360"/>
      <c r="O55" s="1360"/>
      <c r="P55" s="1356" t="s">
        <v>140</v>
      </c>
      <c r="Q55" s="1356"/>
      <c r="R55" s="1356"/>
      <c r="S55" s="1356"/>
      <c r="T55" s="1356"/>
      <c r="U55" s="1356"/>
      <c r="V55" s="1356"/>
      <c r="W55" s="1365"/>
      <c r="X55" s="1365"/>
      <c r="Y55" s="1365"/>
      <c r="Z55" s="1365"/>
      <c r="AA55" s="1365"/>
      <c r="AB55" s="1365"/>
      <c r="AC55" s="1365"/>
      <c r="AD55" s="1365"/>
      <c r="AE55" s="1365"/>
      <c r="AF55" s="1365"/>
      <c r="AG55" s="1365"/>
      <c r="AH55" s="1365"/>
      <c r="AI55" s="1365"/>
      <c r="AJ55" s="1365"/>
      <c r="AK55" s="1365"/>
      <c r="AL55" s="1365"/>
      <c r="AM55" s="1365"/>
      <c r="AN55" s="1365"/>
      <c r="AO55" s="1365"/>
      <c r="AP55" s="1365"/>
      <c r="AQ55" s="1365"/>
      <c r="AR55" s="1365"/>
      <c r="AS55" s="1365"/>
    </row>
    <row r="56" spans="1:61" ht="9.6" customHeight="1">
      <c r="A56" s="359"/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659"/>
      <c r="AA56" s="359"/>
      <c r="AB56" s="359"/>
      <c r="AC56" s="359"/>
      <c r="AD56" s="359"/>
      <c r="AE56" s="359"/>
      <c r="AF56" s="359"/>
      <c r="AG56" s="359"/>
      <c r="AH56" s="359"/>
      <c r="AI56" s="359"/>
      <c r="AJ56" s="359"/>
      <c r="AK56" s="359"/>
      <c r="AL56" s="359"/>
      <c r="AM56" s="359"/>
      <c r="AN56" s="359"/>
      <c r="AO56" s="359"/>
      <c r="AP56" s="359"/>
      <c r="AQ56" s="359"/>
      <c r="AR56" s="359"/>
      <c r="AS56" s="359"/>
    </row>
    <row r="57" spans="1:61" ht="33" customHeight="1">
      <c r="A57" s="1354" t="s">
        <v>245</v>
      </c>
      <c r="B57" s="1354"/>
      <c r="C57" s="1354"/>
      <c r="D57" s="1355"/>
      <c r="E57" s="1355"/>
      <c r="F57" s="1355"/>
      <c r="G57" s="1355"/>
      <c r="H57" s="1355"/>
      <c r="I57" s="1355"/>
      <c r="J57" s="1355"/>
      <c r="K57" s="1355"/>
      <c r="L57" s="1355"/>
      <c r="M57" s="1355"/>
      <c r="N57" s="1355"/>
      <c r="O57" s="1355"/>
      <c r="P57" s="1355"/>
      <c r="Q57" s="1355"/>
      <c r="R57" s="1355"/>
      <c r="S57" s="1355"/>
      <c r="T57" s="1355"/>
      <c r="U57" s="1355"/>
      <c r="V57" s="1355"/>
      <c r="W57" s="1355"/>
      <c r="X57" s="1355"/>
      <c r="Y57" s="1355"/>
      <c r="Z57" s="1355"/>
      <c r="AA57" s="1355"/>
      <c r="AB57" s="1355"/>
      <c r="AC57" s="1355"/>
      <c r="AD57" s="1355"/>
      <c r="AE57" s="1355"/>
      <c r="AF57" s="1355"/>
      <c r="AG57" s="1355"/>
      <c r="AH57" s="1355"/>
      <c r="AI57" s="1355"/>
      <c r="AJ57" s="1355"/>
      <c r="AK57" s="1355"/>
      <c r="AL57" s="1355"/>
      <c r="AM57" s="1355"/>
      <c r="AN57" s="1355"/>
      <c r="AO57" s="1355"/>
      <c r="AP57" s="1355"/>
      <c r="AQ57" s="1355"/>
      <c r="AR57" s="1355"/>
      <c r="AS57" s="1355"/>
    </row>
    <row r="58" spans="1:61" ht="9.6" customHeight="1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659"/>
      <c r="AA58" s="359"/>
      <c r="AB58" s="359"/>
      <c r="AC58" s="359"/>
      <c r="AD58" s="359"/>
      <c r="AE58" s="359"/>
      <c r="AF58" s="359"/>
      <c r="AG58" s="359"/>
      <c r="AH58" s="359"/>
      <c r="AI58" s="359"/>
      <c r="AJ58" s="359"/>
      <c r="AK58" s="359"/>
      <c r="AL58" s="359"/>
      <c r="AM58" s="359"/>
      <c r="AN58" s="359"/>
      <c r="AO58" s="359"/>
      <c r="AP58" s="359"/>
      <c r="AQ58" s="359"/>
      <c r="AR58" s="359"/>
      <c r="AS58" s="359"/>
    </row>
    <row r="59" spans="1:61" ht="9.6" customHeight="1">
      <c r="A59" s="359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659"/>
      <c r="AA59" s="359"/>
      <c r="AB59" s="359"/>
      <c r="AC59" s="359"/>
      <c r="AD59" s="359"/>
      <c r="AE59" s="359"/>
      <c r="AF59" s="359"/>
      <c r="AG59" s="359"/>
      <c r="AH59" s="359"/>
      <c r="AI59" s="359"/>
      <c r="AJ59" s="359"/>
      <c r="AK59" s="359"/>
      <c r="AL59" s="359"/>
      <c r="AM59" s="359"/>
      <c r="AN59" s="359"/>
      <c r="AO59" s="359"/>
      <c r="AP59" s="359"/>
      <c r="AQ59" s="359"/>
      <c r="AR59" s="359"/>
      <c r="AS59" s="359"/>
    </row>
    <row r="60" spans="1:61" s="357" customFormat="1" ht="19.95" customHeight="1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659"/>
      <c r="AA60" s="359"/>
      <c r="AB60" s="359"/>
      <c r="AC60" s="359"/>
      <c r="AD60" s="359"/>
      <c r="AE60" s="359"/>
      <c r="AF60" s="359"/>
      <c r="AG60" s="359"/>
      <c r="AH60" s="359"/>
      <c r="AI60" s="359"/>
      <c r="AJ60" s="359"/>
      <c r="AK60" s="359"/>
      <c r="AL60" s="359"/>
      <c r="AM60" s="359"/>
      <c r="AN60" s="359"/>
      <c r="AO60" s="359"/>
      <c r="AP60" s="359"/>
      <c r="AQ60" s="359"/>
      <c r="AR60" s="359"/>
      <c r="AS60" s="359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</row>
    <row r="61" spans="1:61" ht="19.95" customHeight="1">
      <c r="A61" s="1309" t="s">
        <v>237</v>
      </c>
      <c r="B61" s="1349" t="s">
        <v>246</v>
      </c>
      <c r="C61" s="1349"/>
      <c r="D61" s="1349"/>
      <c r="E61" s="1349"/>
      <c r="F61" s="1349"/>
      <c r="G61" s="1349"/>
      <c r="H61" s="1349"/>
      <c r="I61" s="1349"/>
      <c r="J61" s="1349"/>
      <c r="K61" s="1349"/>
      <c r="L61" s="1349"/>
      <c r="M61" s="1349"/>
      <c r="N61" s="1349"/>
      <c r="O61" s="1349"/>
      <c r="P61" s="1349"/>
      <c r="Q61" s="1349"/>
      <c r="R61" s="1349"/>
      <c r="S61" s="1349"/>
      <c r="T61" s="1349"/>
      <c r="U61" s="1349"/>
      <c r="V61" s="1349"/>
      <c r="W61" s="1349"/>
      <c r="X61" s="1349"/>
      <c r="Y61" s="1349"/>
      <c r="Z61" s="1349"/>
      <c r="AA61" s="1349"/>
      <c r="AB61" s="1349"/>
      <c r="AC61" s="1349"/>
      <c r="AD61" s="1349"/>
      <c r="AE61" s="1349"/>
      <c r="AF61" s="1349"/>
      <c r="AG61" s="1349"/>
      <c r="AH61" s="1349"/>
      <c r="AI61" s="1349"/>
      <c r="AJ61" s="1349"/>
      <c r="AK61" s="1349"/>
      <c r="AL61" s="1349"/>
      <c r="AM61" s="1349"/>
      <c r="AN61" s="1349"/>
      <c r="AO61" s="1349"/>
      <c r="AP61" s="1349"/>
      <c r="AQ61" s="1349"/>
      <c r="AR61" s="1349"/>
      <c r="AS61" s="1349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365"/>
      <c r="BG61" s="365"/>
      <c r="BH61" s="365"/>
      <c r="BI61" s="365"/>
    </row>
    <row r="62" spans="1:61" ht="19.95" customHeight="1">
      <c r="A62" s="1309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6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</row>
    <row r="63" spans="1:61" ht="19.95" customHeight="1">
      <c r="A63" s="1309"/>
      <c r="B63" s="1324" t="s">
        <v>247</v>
      </c>
      <c r="C63" s="1324"/>
      <c r="D63" s="1324"/>
      <c r="E63" s="1324"/>
      <c r="F63" s="1324" t="s">
        <v>248</v>
      </c>
      <c r="G63" s="1324"/>
      <c r="H63" s="1324"/>
      <c r="I63" s="1324"/>
      <c r="J63" s="1372" t="s">
        <v>173</v>
      </c>
      <c r="K63" s="1372"/>
      <c r="L63" s="1372"/>
      <c r="M63" s="1372"/>
      <c r="N63" s="1372"/>
      <c r="O63" s="1353" t="s">
        <v>157</v>
      </c>
      <c r="P63" s="1353"/>
      <c r="Q63" s="1353"/>
      <c r="R63" s="1353"/>
      <c r="S63" s="1353" t="s">
        <v>158</v>
      </c>
      <c r="T63" s="1353"/>
      <c r="U63" s="1353"/>
      <c r="V63" s="1353"/>
      <c r="W63" s="1353" t="s">
        <v>159</v>
      </c>
      <c r="X63" s="1353"/>
      <c r="Y63" s="1353" t="s">
        <v>78</v>
      </c>
      <c r="Z63" s="1353"/>
      <c r="AA63" s="1353" t="s">
        <v>100</v>
      </c>
      <c r="AB63" s="1353"/>
      <c r="AC63" s="1353"/>
      <c r="AD63" s="1353"/>
      <c r="AE63" s="1353"/>
      <c r="AF63" s="1353"/>
      <c r="AG63" s="937" t="s">
        <v>239</v>
      </c>
      <c r="AH63" s="1353" t="s">
        <v>240</v>
      </c>
      <c r="AI63" s="1353"/>
      <c r="AJ63" s="1353"/>
      <c r="AK63" s="1353"/>
      <c r="AL63" s="1353"/>
      <c r="AM63" s="1353"/>
      <c r="AN63" s="1353" t="s">
        <v>220</v>
      </c>
      <c r="AO63" s="1353"/>
      <c r="AP63" s="1353"/>
      <c r="AQ63" s="1353"/>
      <c r="AR63" s="1353"/>
      <c r="AS63" s="1353"/>
    </row>
    <row r="64" spans="1:61" ht="20.25" customHeight="1">
      <c r="A64" s="1309"/>
      <c r="B64" s="1333">
        <f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0</v>
      </c>
      <c r="C64" s="1333"/>
      <c r="D64" s="1333"/>
      <c r="E64" s="1333"/>
      <c r="F64" s="1333">
        <f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0</v>
      </c>
      <c r="G64" s="1333"/>
      <c r="H64" s="1333"/>
      <c r="I64" s="1333"/>
      <c r="J64" s="1345">
        <f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0</v>
      </c>
      <c r="K64" s="1345"/>
      <c r="L64" s="1345"/>
      <c r="M64" s="1345"/>
      <c r="N64" s="1345"/>
      <c r="O64" s="1351">
        <f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0</v>
      </c>
      <c r="P64" s="1351"/>
      <c r="Q64" s="1351"/>
      <c r="R64" s="1351"/>
      <c r="S64" s="1351">
        <f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0</v>
      </c>
      <c r="T64" s="1351"/>
      <c r="U64" s="1351"/>
      <c r="V64" s="1351"/>
      <c r="W64" s="1345">
        <f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0</v>
      </c>
      <c r="X64" s="1345"/>
      <c r="Y64" s="1345">
        <f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0</v>
      </c>
      <c r="Z64" s="1345"/>
      <c r="AA64" s="1301"/>
      <c r="AB64" s="1302"/>
      <c r="AC64" s="1302"/>
      <c r="AD64" s="1302"/>
      <c r="AE64" s="1302"/>
      <c r="AF64" s="1303"/>
      <c r="AG64" s="1333"/>
      <c r="AH64" s="1333"/>
      <c r="AI64" s="1333"/>
      <c r="AJ64" s="1333"/>
      <c r="AK64" s="1333"/>
      <c r="AL64" s="1333"/>
      <c r="AM64" s="1333"/>
      <c r="AN64" s="1333"/>
      <c r="AO64" s="1333"/>
      <c r="AP64" s="1333"/>
      <c r="AQ64" s="1333"/>
      <c r="AR64" s="1333"/>
      <c r="AS64" s="1333"/>
    </row>
    <row r="65" spans="1:80" ht="20.25" customHeight="1">
      <c r="A65" s="1309"/>
      <c r="B65" s="1333">
        <f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1333"/>
      <c r="D65" s="1333"/>
      <c r="E65" s="1333"/>
      <c r="F65" s="1333">
        <f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1333"/>
      <c r="H65" s="1333"/>
      <c r="I65" s="1333"/>
      <c r="J65" s="1345">
        <f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1345"/>
      <c r="L65" s="1345"/>
      <c r="M65" s="1345"/>
      <c r="N65" s="1345"/>
      <c r="O65" s="1351">
        <f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1351"/>
      <c r="Q65" s="1351"/>
      <c r="R65" s="1351"/>
      <c r="S65" s="1351">
        <f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1351"/>
      <c r="U65" s="1351"/>
      <c r="V65" s="1351"/>
      <c r="W65" s="1345">
        <f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1345"/>
      <c r="Y65" s="1345">
        <f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1345"/>
      <c r="AA65" s="1301"/>
      <c r="AB65" s="1302"/>
      <c r="AC65" s="1302"/>
      <c r="AD65" s="1302"/>
      <c r="AE65" s="1302"/>
      <c r="AF65" s="1303"/>
      <c r="AG65" s="1327"/>
      <c r="AH65" s="1327"/>
      <c r="AI65" s="1327"/>
      <c r="AJ65" s="1327"/>
      <c r="AK65" s="1327"/>
      <c r="AL65" s="1327"/>
      <c r="AM65" s="1327"/>
      <c r="AN65" s="1327"/>
      <c r="AO65" s="1327"/>
      <c r="AP65" s="1327"/>
      <c r="AQ65" s="1327"/>
      <c r="AR65" s="1327"/>
      <c r="AS65" s="1327"/>
    </row>
    <row r="66" spans="1:80" ht="20.25" customHeight="1">
      <c r="A66" s="1309"/>
      <c r="B66" s="1333">
        <f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1333"/>
      <c r="D66" s="1333"/>
      <c r="E66" s="1333"/>
      <c r="F66" s="1333">
        <f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1333"/>
      <c r="H66" s="1333"/>
      <c r="I66" s="1333"/>
      <c r="J66" s="1345">
        <f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1345"/>
      <c r="L66" s="1345"/>
      <c r="M66" s="1345"/>
      <c r="N66" s="1345"/>
      <c r="O66" s="1351">
        <f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1351"/>
      <c r="Q66" s="1351"/>
      <c r="R66" s="1351"/>
      <c r="S66" s="1351">
        <f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1351"/>
      <c r="U66" s="1351"/>
      <c r="V66" s="1351"/>
      <c r="W66" s="1345">
        <f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1345"/>
      <c r="Y66" s="1345">
        <f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1345"/>
      <c r="AA66" s="1301"/>
      <c r="AB66" s="1302"/>
      <c r="AC66" s="1302"/>
      <c r="AD66" s="1302"/>
      <c r="AE66" s="1302"/>
      <c r="AF66" s="1303"/>
      <c r="AG66" s="1327"/>
      <c r="AH66" s="1327"/>
      <c r="AI66" s="1327"/>
      <c r="AJ66" s="1327"/>
      <c r="AK66" s="1327"/>
      <c r="AL66" s="1327"/>
      <c r="AM66" s="1327"/>
      <c r="AN66" s="1327"/>
      <c r="AO66" s="1327"/>
      <c r="AP66" s="1327"/>
      <c r="AQ66" s="1327"/>
      <c r="AR66" s="1327"/>
      <c r="AS66" s="1327"/>
    </row>
    <row r="67" spans="1:80" ht="20.25" customHeight="1">
      <c r="A67" s="1309"/>
      <c r="B67" s="1333">
        <f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1333"/>
      <c r="D67" s="1333"/>
      <c r="E67" s="1333"/>
      <c r="F67" s="1333">
        <f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1333"/>
      <c r="H67" s="1333"/>
      <c r="I67" s="1333"/>
      <c r="J67" s="1345">
        <f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1345"/>
      <c r="L67" s="1345"/>
      <c r="M67" s="1345"/>
      <c r="N67" s="1345"/>
      <c r="O67" s="1351">
        <f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1351"/>
      <c r="Q67" s="1351"/>
      <c r="R67" s="1351"/>
      <c r="S67" s="1351">
        <f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1351"/>
      <c r="U67" s="1351"/>
      <c r="V67" s="1351"/>
      <c r="W67" s="1345">
        <f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1345"/>
      <c r="Y67" s="1345">
        <f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1345"/>
      <c r="AA67" s="1301"/>
      <c r="AB67" s="1302"/>
      <c r="AC67" s="1302"/>
      <c r="AD67" s="1302"/>
      <c r="AE67" s="1302"/>
      <c r="AF67" s="1303"/>
      <c r="AG67" s="1327"/>
      <c r="AH67" s="1327"/>
      <c r="AI67" s="1327"/>
      <c r="AJ67" s="1327"/>
      <c r="AK67" s="1327"/>
      <c r="AL67" s="1327"/>
      <c r="AM67" s="1327"/>
      <c r="AN67" s="1327"/>
      <c r="AO67" s="1327"/>
      <c r="AP67" s="1327"/>
      <c r="AQ67" s="1327"/>
      <c r="AR67" s="1327"/>
      <c r="AS67" s="1327"/>
    </row>
    <row r="68" spans="1:80" ht="20.25" customHeight="1">
      <c r="A68" s="1309"/>
      <c r="B68" s="1333">
        <f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1333"/>
      <c r="D68" s="1333"/>
      <c r="E68" s="1333"/>
      <c r="F68" s="1333">
        <f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1333"/>
      <c r="H68" s="1333"/>
      <c r="I68" s="1333"/>
      <c r="J68" s="1345">
        <f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1345"/>
      <c r="L68" s="1345"/>
      <c r="M68" s="1345"/>
      <c r="N68" s="1345"/>
      <c r="O68" s="1351">
        <f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1351"/>
      <c r="Q68" s="1351"/>
      <c r="R68" s="1351"/>
      <c r="S68" s="1351">
        <f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1351"/>
      <c r="U68" s="1351"/>
      <c r="V68" s="1351"/>
      <c r="W68" s="1345">
        <f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1345"/>
      <c r="Y68" s="1345">
        <f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1345"/>
      <c r="AA68" s="1301"/>
      <c r="AB68" s="1302"/>
      <c r="AC68" s="1302"/>
      <c r="AD68" s="1302"/>
      <c r="AE68" s="1302"/>
      <c r="AF68" s="1303"/>
      <c r="AG68" s="1327"/>
      <c r="AH68" s="1327"/>
      <c r="AI68" s="1327"/>
      <c r="AJ68" s="1327"/>
      <c r="AK68" s="1327"/>
      <c r="AL68" s="1327"/>
      <c r="AM68" s="1327"/>
      <c r="AN68" s="1327"/>
      <c r="AO68" s="1327"/>
      <c r="AP68" s="1327"/>
      <c r="AQ68" s="1327"/>
      <c r="AR68" s="1327"/>
      <c r="AS68" s="1327"/>
    </row>
    <row r="69" spans="1:80" ht="20.25" customHeight="1">
      <c r="A69" s="1309"/>
      <c r="B69" s="1333">
        <f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1333"/>
      <c r="D69" s="1333"/>
      <c r="E69" s="1333"/>
      <c r="F69" s="1333">
        <f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1333"/>
      <c r="H69" s="1333"/>
      <c r="I69" s="1333"/>
      <c r="J69" s="1345">
        <f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1345"/>
      <c r="L69" s="1345"/>
      <c r="M69" s="1345"/>
      <c r="N69" s="1345"/>
      <c r="O69" s="1351">
        <f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1351"/>
      <c r="Q69" s="1351"/>
      <c r="R69" s="1351"/>
      <c r="S69" s="1351">
        <f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1351"/>
      <c r="U69" s="1351"/>
      <c r="V69" s="1351"/>
      <c r="W69" s="1345">
        <f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1345"/>
      <c r="Y69" s="1345">
        <f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1345"/>
      <c r="AA69" s="1301"/>
      <c r="AB69" s="1302"/>
      <c r="AC69" s="1302"/>
      <c r="AD69" s="1302"/>
      <c r="AE69" s="1302"/>
      <c r="AF69" s="1303"/>
      <c r="AG69" s="1327"/>
      <c r="AH69" s="1327"/>
      <c r="AI69" s="1327"/>
      <c r="AJ69" s="1327"/>
      <c r="AK69" s="1327"/>
      <c r="AL69" s="1327"/>
      <c r="AM69" s="1327"/>
      <c r="AN69" s="1327"/>
      <c r="AO69" s="1327"/>
      <c r="AP69" s="1327"/>
      <c r="AQ69" s="1327"/>
      <c r="AR69" s="1327"/>
      <c r="AS69" s="1327"/>
    </row>
    <row r="70" spans="1:80" ht="20.25" customHeight="1">
      <c r="A70" s="1309"/>
      <c r="B70" s="1333">
        <f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1333"/>
      <c r="D70" s="1333"/>
      <c r="E70" s="1333"/>
      <c r="F70" s="1333">
        <f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1333"/>
      <c r="H70" s="1333"/>
      <c r="I70" s="1333"/>
      <c r="J70" s="1345">
        <f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1345"/>
      <c r="L70" s="1345"/>
      <c r="M70" s="1345"/>
      <c r="N70" s="1345"/>
      <c r="O70" s="1351">
        <f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1351"/>
      <c r="Q70" s="1351"/>
      <c r="R70" s="1351"/>
      <c r="S70" s="1351">
        <f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1351"/>
      <c r="U70" s="1351"/>
      <c r="V70" s="1351"/>
      <c r="W70" s="1345">
        <f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1345"/>
      <c r="Y70" s="1345">
        <f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1345"/>
      <c r="AA70" s="1301"/>
      <c r="AB70" s="1302"/>
      <c r="AC70" s="1302"/>
      <c r="AD70" s="1302"/>
      <c r="AE70" s="1302"/>
      <c r="AF70" s="1303"/>
      <c r="AG70" s="1326"/>
      <c r="AH70" s="1327"/>
      <c r="AI70" s="1327"/>
      <c r="AJ70" s="1327"/>
      <c r="AK70" s="1327"/>
      <c r="AL70" s="1327"/>
      <c r="AM70" s="1327"/>
      <c r="AN70" s="1327"/>
      <c r="AO70" s="1327"/>
      <c r="AP70" s="1327"/>
      <c r="AQ70" s="1327"/>
      <c r="AR70" s="1327"/>
      <c r="AS70" s="1327"/>
    </row>
    <row r="71" spans="1:80" ht="20.25" customHeight="1">
      <c r="A71" s="1309"/>
      <c r="B71" s="1333">
        <f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1333"/>
      <c r="D71" s="1333"/>
      <c r="E71" s="1333"/>
      <c r="F71" s="1333">
        <f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1333"/>
      <c r="H71" s="1333"/>
      <c r="I71" s="1333"/>
      <c r="J71" s="1345">
        <f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1345"/>
      <c r="L71" s="1345"/>
      <c r="M71" s="1345"/>
      <c r="N71" s="1345"/>
      <c r="O71" s="1351">
        <f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1351"/>
      <c r="Q71" s="1351"/>
      <c r="R71" s="1351"/>
      <c r="S71" s="1351">
        <f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1351"/>
      <c r="U71" s="1351"/>
      <c r="V71" s="1351"/>
      <c r="W71" s="1345">
        <f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1345"/>
      <c r="Y71" s="1345">
        <f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1345"/>
      <c r="AA71" s="1301"/>
      <c r="AB71" s="1302"/>
      <c r="AC71" s="1302"/>
      <c r="AD71" s="1302"/>
      <c r="AE71" s="1302"/>
      <c r="AF71" s="1303"/>
      <c r="AG71" s="1326"/>
      <c r="AH71" s="1327"/>
      <c r="AI71" s="1327"/>
      <c r="AJ71" s="1327"/>
      <c r="AK71" s="1327"/>
      <c r="AL71" s="1327"/>
      <c r="AM71" s="1327"/>
      <c r="AN71" s="1327"/>
      <c r="AO71" s="1327"/>
      <c r="AP71" s="1327"/>
      <c r="AQ71" s="1327"/>
      <c r="AR71" s="1327"/>
      <c r="AS71" s="1327"/>
    </row>
    <row r="72" spans="1:80" ht="20.25" customHeight="1">
      <c r="A72" s="1309"/>
      <c r="B72" s="1333">
        <f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1333"/>
      <c r="D72" s="1333"/>
      <c r="E72" s="1333"/>
      <c r="F72" s="1333">
        <f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1333"/>
      <c r="H72" s="1333"/>
      <c r="I72" s="1333"/>
      <c r="J72" s="1345">
        <f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1345"/>
      <c r="L72" s="1345"/>
      <c r="M72" s="1345"/>
      <c r="N72" s="1345"/>
      <c r="O72" s="1351">
        <f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1351"/>
      <c r="Q72" s="1351"/>
      <c r="R72" s="1351"/>
      <c r="S72" s="1351">
        <f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1351"/>
      <c r="U72" s="1351"/>
      <c r="V72" s="1351"/>
      <c r="W72" s="1345">
        <f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1345"/>
      <c r="Y72" s="1345">
        <f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1345"/>
      <c r="AA72" s="1301"/>
      <c r="AB72" s="1302"/>
      <c r="AC72" s="1302"/>
      <c r="AD72" s="1302"/>
      <c r="AE72" s="1302"/>
      <c r="AF72" s="1303"/>
      <c r="AG72" s="1326"/>
      <c r="AH72" s="1327"/>
      <c r="AI72" s="1327"/>
      <c r="AJ72" s="1327"/>
      <c r="AK72" s="1327"/>
      <c r="AL72" s="1327"/>
      <c r="AM72" s="1327"/>
      <c r="AN72" s="1327"/>
      <c r="AO72" s="1327"/>
      <c r="AP72" s="1327"/>
      <c r="AQ72" s="1327"/>
      <c r="AR72" s="1327"/>
      <c r="AS72" s="1327"/>
    </row>
    <row r="73" spans="1:80" ht="20.25" customHeight="1">
      <c r="A73" s="1309"/>
      <c r="B73" s="1333">
        <f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1333"/>
      <c r="D73" s="1333"/>
      <c r="E73" s="1333"/>
      <c r="F73" s="1333">
        <f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1333"/>
      <c r="H73" s="1333"/>
      <c r="I73" s="1333"/>
      <c r="J73" s="1345">
        <f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1345"/>
      <c r="L73" s="1345"/>
      <c r="M73" s="1345"/>
      <c r="N73" s="1345"/>
      <c r="O73" s="1351">
        <f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1351"/>
      <c r="Q73" s="1351"/>
      <c r="R73" s="1351"/>
      <c r="S73" s="1351">
        <f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1351"/>
      <c r="U73" s="1351"/>
      <c r="V73" s="1351"/>
      <c r="W73" s="1345">
        <f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1345"/>
      <c r="Y73" s="1345">
        <f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1345"/>
      <c r="AA73" s="1301"/>
      <c r="AB73" s="1302"/>
      <c r="AC73" s="1302"/>
      <c r="AD73" s="1302"/>
      <c r="AE73" s="1302"/>
      <c r="AF73" s="1303"/>
      <c r="AG73" s="1370"/>
      <c r="AH73" s="1333"/>
      <c r="AI73" s="1333"/>
      <c r="AJ73" s="1333"/>
      <c r="AK73" s="1333"/>
      <c r="AL73" s="1333"/>
      <c r="AM73" s="1333"/>
      <c r="AN73" s="1333"/>
      <c r="AO73" s="1333"/>
      <c r="AP73" s="1333"/>
      <c r="AQ73" s="1333"/>
      <c r="AR73" s="1333"/>
      <c r="AS73" s="1333"/>
    </row>
    <row r="74" spans="1:80" ht="20.25" customHeight="1">
      <c r="A74" s="1309"/>
      <c r="B74" s="1333">
        <f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1333"/>
      <c r="D74" s="1333"/>
      <c r="E74" s="1333"/>
      <c r="F74" s="1333">
        <f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1333"/>
      <c r="H74" s="1333"/>
      <c r="I74" s="1333"/>
      <c r="J74" s="1345">
        <f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1345"/>
      <c r="L74" s="1345"/>
      <c r="M74" s="1345"/>
      <c r="N74" s="1345"/>
      <c r="O74" s="1351">
        <f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1351"/>
      <c r="Q74" s="1351"/>
      <c r="R74" s="1351"/>
      <c r="S74" s="1351">
        <f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1351"/>
      <c r="U74" s="1351"/>
      <c r="V74" s="1351"/>
      <c r="W74" s="1345">
        <f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1345"/>
      <c r="Y74" s="1345">
        <f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1345"/>
      <c r="AA74" s="1301"/>
      <c r="AB74" s="1302"/>
      <c r="AC74" s="1302"/>
      <c r="AD74" s="1302"/>
      <c r="AE74" s="1302"/>
      <c r="AF74" s="1303"/>
      <c r="AG74" s="1371"/>
      <c r="AH74" s="1358"/>
      <c r="AI74" s="1358"/>
      <c r="AJ74" s="1358"/>
      <c r="AK74" s="1358"/>
      <c r="AL74" s="1358"/>
      <c r="AM74" s="1358"/>
      <c r="AN74" s="1358"/>
      <c r="AO74" s="1358"/>
      <c r="AP74" s="1358"/>
      <c r="AQ74" s="1358"/>
      <c r="AR74" s="1358"/>
      <c r="AS74" s="1358"/>
    </row>
    <row r="75" spans="1:80" ht="20.25" customHeight="1">
      <c r="A75" s="1309"/>
      <c r="B75" s="1333">
        <f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1333"/>
      <c r="D75" s="1333"/>
      <c r="E75" s="1333"/>
      <c r="F75" s="1333">
        <f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1333"/>
      <c r="H75" s="1333"/>
      <c r="I75" s="1333"/>
      <c r="J75" s="1345">
        <f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1345"/>
      <c r="L75" s="1345"/>
      <c r="M75" s="1345"/>
      <c r="N75" s="1345"/>
      <c r="O75" s="1351">
        <f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1351"/>
      <c r="Q75" s="1351"/>
      <c r="R75" s="1351"/>
      <c r="S75" s="1351">
        <f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1351"/>
      <c r="U75" s="1351"/>
      <c r="V75" s="1351"/>
      <c r="W75" s="1345">
        <f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1345"/>
      <c r="Y75" s="1345">
        <f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1345"/>
      <c r="AA75" s="1301"/>
      <c r="AB75" s="1302"/>
      <c r="AC75" s="1302"/>
      <c r="AD75" s="1302"/>
      <c r="AE75" s="1302"/>
      <c r="AF75" s="1303"/>
      <c r="AG75" s="1371"/>
      <c r="AH75" s="1358"/>
      <c r="AI75" s="1358"/>
      <c r="AJ75" s="1358"/>
      <c r="AK75" s="1358"/>
      <c r="AL75" s="1358"/>
      <c r="AM75" s="1358"/>
      <c r="AN75" s="1358"/>
      <c r="AO75" s="1358"/>
      <c r="AP75" s="1358"/>
      <c r="AQ75" s="1358"/>
      <c r="AR75" s="1358"/>
      <c r="AS75" s="1358"/>
      <c r="AT75" s="365"/>
      <c r="AU75" s="365"/>
      <c r="AV75" s="365"/>
      <c r="AW75" s="365"/>
      <c r="AX75" s="365"/>
      <c r="AY75" s="365"/>
      <c r="AZ75" s="365"/>
      <c r="BA75" s="365"/>
      <c r="BB75" s="365"/>
      <c r="BC75" s="365"/>
      <c r="BD75" s="365"/>
      <c r="BE75" s="365"/>
      <c r="BF75" s="365"/>
      <c r="BG75" s="365"/>
      <c r="BH75" s="365"/>
      <c r="BI75" s="365"/>
      <c r="BJ75" s="365"/>
      <c r="BK75" s="365"/>
      <c r="BL75" s="365"/>
      <c r="BM75" s="365"/>
      <c r="BN75" s="365"/>
      <c r="BO75" s="365"/>
      <c r="BP75" s="365"/>
      <c r="BQ75" s="365"/>
      <c r="BR75" s="365"/>
      <c r="BS75" s="365"/>
      <c r="BT75" s="365"/>
      <c r="BU75" s="365"/>
      <c r="BV75" s="365"/>
      <c r="BW75" s="365"/>
      <c r="BX75" s="365"/>
      <c r="BY75" s="365"/>
      <c r="BZ75" s="365"/>
      <c r="CA75" s="365"/>
      <c r="CB75" s="365"/>
    </row>
    <row r="76" spans="1:80" ht="21.75" customHeight="1">
      <c r="A76" s="359"/>
      <c r="B76" s="889"/>
      <c r="C76" s="244"/>
      <c r="D76" s="244"/>
      <c r="E76" s="244"/>
      <c r="F76" s="244"/>
      <c r="G76" s="244"/>
      <c r="H76" s="244"/>
      <c r="I76" s="244"/>
      <c r="J76" s="889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"/>
      <c r="X76" s="2"/>
      <c r="Y76" s="2"/>
      <c r="Z76" s="2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365"/>
      <c r="AU76" s="365"/>
      <c r="AV76" s="365"/>
      <c r="AW76" s="365"/>
      <c r="AX76" s="365"/>
      <c r="AY76" s="365"/>
      <c r="AZ76" s="365"/>
      <c r="BA76" s="365"/>
      <c r="BB76" s="365"/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5"/>
      <c r="BW76" s="365"/>
      <c r="BX76" s="365"/>
      <c r="BY76" s="365"/>
      <c r="BZ76" s="365"/>
      <c r="CA76" s="365"/>
      <c r="CB76" s="365"/>
    </row>
    <row r="77" spans="1:80" s="357" customFormat="1" ht="21.75" customHeight="1">
      <c r="A77" s="359"/>
      <c r="B77" s="1338" t="s">
        <v>241</v>
      </c>
      <c r="C77" s="1339"/>
      <c r="D77" s="1339"/>
      <c r="E77" s="1339"/>
      <c r="F77" s="1356"/>
      <c r="G77" s="1356"/>
      <c r="H77" s="1356"/>
      <c r="I77" s="1356"/>
      <c r="J77" s="1338" t="s">
        <v>222</v>
      </c>
      <c r="K77" s="1339"/>
      <c r="L77" s="1339"/>
      <c r="M77" s="1339"/>
      <c r="N77" s="1339"/>
      <c r="O77" s="1339"/>
      <c r="P77" s="1368" t="s">
        <v>223</v>
      </c>
      <c r="Q77" s="1369"/>
      <c r="R77" s="1369"/>
      <c r="S77" s="1369"/>
      <c r="T77" s="1369"/>
      <c r="U77" s="1369"/>
      <c r="V77" s="1369"/>
      <c r="W77" s="1365" t="s">
        <v>224</v>
      </c>
      <c r="X77" s="1365"/>
      <c r="Y77" s="1365"/>
      <c r="Z77" s="1365"/>
      <c r="AA77" s="1365"/>
      <c r="AB77" s="1365"/>
      <c r="AC77" s="1365"/>
      <c r="AD77" s="1365"/>
      <c r="AE77" s="1365"/>
      <c r="AF77" s="1365"/>
      <c r="AG77" s="1365"/>
      <c r="AH77" s="1365"/>
      <c r="AI77" s="1365"/>
      <c r="AJ77" s="1365"/>
      <c r="AK77" s="1365"/>
      <c r="AL77" s="1365"/>
      <c r="AM77" s="1365"/>
      <c r="AN77" s="1365"/>
      <c r="AO77" s="1365"/>
      <c r="AP77" s="1365"/>
      <c r="AQ77" s="1365"/>
      <c r="AR77" s="1365"/>
      <c r="AS77" s="1365"/>
      <c r="AT77" s="365"/>
      <c r="AU77" s="365"/>
      <c r="AV77" s="365"/>
      <c r="AW77" s="365"/>
      <c r="AX77" s="365"/>
      <c r="AY77" s="365"/>
      <c r="AZ77" s="365"/>
      <c r="BA77" s="365"/>
      <c r="BB77" s="365"/>
      <c r="BC77" s="365"/>
      <c r="BD77" s="365"/>
      <c r="BE77" s="365"/>
      <c r="BF77" s="365"/>
      <c r="BG77" s="365"/>
      <c r="BH77" s="365"/>
      <c r="BI77" s="365"/>
      <c r="BJ77" s="365"/>
      <c r="BK77" s="365"/>
      <c r="BL77" s="365"/>
      <c r="BM77" s="365"/>
      <c r="BN77" s="365"/>
      <c r="BO77" s="365"/>
      <c r="BP77" s="365"/>
      <c r="BQ77" s="365"/>
      <c r="BR77" s="365"/>
      <c r="BS77" s="365"/>
      <c r="BT77" s="365"/>
      <c r="BU77" s="365"/>
      <c r="BV77" s="365"/>
      <c r="BW77" s="365"/>
      <c r="BX77" s="365"/>
      <c r="BY77" s="365"/>
      <c r="BZ77" s="365"/>
      <c r="CA77" s="365"/>
      <c r="CB77" s="365"/>
    </row>
    <row r="78" spans="1:80" s="357" customFormat="1" ht="21.75" customHeight="1">
      <c r="A78"/>
      <c r="B78" s="1338" t="s">
        <v>226</v>
      </c>
      <c r="C78" s="1339"/>
      <c r="D78" s="1339"/>
      <c r="E78" s="1339"/>
      <c r="F78" s="1356"/>
      <c r="G78" s="1356"/>
      <c r="H78" s="1356"/>
      <c r="I78" s="1356"/>
      <c r="J78" s="1357" t="s">
        <v>249</v>
      </c>
      <c r="K78" s="1344"/>
      <c r="L78" s="1344"/>
      <c r="M78" s="1344"/>
      <c r="N78" s="1344"/>
      <c r="O78" s="1344"/>
      <c r="P78" s="1356" t="s">
        <v>140</v>
      </c>
      <c r="Q78" s="1356"/>
      <c r="R78" s="1356"/>
      <c r="S78" s="1356"/>
      <c r="T78" s="1356"/>
      <c r="U78" s="1356"/>
      <c r="V78" s="1356"/>
      <c r="W78" s="1365"/>
      <c r="X78" s="1365"/>
      <c r="Y78" s="1365"/>
      <c r="Z78" s="1365"/>
      <c r="AA78" s="1365"/>
      <c r="AB78" s="1365"/>
      <c r="AC78" s="1365"/>
      <c r="AD78" s="1365"/>
      <c r="AE78" s="1365"/>
      <c r="AF78" s="1365"/>
      <c r="AG78" s="1365"/>
      <c r="AH78" s="1365"/>
      <c r="AI78" s="1365"/>
      <c r="AJ78" s="1365"/>
      <c r="AK78" s="1365"/>
      <c r="AL78" s="1365"/>
      <c r="AM78" s="1365"/>
      <c r="AN78" s="1365"/>
      <c r="AO78" s="1365"/>
      <c r="AP78" s="1365"/>
      <c r="AQ78" s="1365"/>
      <c r="AR78" s="1365"/>
      <c r="AS78" s="1365"/>
      <c r="AT78" s="365"/>
      <c r="AU78" s="365"/>
      <c r="AV78" s="365"/>
      <c r="AW78" s="365"/>
      <c r="AX78" s="365"/>
      <c r="AY78" s="365"/>
      <c r="AZ78" s="365"/>
      <c r="BA78" s="365"/>
      <c r="BB78" s="365"/>
      <c r="BC78" s="365"/>
      <c r="BD78" s="365"/>
      <c r="BE78" s="365"/>
      <c r="BF78" s="365"/>
      <c r="BG78" s="365"/>
      <c r="BH78" s="365"/>
      <c r="BI78" s="365"/>
      <c r="BJ78" s="365"/>
      <c r="BK78" s="365"/>
      <c r="BL78" s="365"/>
      <c r="BM78" s="365"/>
      <c r="BN78" s="365"/>
      <c r="BO78" s="365"/>
      <c r="BP78" s="365"/>
      <c r="BQ78" s="365"/>
      <c r="BR78" s="365"/>
      <c r="BS78" s="365"/>
      <c r="BT78" s="365"/>
      <c r="BU78" s="365"/>
      <c r="BV78" s="365"/>
      <c r="BW78" s="365"/>
      <c r="BX78" s="365"/>
      <c r="BY78" s="365"/>
      <c r="BZ78" s="365"/>
      <c r="CA78" s="365"/>
      <c r="CB78" s="365"/>
    </row>
    <row r="79" spans="1:80" s="357" customFormat="1" ht="21.75" customHeight="1">
      <c r="A79"/>
      <c r="B79" s="1338" t="s">
        <v>229</v>
      </c>
      <c r="C79" s="1339"/>
      <c r="D79" s="1339"/>
      <c r="E79" s="1339" t="s">
        <v>230</v>
      </c>
      <c r="F79" s="1356"/>
      <c r="G79" s="1356"/>
      <c r="H79" s="1356"/>
      <c r="I79" s="1356"/>
      <c r="J79" s="1359" t="s">
        <v>250</v>
      </c>
      <c r="K79" s="1360"/>
      <c r="L79" s="1360"/>
      <c r="M79" s="1360"/>
      <c r="N79" s="1360"/>
      <c r="O79" s="1360"/>
      <c r="P79" s="1356" t="s">
        <v>140</v>
      </c>
      <c r="Q79" s="1356"/>
      <c r="R79" s="1356"/>
      <c r="S79" s="1356"/>
      <c r="T79" s="1356"/>
      <c r="U79" s="1356"/>
      <c r="V79" s="1356"/>
      <c r="W79" s="1365"/>
      <c r="X79" s="1365"/>
      <c r="Y79" s="1365"/>
      <c r="Z79" s="1365"/>
      <c r="AA79" s="1365"/>
      <c r="AB79" s="1365"/>
      <c r="AC79" s="1365"/>
      <c r="AD79" s="1365"/>
      <c r="AE79" s="1365"/>
      <c r="AF79" s="1365"/>
      <c r="AG79" s="1365"/>
      <c r="AH79" s="1365"/>
      <c r="AI79" s="1365"/>
      <c r="AJ79" s="1365"/>
      <c r="AK79" s="1365"/>
      <c r="AL79" s="1365"/>
      <c r="AM79" s="1365"/>
      <c r="AN79" s="1365"/>
      <c r="AO79" s="1365"/>
      <c r="AP79" s="1365"/>
      <c r="AQ79" s="1365"/>
      <c r="AR79" s="1365"/>
      <c r="AS79" s="1365"/>
      <c r="AT79" s="365"/>
      <c r="AU79" s="365"/>
      <c r="AV79" s="365"/>
      <c r="AW79" s="365"/>
      <c r="AX79" s="365"/>
      <c r="AY79" s="365"/>
      <c r="AZ79" s="365"/>
      <c r="BA79" s="365"/>
      <c r="BB79" s="365"/>
      <c r="BC79" s="365"/>
      <c r="BD79" s="365"/>
      <c r="BE79" s="365"/>
      <c r="BF79" s="365"/>
      <c r="BG79" s="365"/>
      <c r="BH79" s="365"/>
      <c r="BI79" s="365"/>
      <c r="BJ79" s="365"/>
      <c r="BK79" s="365"/>
      <c r="BL79" s="365"/>
      <c r="BM79" s="365"/>
      <c r="BN79" s="365"/>
      <c r="BO79" s="365"/>
      <c r="BP79" s="365"/>
      <c r="BQ79" s="365"/>
      <c r="BR79" s="365"/>
      <c r="BS79" s="365"/>
      <c r="BT79" s="365"/>
      <c r="BU79" s="365"/>
      <c r="BV79" s="365"/>
      <c r="BW79" s="365"/>
      <c r="BX79" s="365"/>
      <c r="BY79" s="365"/>
      <c r="BZ79" s="365"/>
      <c r="CA79" s="365"/>
      <c r="CB79" s="365"/>
    </row>
    <row r="80" spans="1:80" s="357" customFormat="1" ht="21.75" customHeight="1">
      <c r="A80"/>
      <c r="B80" s="1338" t="s">
        <v>233</v>
      </c>
      <c r="C80" s="1339"/>
      <c r="D80" s="1339"/>
      <c r="E80" s="1339" t="s">
        <v>234</v>
      </c>
      <c r="F80" s="1356"/>
      <c r="G80" s="1356"/>
      <c r="H80" s="1356"/>
      <c r="I80" s="1356"/>
      <c r="J80" s="1359"/>
      <c r="K80" s="1360"/>
      <c r="L80" s="1360"/>
      <c r="M80" s="1360"/>
      <c r="N80" s="1360"/>
      <c r="O80" s="1360"/>
      <c r="P80" s="1356" t="s">
        <v>140</v>
      </c>
      <c r="Q80" s="1356"/>
      <c r="R80" s="1356"/>
      <c r="S80" s="1356"/>
      <c r="T80" s="1356"/>
      <c r="U80" s="1356"/>
      <c r="V80" s="1356"/>
      <c r="W80" s="1365"/>
      <c r="X80" s="1365"/>
      <c r="Y80" s="1365"/>
      <c r="Z80" s="1365"/>
      <c r="AA80" s="1365"/>
      <c r="AB80" s="1365"/>
      <c r="AC80" s="1365"/>
      <c r="AD80" s="1365"/>
      <c r="AE80" s="1365"/>
      <c r="AF80" s="1365"/>
      <c r="AG80" s="1365"/>
      <c r="AH80" s="1365"/>
      <c r="AI80" s="1365"/>
      <c r="AJ80" s="1365"/>
      <c r="AK80" s="1365"/>
      <c r="AL80" s="1365"/>
      <c r="AM80" s="1365"/>
      <c r="AN80" s="1365"/>
      <c r="AO80" s="1365"/>
      <c r="AP80" s="1365"/>
      <c r="AQ80" s="1365"/>
      <c r="AR80" s="1365"/>
      <c r="AS80" s="1365"/>
      <c r="AT80" s="365"/>
      <c r="AU80" s="365"/>
      <c r="AV80" s="365"/>
      <c r="AW80" s="365"/>
      <c r="AX80" s="365"/>
      <c r="AY80" s="365"/>
      <c r="AZ80" s="365"/>
      <c r="BA80" s="365"/>
      <c r="BB80" s="365"/>
      <c r="BC80" s="365"/>
      <c r="BD80" s="365"/>
      <c r="BE80" s="365"/>
      <c r="BF80" s="365"/>
      <c r="BG80" s="365"/>
      <c r="BH80" s="365"/>
      <c r="BI80" s="365"/>
      <c r="BJ80" s="365"/>
      <c r="BK80" s="365"/>
      <c r="BL80" s="365"/>
      <c r="BM80" s="365"/>
      <c r="BN80" s="365"/>
      <c r="BO80" s="365"/>
      <c r="BP80" s="365"/>
      <c r="BQ80" s="365"/>
      <c r="BR80" s="365"/>
      <c r="BS80" s="365"/>
      <c r="BT80" s="365"/>
      <c r="BU80" s="365"/>
      <c r="BV80" s="365"/>
      <c r="BW80" s="365"/>
      <c r="BX80" s="365"/>
      <c r="BY80" s="365"/>
      <c r="BZ80" s="365"/>
      <c r="CA80" s="365"/>
      <c r="CB80" s="365"/>
    </row>
    <row r="81" spans="1:80" s="357" customFormat="1" ht="21.75" customHeight="1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659"/>
      <c r="AA81" s="359"/>
      <c r="AB81" s="359"/>
      <c r="AC81" s="359"/>
      <c r="AD81" s="359"/>
      <c r="AE81" s="359"/>
      <c r="AF81" s="359"/>
      <c r="AG81" s="359"/>
      <c r="AH81" s="359"/>
      <c r="AI81" s="359"/>
      <c r="AJ81" s="359"/>
      <c r="AK81" s="359"/>
      <c r="AL81" s="359"/>
      <c r="AM81" s="359"/>
      <c r="AN81" s="359"/>
      <c r="AO81" s="359"/>
      <c r="AP81" s="359"/>
      <c r="AQ81" s="359"/>
      <c r="AR81" s="359"/>
      <c r="AS81" s="359"/>
      <c r="AT81" s="365"/>
      <c r="AU81" s="365"/>
      <c r="AV81" s="365"/>
      <c r="AW81" s="365"/>
      <c r="AX81" s="365"/>
      <c r="AY81" s="365"/>
      <c r="AZ81" s="365"/>
      <c r="BA81" s="365"/>
      <c r="BB81" s="365"/>
      <c r="BC81" s="365"/>
      <c r="BD81" s="365"/>
      <c r="BE81" s="365"/>
      <c r="BF81" s="365"/>
      <c r="BG81" s="365"/>
      <c r="BH81" s="365"/>
      <c r="BI81" s="365"/>
      <c r="BJ81" s="365"/>
      <c r="BK81" s="365"/>
      <c r="BL81" s="365"/>
      <c r="BM81" s="365"/>
      <c r="BN81" s="365"/>
      <c r="BO81" s="365"/>
      <c r="BP81" s="365"/>
      <c r="BQ81" s="365"/>
      <c r="BR81" s="365"/>
      <c r="BS81" s="365"/>
      <c r="BT81" s="365"/>
      <c r="BU81" s="365"/>
      <c r="BV81" s="365"/>
      <c r="BW81" s="365"/>
      <c r="BX81" s="365"/>
      <c r="BY81" s="365"/>
      <c r="BZ81" s="365"/>
      <c r="CA81" s="365"/>
      <c r="CB81" s="365"/>
    </row>
    <row r="82" spans="1:80" ht="21.75" customHeight="1">
      <c r="A82" s="1354" t="s">
        <v>245</v>
      </c>
      <c r="B82" s="1354"/>
      <c r="C82" s="1354"/>
      <c r="D82" s="1355"/>
      <c r="E82" s="1355"/>
      <c r="F82" s="1355"/>
      <c r="G82" s="1355"/>
      <c r="H82" s="1355"/>
      <c r="I82" s="1355"/>
      <c r="J82" s="1355"/>
      <c r="K82" s="1355"/>
      <c r="L82" s="1355"/>
      <c r="M82" s="1355"/>
      <c r="N82" s="1355"/>
      <c r="O82" s="1355"/>
      <c r="P82" s="1355"/>
      <c r="Q82" s="1355"/>
      <c r="R82" s="1355"/>
      <c r="S82" s="1355"/>
      <c r="T82" s="1355"/>
      <c r="U82" s="1355"/>
      <c r="V82" s="1355"/>
      <c r="W82" s="1355"/>
      <c r="X82" s="1355"/>
      <c r="Y82" s="1355"/>
      <c r="Z82" s="1355"/>
      <c r="AA82" s="1355"/>
      <c r="AB82" s="1355"/>
      <c r="AC82" s="1355"/>
      <c r="AD82" s="1355"/>
      <c r="AE82" s="1355"/>
      <c r="AF82" s="1355"/>
      <c r="AG82" s="1355"/>
      <c r="AH82" s="1355"/>
      <c r="AI82" s="1355"/>
      <c r="AJ82" s="1355"/>
      <c r="AK82" s="1355"/>
      <c r="AL82" s="1355"/>
      <c r="AM82" s="1355"/>
      <c r="AN82" s="1355"/>
      <c r="AO82" s="1355"/>
      <c r="AP82" s="1355"/>
      <c r="AQ82" s="1355"/>
      <c r="AR82" s="1355"/>
      <c r="AS82" s="1355"/>
      <c r="AT82" s="365"/>
      <c r="AU82" s="365"/>
      <c r="AV82" s="365"/>
      <c r="AW82" s="365"/>
      <c r="AX82" s="365"/>
      <c r="AY82" s="365"/>
      <c r="AZ82" s="365"/>
      <c r="BA82" s="365"/>
      <c r="BB82" s="365"/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365"/>
      <c r="BO82" s="365"/>
      <c r="BP82" s="365"/>
      <c r="BQ82" s="365"/>
      <c r="BR82" s="365"/>
      <c r="BS82" s="365"/>
      <c r="BT82" s="365"/>
      <c r="BU82" s="365"/>
      <c r="BV82" s="365"/>
      <c r="BW82" s="365"/>
      <c r="BX82" s="365"/>
      <c r="BY82" s="365"/>
      <c r="BZ82" s="365"/>
      <c r="CA82" s="365"/>
      <c r="CB82" s="365"/>
    </row>
    <row r="83" spans="1:80" ht="7.5" customHeight="1">
      <c r="AT83" s="365"/>
      <c r="AU83" s="365"/>
      <c r="AV83" s="365"/>
      <c r="AW83" s="365"/>
      <c r="AX83" s="365"/>
      <c r="AY83" s="365"/>
      <c r="AZ83" s="365"/>
      <c r="BA83" s="365"/>
      <c r="BB83" s="365"/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365"/>
      <c r="BO83" s="365"/>
      <c r="BP83" s="365"/>
      <c r="BQ83" s="365"/>
      <c r="BR83" s="365"/>
      <c r="BS83" s="365"/>
      <c r="BT83" s="365"/>
      <c r="BU83" s="365"/>
      <c r="BV83" s="365"/>
      <c r="BW83" s="365"/>
      <c r="BX83" s="365"/>
      <c r="BY83" s="365"/>
      <c r="BZ83" s="365"/>
      <c r="CA83" s="365"/>
      <c r="CB83" s="365"/>
    </row>
    <row r="84" spans="1:80" ht="15.6" customHeight="1">
      <c r="A84" s="1309" t="s">
        <v>237</v>
      </c>
      <c r="B84" s="1349" t="s">
        <v>251</v>
      </c>
      <c r="C84" s="1349"/>
      <c r="D84" s="1349"/>
      <c r="E84" s="1349"/>
      <c r="F84" s="1349"/>
      <c r="G84" s="1349"/>
      <c r="H84" s="1349"/>
      <c r="I84" s="1349"/>
      <c r="J84" s="1349"/>
      <c r="K84" s="1349"/>
      <c r="L84" s="1349"/>
      <c r="M84" s="1349"/>
      <c r="N84" s="1349"/>
      <c r="O84" s="1349"/>
      <c r="P84" s="1349"/>
      <c r="Q84" s="1349"/>
      <c r="R84" s="1349"/>
      <c r="S84" s="1349"/>
      <c r="T84" s="1349"/>
      <c r="U84" s="1349"/>
      <c r="V84" s="1349"/>
      <c r="W84" s="1349"/>
      <c r="X84" s="1349"/>
      <c r="Y84" s="1349"/>
      <c r="Z84" s="1349"/>
      <c r="AA84" s="1349"/>
      <c r="AB84" s="1349"/>
      <c r="AC84" s="1349"/>
      <c r="AD84" s="1349"/>
      <c r="AE84" s="1349"/>
      <c r="AF84" s="1349"/>
      <c r="AG84" s="1349"/>
      <c r="AH84" s="1349"/>
      <c r="AI84" s="1349"/>
      <c r="AJ84" s="1349"/>
      <c r="AK84" s="1349"/>
      <c r="AL84" s="1349"/>
      <c r="AM84" s="1349"/>
      <c r="AN84" s="1349"/>
      <c r="AO84" s="1349"/>
      <c r="AP84" s="1349"/>
      <c r="AQ84" s="1349"/>
      <c r="AR84" s="1349"/>
      <c r="AS84" s="1349"/>
      <c r="AT84" s="365"/>
      <c r="AU84" s="365"/>
      <c r="AV84" s="365"/>
      <c r="AW84" s="365"/>
      <c r="AX84" s="365"/>
      <c r="AY84" s="365"/>
      <c r="AZ84" s="365"/>
      <c r="BA84" s="365"/>
      <c r="BB84" s="365"/>
      <c r="BC84" s="365"/>
      <c r="BD84" s="365"/>
      <c r="BE84" s="365"/>
      <c r="BF84" s="365"/>
      <c r="BG84" s="365"/>
      <c r="BH84" s="365"/>
      <c r="BI84" s="365"/>
      <c r="BJ84" s="365"/>
      <c r="BK84" s="365"/>
      <c r="BL84" s="365"/>
      <c r="BM84" s="365"/>
      <c r="BN84" s="365"/>
      <c r="BO84" s="365"/>
      <c r="BP84" s="365"/>
      <c r="BQ84" s="365"/>
      <c r="BR84" s="365"/>
      <c r="BS84" s="365"/>
      <c r="BT84" s="365"/>
      <c r="BU84" s="365"/>
      <c r="BV84" s="365"/>
      <c r="BW84" s="365"/>
      <c r="BX84" s="365"/>
      <c r="BY84" s="365"/>
      <c r="BZ84" s="365"/>
      <c r="CA84" s="365"/>
      <c r="CB84" s="365"/>
    </row>
    <row r="85" spans="1:80" ht="15.6" customHeight="1">
      <c r="A85" s="130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6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65"/>
      <c r="AU85" s="365"/>
      <c r="AV85" s="365"/>
      <c r="AW85" s="365"/>
      <c r="AX85" s="365"/>
      <c r="AY85" s="365"/>
      <c r="AZ85" s="365"/>
      <c r="BA85" s="365"/>
      <c r="BB85" s="365"/>
      <c r="BC85" s="365"/>
      <c r="BD85" s="365"/>
      <c r="BE85" s="365"/>
      <c r="BF85" s="365"/>
      <c r="BG85" s="365"/>
      <c r="BH85" s="365"/>
      <c r="BI85" s="365"/>
      <c r="BJ85" s="365"/>
      <c r="BK85" s="365"/>
      <c r="BL85" s="365"/>
      <c r="BM85" s="365"/>
      <c r="BN85" s="365"/>
      <c r="BO85" s="365"/>
      <c r="BP85" s="365"/>
      <c r="BQ85" s="365"/>
      <c r="BR85" s="365"/>
      <c r="BS85" s="365"/>
      <c r="BT85" s="365"/>
      <c r="BU85" s="365"/>
      <c r="BV85" s="365"/>
      <c r="BW85" s="365"/>
      <c r="BX85" s="365"/>
      <c r="BY85" s="365"/>
      <c r="BZ85" s="365"/>
      <c r="CA85" s="365"/>
      <c r="CB85" s="365"/>
    </row>
    <row r="86" spans="1:80">
      <c r="A86" s="1309"/>
      <c r="B86" s="1353" t="s">
        <v>252</v>
      </c>
      <c r="C86" s="1353"/>
      <c r="D86" s="1353"/>
      <c r="E86" s="1353"/>
      <c r="F86" s="1353" t="s">
        <v>253</v>
      </c>
      <c r="G86" s="1353"/>
      <c r="H86" s="1353"/>
      <c r="I86" s="1353"/>
      <c r="J86" s="1372" t="s">
        <v>254</v>
      </c>
      <c r="K86" s="1372"/>
      <c r="L86" s="1372"/>
      <c r="M86" s="1372"/>
      <c r="N86" s="1372"/>
      <c r="O86" s="1353" t="s">
        <v>157</v>
      </c>
      <c r="P86" s="1353"/>
      <c r="Q86" s="1353"/>
      <c r="R86" s="1353"/>
      <c r="S86" s="1353" t="s">
        <v>158</v>
      </c>
      <c r="T86" s="1353"/>
      <c r="U86" s="1353"/>
      <c r="V86" s="1353"/>
      <c r="W86" s="1353" t="s">
        <v>159</v>
      </c>
      <c r="X86" s="1353"/>
      <c r="Y86" s="1353" t="s">
        <v>78</v>
      </c>
      <c r="Z86" s="1353"/>
      <c r="AA86" s="1353" t="s">
        <v>100</v>
      </c>
      <c r="AB86" s="1353"/>
      <c r="AC86" s="1353"/>
      <c r="AD86" s="1353"/>
      <c r="AE86" s="1353"/>
      <c r="AF86" s="1353"/>
      <c r="AG86" s="937" t="s">
        <v>239</v>
      </c>
      <c r="AH86" s="1353" t="s">
        <v>240</v>
      </c>
      <c r="AI86" s="1353"/>
      <c r="AJ86" s="1353"/>
      <c r="AK86" s="1353"/>
      <c r="AL86" s="1353"/>
      <c r="AM86" s="1353"/>
      <c r="AN86" s="1353" t="s">
        <v>220</v>
      </c>
      <c r="AO86" s="1353"/>
      <c r="AP86" s="1353"/>
      <c r="AQ86" s="1353"/>
      <c r="AR86" s="1353"/>
      <c r="AS86" s="1353"/>
      <c r="AT86" s="365"/>
      <c r="AU86" s="365"/>
      <c r="AV86" s="365"/>
      <c r="AW86" s="365"/>
      <c r="AX86" s="365"/>
      <c r="AY86" s="365"/>
      <c r="AZ86" s="365"/>
      <c r="BA86" s="365"/>
      <c r="BB86" s="365"/>
      <c r="BC86" s="365"/>
      <c r="BD86" s="365"/>
      <c r="BE86" s="365"/>
      <c r="BF86" s="365"/>
      <c r="BG86" s="365"/>
      <c r="BH86" s="365"/>
      <c r="BI86" s="365"/>
      <c r="BJ86" s="365"/>
      <c r="BK86" s="365"/>
      <c r="BL86" s="365"/>
      <c r="BM86" s="365"/>
      <c r="BN86" s="365"/>
      <c r="BO86" s="365"/>
      <c r="BP86" s="365"/>
      <c r="BQ86" s="365"/>
      <c r="BR86" s="365"/>
      <c r="BS86" s="365"/>
      <c r="BT86" s="365"/>
      <c r="BU86" s="365"/>
      <c r="BV86" s="365"/>
      <c r="BW86" s="365"/>
      <c r="BX86" s="365"/>
      <c r="BY86" s="365"/>
      <c r="BZ86" s="365"/>
      <c r="CA86" s="365"/>
      <c r="CB86" s="365"/>
    </row>
    <row r="87" spans="1:80" ht="15.6" customHeight="1">
      <c r="A87" s="1309"/>
      <c r="B87" s="1345">
        <f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87" s="1345"/>
      <c r="D87" s="1345"/>
      <c r="E87" s="1345"/>
      <c r="F87" s="1345">
        <f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0</v>
      </c>
      <c r="G87" s="1345"/>
      <c r="H87" s="1345"/>
      <c r="I87" s="1345"/>
      <c r="J87" s="1345">
        <f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0</v>
      </c>
      <c r="K87" s="1345"/>
      <c r="L87" s="1345"/>
      <c r="M87" s="1345"/>
      <c r="N87" s="1345"/>
      <c r="O87" s="1352">
        <f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0</v>
      </c>
      <c r="P87" s="1352"/>
      <c r="Q87" s="1352"/>
      <c r="R87" s="1352"/>
      <c r="S87" s="1352">
        <f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0</v>
      </c>
      <c r="T87" s="1352"/>
      <c r="U87" s="1352"/>
      <c r="V87" s="1352"/>
      <c r="W87" s="1345">
        <f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0</v>
      </c>
      <c r="X87" s="1345"/>
      <c r="Y87" s="1345">
        <f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0</v>
      </c>
      <c r="Z87" s="1345"/>
      <c r="AA87" s="1301"/>
      <c r="AB87" s="1302"/>
      <c r="AC87" s="1302"/>
      <c r="AD87" s="1302"/>
      <c r="AE87" s="1302"/>
      <c r="AF87" s="1303"/>
      <c r="AG87" s="1345"/>
      <c r="AH87" s="1345"/>
      <c r="AI87" s="1345"/>
      <c r="AJ87" s="1345"/>
      <c r="AK87" s="1345"/>
      <c r="AL87" s="1345"/>
      <c r="AM87" s="1345"/>
      <c r="AN87" s="1345"/>
      <c r="AO87" s="1345"/>
      <c r="AP87" s="1345"/>
      <c r="AQ87" s="1345"/>
      <c r="AR87" s="1345"/>
      <c r="AS87" s="1345"/>
      <c r="AT87" s="365"/>
      <c r="AU87" s="365"/>
      <c r="AV87" s="365"/>
      <c r="AW87" s="365"/>
      <c r="AX87" s="365"/>
      <c r="AY87" s="365"/>
      <c r="AZ87" s="365"/>
      <c r="BA87" s="365"/>
      <c r="BB87" s="365"/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365"/>
      <c r="BO87" s="365"/>
      <c r="BP87" s="365"/>
      <c r="BQ87" s="365"/>
      <c r="BR87" s="365"/>
      <c r="BS87" s="365"/>
      <c r="BT87" s="365"/>
      <c r="BU87" s="365"/>
      <c r="BV87" s="365"/>
      <c r="BW87" s="365"/>
      <c r="BX87" s="365"/>
      <c r="BY87" s="365"/>
      <c r="BZ87" s="365"/>
      <c r="CA87" s="365"/>
      <c r="CB87" s="365"/>
    </row>
    <row r="88" spans="1:80" ht="15.6" customHeight="1">
      <c r="A88" s="1309"/>
      <c r="B88" s="1345">
        <f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1345"/>
      <c r="D88" s="1345"/>
      <c r="E88" s="1345"/>
      <c r="F88" s="1345">
        <f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1345"/>
      <c r="H88" s="1345"/>
      <c r="I88" s="1345"/>
      <c r="J88" s="1345">
        <f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1345"/>
      <c r="L88" s="1345"/>
      <c r="M88" s="1345"/>
      <c r="N88" s="1345"/>
      <c r="O88" s="1352">
        <f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1352"/>
      <c r="Q88" s="1352"/>
      <c r="R88" s="1352"/>
      <c r="S88" s="1352">
        <f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1352"/>
      <c r="U88" s="1352"/>
      <c r="V88" s="1352"/>
      <c r="W88" s="1345">
        <f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1345"/>
      <c r="Y88" s="1345">
        <f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1345"/>
      <c r="AA88" s="1301"/>
      <c r="AB88" s="1302"/>
      <c r="AC88" s="1302"/>
      <c r="AD88" s="1302"/>
      <c r="AE88" s="1302"/>
      <c r="AF88" s="1303"/>
      <c r="AG88" s="1325"/>
      <c r="AH88" s="1325"/>
      <c r="AI88" s="1325"/>
      <c r="AJ88" s="1325"/>
      <c r="AK88" s="1325"/>
      <c r="AL88" s="1325"/>
      <c r="AM88" s="1325"/>
      <c r="AN88" s="1325"/>
      <c r="AO88" s="1325"/>
      <c r="AP88" s="1325"/>
      <c r="AQ88" s="1325"/>
      <c r="AR88" s="1325"/>
      <c r="AS88" s="1325"/>
      <c r="AT88" s="365"/>
      <c r="AU88" s="365"/>
      <c r="AV88" s="365"/>
      <c r="AW88" s="365"/>
      <c r="AX88" s="365"/>
      <c r="AY88" s="365"/>
      <c r="AZ88" s="365"/>
      <c r="BA88" s="365"/>
      <c r="BB88" s="365"/>
      <c r="BC88" s="365"/>
      <c r="BD88" s="365"/>
      <c r="BE88" s="365"/>
      <c r="BF88" s="365"/>
      <c r="BG88" s="365"/>
      <c r="BH88" s="365"/>
      <c r="BI88" s="365"/>
      <c r="BJ88" s="365"/>
      <c r="BK88" s="365"/>
      <c r="BL88" s="365"/>
      <c r="BM88" s="365"/>
      <c r="BN88" s="365"/>
      <c r="BO88" s="365"/>
      <c r="BP88" s="365"/>
      <c r="BQ88" s="365"/>
      <c r="BR88" s="365"/>
      <c r="BS88" s="365"/>
      <c r="BT88" s="365"/>
      <c r="BU88" s="365"/>
      <c r="BV88" s="365"/>
      <c r="BW88" s="365"/>
      <c r="BX88" s="365"/>
      <c r="BY88" s="365"/>
      <c r="BZ88" s="365"/>
      <c r="CA88" s="365"/>
      <c r="CB88" s="365"/>
    </row>
    <row r="89" spans="1:80" ht="15.6" customHeight="1">
      <c r="A89" s="1309"/>
      <c r="B89" s="1345">
        <f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1345"/>
      <c r="D89" s="1345"/>
      <c r="E89" s="1345"/>
      <c r="F89" s="1345">
        <f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1345"/>
      <c r="H89" s="1345"/>
      <c r="I89" s="1345"/>
      <c r="J89" s="1345">
        <f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1345"/>
      <c r="L89" s="1345"/>
      <c r="M89" s="1345"/>
      <c r="N89" s="1345"/>
      <c r="O89" s="1352">
        <f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1352"/>
      <c r="Q89" s="1352"/>
      <c r="R89" s="1352"/>
      <c r="S89" s="1352">
        <f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1352"/>
      <c r="U89" s="1352"/>
      <c r="V89" s="1352"/>
      <c r="W89" s="1345">
        <f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1345"/>
      <c r="Y89" s="1345">
        <f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1345"/>
      <c r="AA89" s="1301"/>
      <c r="AB89" s="1302"/>
      <c r="AC89" s="1302"/>
      <c r="AD89" s="1302"/>
      <c r="AE89" s="1302"/>
      <c r="AF89" s="1303"/>
      <c r="AG89" s="1325"/>
      <c r="AH89" s="1325"/>
      <c r="AI89" s="1325"/>
      <c r="AJ89" s="1325"/>
      <c r="AK89" s="1325"/>
      <c r="AL89" s="1325"/>
      <c r="AM89" s="1325"/>
      <c r="AN89" s="1325"/>
      <c r="AO89" s="1325"/>
      <c r="AP89" s="1325"/>
      <c r="AQ89" s="1325"/>
      <c r="AR89" s="1325"/>
      <c r="AS89" s="1325"/>
      <c r="AT89" s="365"/>
      <c r="AU89" s="365"/>
      <c r="AV89" s="365"/>
      <c r="AW89" s="365"/>
      <c r="AX89" s="365"/>
      <c r="AY89" s="365"/>
      <c r="AZ89" s="365"/>
      <c r="BA89" s="365"/>
      <c r="BB89" s="365"/>
      <c r="BC89" s="365"/>
      <c r="BD89" s="365"/>
      <c r="BE89" s="365"/>
      <c r="BF89" s="365"/>
      <c r="BG89" s="365"/>
      <c r="BH89" s="365"/>
      <c r="BI89" s="365"/>
      <c r="BJ89" s="365"/>
      <c r="BK89" s="365"/>
      <c r="BL89" s="365"/>
      <c r="BM89" s="365"/>
      <c r="BN89" s="365"/>
      <c r="BO89" s="365"/>
      <c r="BP89" s="365"/>
      <c r="BQ89" s="365"/>
      <c r="BR89" s="365"/>
      <c r="BS89" s="365"/>
      <c r="BT89" s="365"/>
      <c r="BU89" s="365"/>
      <c r="BV89" s="365"/>
      <c r="BW89" s="365"/>
      <c r="BX89" s="365"/>
      <c r="BY89" s="365"/>
      <c r="BZ89" s="365"/>
      <c r="CA89" s="365"/>
      <c r="CB89" s="365"/>
    </row>
    <row r="90" spans="1:80" ht="15.6" customHeight="1">
      <c r="A90" s="1309"/>
      <c r="B90" s="1345">
        <f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1345"/>
      <c r="D90" s="1345"/>
      <c r="E90" s="1345"/>
      <c r="F90" s="1345">
        <f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1345"/>
      <c r="H90" s="1345"/>
      <c r="I90" s="1345"/>
      <c r="J90" s="1345">
        <f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1345"/>
      <c r="L90" s="1345"/>
      <c r="M90" s="1345"/>
      <c r="N90" s="1345"/>
      <c r="O90" s="1352">
        <f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1352"/>
      <c r="Q90" s="1352"/>
      <c r="R90" s="1352"/>
      <c r="S90" s="1352">
        <f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1352"/>
      <c r="U90" s="1352"/>
      <c r="V90" s="1352"/>
      <c r="W90" s="1345">
        <f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1345"/>
      <c r="Y90" s="1345">
        <f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1345"/>
      <c r="AA90" s="1301"/>
      <c r="AB90" s="1302"/>
      <c r="AC90" s="1302"/>
      <c r="AD90" s="1302"/>
      <c r="AE90" s="1302"/>
      <c r="AF90" s="1303"/>
      <c r="AG90" s="1325"/>
      <c r="AH90" s="1325"/>
      <c r="AI90" s="1325"/>
      <c r="AJ90" s="1325"/>
      <c r="AK90" s="1325"/>
      <c r="AL90" s="1325"/>
      <c r="AM90" s="1325"/>
      <c r="AN90" s="1325"/>
      <c r="AO90" s="1325"/>
      <c r="AP90" s="1325"/>
      <c r="AQ90" s="1325"/>
      <c r="AR90" s="1325"/>
      <c r="AS90" s="1325"/>
      <c r="AT90" s="365"/>
      <c r="AU90" s="365"/>
      <c r="AV90" s="365"/>
      <c r="AW90" s="365"/>
      <c r="AX90" s="365"/>
      <c r="AY90" s="365"/>
      <c r="AZ90" s="365"/>
      <c r="BA90" s="365"/>
      <c r="BB90" s="365"/>
      <c r="BC90" s="365"/>
      <c r="BD90" s="365"/>
      <c r="BE90" s="365"/>
      <c r="BF90" s="365"/>
      <c r="BG90" s="365"/>
      <c r="BH90" s="365"/>
      <c r="BI90" s="365"/>
      <c r="BJ90" s="365"/>
      <c r="BK90" s="365"/>
      <c r="BL90" s="365"/>
      <c r="BM90" s="365"/>
      <c r="BN90" s="365"/>
      <c r="BO90" s="365"/>
      <c r="BP90" s="365"/>
      <c r="BQ90" s="365"/>
      <c r="BR90" s="365"/>
      <c r="BS90" s="365"/>
      <c r="BT90" s="365"/>
      <c r="BU90" s="365"/>
      <c r="BV90" s="365"/>
      <c r="BW90" s="365"/>
      <c r="BX90" s="365"/>
      <c r="BY90" s="365"/>
      <c r="BZ90" s="365"/>
      <c r="CA90" s="365"/>
      <c r="CB90" s="365"/>
    </row>
    <row r="91" spans="1:80" ht="15.6" customHeight="1">
      <c r="A91" s="1309"/>
      <c r="B91" s="1345"/>
      <c r="C91" s="1345"/>
      <c r="D91" s="1345"/>
      <c r="E91" s="1345"/>
      <c r="F91" s="1345"/>
      <c r="G91" s="1345"/>
      <c r="H91" s="1345"/>
      <c r="I91" s="1345"/>
      <c r="J91" s="1345"/>
      <c r="K91" s="1345"/>
      <c r="L91" s="1345"/>
      <c r="M91" s="1345"/>
      <c r="N91" s="1345"/>
      <c r="O91" s="1352"/>
      <c r="P91" s="1352"/>
      <c r="Q91" s="1352"/>
      <c r="R91" s="1352"/>
      <c r="S91" s="1352"/>
      <c r="T91" s="1352"/>
      <c r="U91" s="1352"/>
      <c r="V91" s="1352"/>
      <c r="W91" s="1345"/>
      <c r="X91" s="1345"/>
      <c r="Y91" s="1345"/>
      <c r="Z91" s="1345"/>
      <c r="AA91" s="1301"/>
      <c r="AB91" s="1302"/>
      <c r="AC91" s="1302"/>
      <c r="AD91" s="1302"/>
      <c r="AE91" s="1302"/>
      <c r="AF91" s="1303"/>
      <c r="AG91" s="1325"/>
      <c r="AH91" s="1325"/>
      <c r="AI91" s="1325"/>
      <c r="AJ91" s="1325"/>
      <c r="AK91" s="1325"/>
      <c r="AL91" s="1325"/>
      <c r="AM91" s="1325"/>
      <c r="AN91" s="1325"/>
      <c r="AO91" s="1325"/>
      <c r="AP91" s="1325"/>
      <c r="AQ91" s="1325"/>
      <c r="AR91" s="1325"/>
      <c r="AS91" s="1325"/>
      <c r="AT91" s="365"/>
      <c r="AU91" s="365"/>
      <c r="AV91" s="365"/>
      <c r="AW91" s="365"/>
      <c r="AX91" s="365"/>
      <c r="AY91" s="365"/>
      <c r="AZ91" s="365"/>
      <c r="BA91" s="365"/>
      <c r="BB91" s="365"/>
      <c r="BC91" s="365"/>
      <c r="BD91" s="365"/>
      <c r="BE91" s="365"/>
      <c r="BF91" s="365"/>
      <c r="BG91" s="365"/>
      <c r="BH91" s="365"/>
      <c r="BI91" s="365"/>
      <c r="BJ91" s="365"/>
      <c r="BK91" s="365"/>
      <c r="BL91" s="365"/>
      <c r="BM91" s="365"/>
      <c r="BN91" s="365"/>
      <c r="BO91" s="365"/>
      <c r="BP91" s="365"/>
      <c r="BQ91" s="365"/>
      <c r="BR91" s="365"/>
      <c r="BS91" s="365"/>
      <c r="BT91" s="365"/>
      <c r="BU91" s="365"/>
      <c r="BV91" s="365"/>
      <c r="BW91" s="365"/>
      <c r="BX91" s="365"/>
      <c r="BY91" s="365"/>
      <c r="BZ91" s="365"/>
      <c r="CA91" s="365"/>
      <c r="CB91" s="365"/>
    </row>
    <row r="92" spans="1:80" ht="15.6" customHeight="1">
      <c r="A92" s="1309"/>
      <c r="B92" s="1345">
        <f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1345"/>
      <c r="D92" s="1345"/>
      <c r="E92" s="1345"/>
      <c r="F92" s="1345">
        <f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1345"/>
      <c r="H92" s="1345"/>
      <c r="I92" s="1345"/>
      <c r="J92" s="1345">
        <f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1345"/>
      <c r="L92" s="1345"/>
      <c r="M92" s="1345"/>
      <c r="N92" s="1345"/>
      <c r="O92" s="1352">
        <f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1352"/>
      <c r="Q92" s="1352"/>
      <c r="R92" s="1352"/>
      <c r="S92" s="1352">
        <f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1352"/>
      <c r="U92" s="1352"/>
      <c r="V92" s="1352"/>
      <c r="W92" s="1345">
        <f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1345"/>
      <c r="Y92" s="1345">
        <f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1345"/>
      <c r="AA92" s="1301"/>
      <c r="AB92" s="1302"/>
      <c r="AC92" s="1302"/>
      <c r="AD92" s="1302"/>
      <c r="AE92" s="1302"/>
      <c r="AF92" s="1303"/>
      <c r="AG92" s="1325"/>
      <c r="AH92" s="1325"/>
      <c r="AI92" s="1325"/>
      <c r="AJ92" s="1325"/>
      <c r="AK92" s="1325"/>
      <c r="AL92" s="1325"/>
      <c r="AM92" s="1325"/>
      <c r="AN92" s="1325"/>
      <c r="AO92" s="1325"/>
      <c r="AP92" s="1325"/>
      <c r="AQ92" s="1325"/>
      <c r="AR92" s="1325"/>
      <c r="AS92" s="1325"/>
      <c r="AT92" s="365"/>
      <c r="AU92" s="365"/>
      <c r="AV92" s="365"/>
      <c r="AW92" s="365"/>
      <c r="AX92" s="365"/>
      <c r="AY92" s="365"/>
      <c r="AZ92" s="365"/>
      <c r="BA92" s="365"/>
      <c r="BB92" s="365"/>
      <c r="BC92" s="365"/>
      <c r="BD92" s="365"/>
      <c r="BE92" s="365"/>
      <c r="BF92" s="365"/>
      <c r="BG92" s="365"/>
      <c r="BH92" s="365"/>
      <c r="BI92" s="365"/>
      <c r="BJ92" s="365"/>
      <c r="BK92" s="365"/>
      <c r="BL92" s="365"/>
      <c r="BM92" s="365"/>
      <c r="BN92" s="365"/>
      <c r="BO92" s="365"/>
      <c r="BP92" s="365"/>
      <c r="BQ92" s="365"/>
      <c r="BR92" s="365"/>
      <c r="BS92" s="365"/>
      <c r="BT92" s="365"/>
      <c r="BU92" s="365"/>
      <c r="BV92" s="365"/>
      <c r="BW92" s="365"/>
      <c r="BX92" s="365"/>
      <c r="BY92" s="365"/>
      <c r="BZ92" s="365"/>
      <c r="CA92" s="365"/>
      <c r="CB92" s="365"/>
    </row>
    <row r="93" spans="1:80" ht="15.6" customHeight="1">
      <c r="A93" s="1309"/>
      <c r="B93" s="1345">
        <f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1345"/>
      <c r="D93" s="1345"/>
      <c r="E93" s="1345"/>
      <c r="F93" s="1345">
        <f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1345"/>
      <c r="H93" s="1345"/>
      <c r="I93" s="1345"/>
      <c r="J93" s="1345">
        <f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1345"/>
      <c r="L93" s="1345"/>
      <c r="M93" s="1345"/>
      <c r="N93" s="1345"/>
      <c r="O93" s="1352">
        <f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1352"/>
      <c r="Q93" s="1352"/>
      <c r="R93" s="1352"/>
      <c r="S93" s="1352">
        <f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1352"/>
      <c r="U93" s="1352"/>
      <c r="V93" s="1352"/>
      <c r="W93" s="1345">
        <f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1345"/>
      <c r="Y93" s="1345">
        <f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1345"/>
      <c r="AA93" s="1301"/>
      <c r="AB93" s="1302"/>
      <c r="AC93" s="1302"/>
      <c r="AD93" s="1302"/>
      <c r="AE93" s="1302"/>
      <c r="AF93" s="1303"/>
      <c r="AG93" s="1303"/>
      <c r="AH93" s="1325"/>
      <c r="AI93" s="1325"/>
      <c r="AJ93" s="1325"/>
      <c r="AK93" s="1325"/>
      <c r="AL93" s="1325"/>
      <c r="AM93" s="1325"/>
      <c r="AN93" s="1325"/>
      <c r="AO93" s="1325"/>
      <c r="AP93" s="1325"/>
      <c r="AQ93" s="1325"/>
      <c r="AR93" s="1325"/>
      <c r="AS93" s="1325"/>
    </row>
    <row r="94" spans="1:80" ht="15.6" customHeight="1">
      <c r="A94" s="1309"/>
      <c r="B94" s="1345">
        <f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1345"/>
      <c r="D94" s="1345"/>
      <c r="E94" s="1345"/>
      <c r="F94" s="1345">
        <f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1345"/>
      <c r="H94" s="1345"/>
      <c r="I94" s="1345"/>
      <c r="J94" s="1345">
        <f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1345"/>
      <c r="L94" s="1345"/>
      <c r="M94" s="1345"/>
      <c r="N94" s="1345"/>
      <c r="O94" s="1352">
        <f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1352"/>
      <c r="Q94" s="1352"/>
      <c r="R94" s="1352"/>
      <c r="S94" s="1352">
        <f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1352"/>
      <c r="U94" s="1352"/>
      <c r="V94" s="1352"/>
      <c r="W94" s="1345">
        <f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1345"/>
      <c r="Y94" s="1345">
        <f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1345"/>
      <c r="AA94" s="1301"/>
      <c r="AB94" s="1302"/>
      <c r="AC94" s="1302"/>
      <c r="AD94" s="1302"/>
      <c r="AE94" s="1302"/>
      <c r="AF94" s="1303"/>
      <c r="AG94" s="1303"/>
      <c r="AH94" s="1325"/>
      <c r="AI94" s="1325"/>
      <c r="AJ94" s="1325"/>
      <c r="AK94" s="1325"/>
      <c r="AL94" s="1325"/>
      <c r="AM94" s="1325"/>
      <c r="AN94" s="1325"/>
      <c r="AO94" s="1325"/>
      <c r="AP94" s="1325"/>
      <c r="AQ94" s="1325"/>
      <c r="AR94" s="1325"/>
      <c r="AS94" s="1325"/>
    </row>
    <row r="95" spans="1:80" ht="15.6" customHeight="1">
      <c r="A95" s="1309"/>
      <c r="B95" s="1345">
        <f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1345"/>
      <c r="D95" s="1345"/>
      <c r="E95" s="1345"/>
      <c r="F95" s="1345">
        <f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1345"/>
      <c r="H95" s="1345"/>
      <c r="I95" s="1345"/>
      <c r="J95" s="1345">
        <f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1345"/>
      <c r="L95" s="1345"/>
      <c r="M95" s="1345"/>
      <c r="N95" s="1345"/>
      <c r="O95" s="1352">
        <f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1352"/>
      <c r="Q95" s="1352"/>
      <c r="R95" s="1352"/>
      <c r="S95" s="1352">
        <f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1352"/>
      <c r="U95" s="1352"/>
      <c r="V95" s="1352"/>
      <c r="W95" s="1345">
        <f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1345"/>
      <c r="Y95" s="1345">
        <f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1345"/>
      <c r="AA95" s="1301"/>
      <c r="AB95" s="1302"/>
      <c r="AC95" s="1302"/>
      <c r="AD95" s="1302"/>
      <c r="AE95" s="1302"/>
      <c r="AF95" s="1303"/>
      <c r="AG95" s="1303"/>
      <c r="AH95" s="1325"/>
      <c r="AI95" s="1325"/>
      <c r="AJ95" s="1325"/>
      <c r="AK95" s="1325"/>
      <c r="AL95" s="1325"/>
      <c r="AM95" s="1325"/>
      <c r="AN95" s="1325"/>
      <c r="AO95" s="1325"/>
      <c r="AP95" s="1325"/>
      <c r="AQ95" s="1325"/>
      <c r="AR95" s="1325"/>
      <c r="AS95" s="1325"/>
    </row>
    <row r="96" spans="1:80" ht="15.6" customHeight="1">
      <c r="A96" s="1309"/>
      <c r="B96" s="1345">
        <f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1345"/>
      <c r="D96" s="1345"/>
      <c r="E96" s="1345"/>
      <c r="F96" s="1345">
        <f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1345"/>
      <c r="H96" s="1345"/>
      <c r="I96" s="1345"/>
      <c r="J96" s="1345">
        <f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1345"/>
      <c r="L96" s="1345"/>
      <c r="M96" s="1345"/>
      <c r="N96" s="1345"/>
      <c r="O96" s="1352">
        <f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1352"/>
      <c r="Q96" s="1352"/>
      <c r="R96" s="1352"/>
      <c r="S96" s="1352">
        <f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1352"/>
      <c r="U96" s="1352"/>
      <c r="V96" s="1352"/>
      <c r="W96" s="1345">
        <f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1345"/>
      <c r="Y96" s="1345">
        <f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1345"/>
      <c r="AA96" s="1301"/>
      <c r="AB96" s="1302"/>
      <c r="AC96" s="1302"/>
      <c r="AD96" s="1302"/>
      <c r="AE96" s="1302"/>
      <c r="AF96" s="1303"/>
      <c r="AG96" s="1373"/>
      <c r="AH96" s="1345"/>
      <c r="AI96" s="1345"/>
      <c r="AJ96" s="1345"/>
      <c r="AK96" s="1345"/>
      <c r="AL96" s="1345"/>
      <c r="AM96" s="1345"/>
      <c r="AN96" s="1345"/>
      <c r="AO96" s="1345"/>
      <c r="AP96" s="1345"/>
      <c r="AQ96" s="1345"/>
      <c r="AR96" s="1345"/>
      <c r="AS96" s="1345"/>
    </row>
    <row r="97" spans="1:45" ht="15.6" customHeight="1">
      <c r="A97" s="1309"/>
      <c r="B97" s="1345">
        <f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1345"/>
      <c r="D97" s="1345"/>
      <c r="E97" s="1345"/>
      <c r="F97" s="1345">
        <f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1345"/>
      <c r="H97" s="1345"/>
      <c r="I97" s="1345"/>
      <c r="J97" s="1345">
        <f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1345"/>
      <c r="L97" s="1345"/>
      <c r="M97" s="1345"/>
      <c r="N97" s="1345"/>
      <c r="O97" s="1352">
        <f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1352"/>
      <c r="Q97" s="1352"/>
      <c r="R97" s="1352"/>
      <c r="S97" s="1352">
        <f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1352"/>
      <c r="U97" s="1352"/>
      <c r="V97" s="1352"/>
      <c r="W97" s="1345">
        <f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1345"/>
      <c r="Y97" s="1345">
        <f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1345"/>
      <c r="AA97" s="1301"/>
      <c r="AB97" s="1302"/>
      <c r="AC97" s="1302"/>
      <c r="AD97" s="1302"/>
      <c r="AE97" s="1302"/>
      <c r="AF97" s="1303"/>
      <c r="AG97" s="1374"/>
      <c r="AH97" s="1375"/>
      <c r="AI97" s="1375"/>
      <c r="AJ97" s="1375"/>
      <c r="AK97" s="1375"/>
      <c r="AL97" s="1375"/>
      <c r="AM97" s="1375"/>
      <c r="AN97" s="1375"/>
      <c r="AO97" s="1375"/>
      <c r="AP97" s="1375"/>
      <c r="AQ97" s="1375"/>
      <c r="AR97" s="1375"/>
      <c r="AS97" s="1375"/>
    </row>
    <row r="98" spans="1:45" ht="15.6" customHeight="1">
      <c r="A98" s="1309"/>
      <c r="B98" s="1345">
        <f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1345"/>
      <c r="D98" s="1345"/>
      <c r="E98" s="1345"/>
      <c r="F98" s="1345">
        <f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1345"/>
      <c r="H98" s="1345"/>
      <c r="I98" s="1345"/>
      <c r="J98" s="1345">
        <f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1345"/>
      <c r="L98" s="1345"/>
      <c r="M98" s="1345"/>
      <c r="N98" s="1345"/>
      <c r="O98" s="1352">
        <f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1352"/>
      <c r="Q98" s="1352"/>
      <c r="R98" s="1352"/>
      <c r="S98" s="1352">
        <f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1352"/>
      <c r="U98" s="1352"/>
      <c r="V98" s="1352"/>
      <c r="W98" s="1345">
        <f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1345"/>
      <c r="Y98" s="1345">
        <f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1345"/>
      <c r="AA98" s="1301"/>
      <c r="AB98" s="1302"/>
      <c r="AC98" s="1302"/>
      <c r="AD98" s="1302"/>
      <c r="AE98" s="1302"/>
      <c r="AF98" s="1303"/>
      <c r="AG98" s="1374"/>
      <c r="AH98" s="1375"/>
      <c r="AI98" s="1375"/>
      <c r="AJ98" s="1375"/>
      <c r="AK98" s="1375"/>
      <c r="AL98" s="1375"/>
      <c r="AM98" s="1375"/>
      <c r="AN98" s="1375"/>
      <c r="AO98" s="1375"/>
      <c r="AP98" s="1375"/>
      <c r="AQ98" s="1375"/>
      <c r="AR98" s="1375"/>
      <c r="AS98" s="1375"/>
    </row>
    <row r="99" spans="1:45" ht="15.6" customHeight="1">
      <c r="A99" s="359"/>
      <c r="B99" s="889"/>
      <c r="C99" s="244"/>
      <c r="D99" s="244"/>
      <c r="E99" s="244"/>
      <c r="F99" s="244"/>
      <c r="G99" s="244"/>
      <c r="H99" s="244"/>
      <c r="I99" s="244"/>
      <c r="J99" s="889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"/>
      <c r="X99" s="2"/>
      <c r="Y99" s="2"/>
      <c r="Z99" s="2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</row>
    <row r="100" spans="1:45">
      <c r="A100" s="359"/>
      <c r="B100" s="1338" t="s">
        <v>241</v>
      </c>
      <c r="C100" s="1339"/>
      <c r="D100" s="1339"/>
      <c r="E100" s="1339"/>
      <c r="F100" s="1356"/>
      <c r="G100" s="1356"/>
      <c r="H100" s="1356"/>
      <c r="I100" s="1356"/>
      <c r="J100" s="1338" t="s">
        <v>222</v>
      </c>
      <c r="K100" s="1339"/>
      <c r="L100" s="1339"/>
      <c r="M100" s="1339"/>
      <c r="N100" s="1339"/>
      <c r="O100" s="1339"/>
      <c r="P100" s="1368" t="s">
        <v>223</v>
      </c>
      <c r="Q100" s="1369"/>
      <c r="R100" s="1369"/>
      <c r="S100" s="1369"/>
      <c r="T100" s="1369"/>
      <c r="U100" s="1369"/>
      <c r="V100" s="1369"/>
      <c r="W100" s="1365" t="s">
        <v>224</v>
      </c>
      <c r="X100" s="1365"/>
      <c r="Y100" s="1365"/>
      <c r="Z100" s="1365"/>
      <c r="AA100" s="1365"/>
      <c r="AB100" s="1365"/>
      <c r="AC100" s="1365"/>
      <c r="AD100" s="1365"/>
      <c r="AE100" s="1365"/>
      <c r="AF100" s="1365"/>
      <c r="AG100" s="1365"/>
      <c r="AH100" s="1365"/>
      <c r="AI100" s="1365"/>
      <c r="AJ100" s="1365"/>
      <c r="AK100" s="1365"/>
      <c r="AL100" s="1365"/>
      <c r="AM100" s="1365"/>
      <c r="AN100" s="1365"/>
      <c r="AO100" s="1365"/>
      <c r="AP100" s="1365"/>
      <c r="AQ100" s="1365"/>
      <c r="AR100" s="1365"/>
      <c r="AS100" s="1365"/>
    </row>
    <row r="101" spans="1:45">
      <c r="A101" s="359"/>
      <c r="B101" s="1338" t="s">
        <v>226</v>
      </c>
      <c r="C101" s="1339"/>
      <c r="D101" s="1339"/>
      <c r="E101" s="1339"/>
      <c r="F101" s="1356"/>
      <c r="G101" s="1356"/>
      <c r="H101" s="1356"/>
      <c r="I101" s="1356"/>
      <c r="J101" s="1357"/>
      <c r="K101" s="1344"/>
      <c r="L101" s="1344"/>
      <c r="M101" s="1344"/>
      <c r="N101" s="1344"/>
      <c r="O101" s="1344"/>
      <c r="P101" s="1356" t="s">
        <v>140</v>
      </c>
      <c r="Q101" s="1356"/>
      <c r="R101" s="1356"/>
      <c r="S101" s="1356"/>
      <c r="T101" s="1356"/>
      <c r="U101" s="1356"/>
      <c r="V101" s="1356"/>
      <c r="W101" s="1365"/>
      <c r="X101" s="1365"/>
      <c r="Y101" s="1365"/>
      <c r="Z101" s="1365"/>
      <c r="AA101" s="1365"/>
      <c r="AB101" s="1365"/>
      <c r="AC101" s="1365"/>
      <c r="AD101" s="1365"/>
      <c r="AE101" s="1365"/>
      <c r="AF101" s="1365"/>
      <c r="AG101" s="1365"/>
      <c r="AH101" s="1365"/>
      <c r="AI101" s="1365"/>
      <c r="AJ101" s="1365"/>
      <c r="AK101" s="1365"/>
      <c r="AL101" s="1365"/>
      <c r="AM101" s="1365"/>
      <c r="AN101" s="1365"/>
      <c r="AO101" s="1365"/>
      <c r="AP101" s="1365"/>
      <c r="AQ101" s="1365"/>
      <c r="AR101" s="1365"/>
      <c r="AS101" s="1365"/>
    </row>
    <row r="102" spans="1:45">
      <c r="A102" s="359"/>
      <c r="B102" s="1338" t="s">
        <v>229</v>
      </c>
      <c r="C102" s="1339"/>
      <c r="D102" s="1339"/>
      <c r="E102" s="1339" t="s">
        <v>230</v>
      </c>
      <c r="F102" s="1356"/>
      <c r="G102" s="1356"/>
      <c r="H102" s="1356"/>
      <c r="I102" s="1356"/>
      <c r="J102" s="1359"/>
      <c r="K102" s="1360"/>
      <c r="L102" s="1360"/>
      <c r="M102" s="1360"/>
      <c r="N102" s="1360"/>
      <c r="O102" s="1360"/>
      <c r="P102" s="1356" t="s">
        <v>140</v>
      </c>
      <c r="Q102" s="1356"/>
      <c r="R102" s="1356"/>
      <c r="S102" s="1356"/>
      <c r="T102" s="1356"/>
      <c r="U102" s="1356"/>
      <c r="V102" s="1356"/>
      <c r="W102" s="1365"/>
      <c r="X102" s="1365"/>
      <c r="Y102" s="1365"/>
      <c r="Z102" s="1365"/>
      <c r="AA102" s="1365"/>
      <c r="AB102" s="1365"/>
      <c r="AC102" s="1365"/>
      <c r="AD102" s="1365"/>
      <c r="AE102" s="1365"/>
      <c r="AF102" s="1365"/>
      <c r="AG102" s="1365"/>
      <c r="AH102" s="1365"/>
      <c r="AI102" s="1365"/>
      <c r="AJ102" s="1365"/>
      <c r="AK102" s="1365"/>
      <c r="AL102" s="1365"/>
      <c r="AM102" s="1365"/>
      <c r="AN102" s="1365"/>
      <c r="AO102" s="1365"/>
      <c r="AP102" s="1365"/>
      <c r="AQ102" s="1365"/>
      <c r="AR102" s="1365"/>
      <c r="AS102" s="1365"/>
    </row>
    <row r="103" spans="1:45">
      <c r="A103" s="359"/>
      <c r="B103" s="1338" t="s">
        <v>233</v>
      </c>
      <c r="C103" s="1339"/>
      <c r="D103" s="1339"/>
      <c r="E103" s="1339" t="s">
        <v>234</v>
      </c>
      <c r="F103" s="1356"/>
      <c r="G103" s="1356"/>
      <c r="H103" s="1356"/>
      <c r="I103" s="1356"/>
      <c r="J103" s="1359"/>
      <c r="K103" s="1360"/>
      <c r="L103" s="1360"/>
      <c r="M103" s="1360"/>
      <c r="N103" s="1360"/>
      <c r="O103" s="1360"/>
      <c r="P103" s="1356" t="s">
        <v>140</v>
      </c>
      <c r="Q103" s="1356"/>
      <c r="R103" s="1356"/>
      <c r="S103" s="1356"/>
      <c r="T103" s="1356"/>
      <c r="U103" s="1356"/>
      <c r="V103" s="1356"/>
      <c r="W103" s="1365"/>
      <c r="X103" s="1365"/>
      <c r="Y103" s="1365"/>
      <c r="Z103" s="1365"/>
      <c r="AA103" s="1365"/>
      <c r="AB103" s="1365"/>
      <c r="AC103" s="1365"/>
      <c r="AD103" s="1365"/>
      <c r="AE103" s="1365"/>
      <c r="AF103" s="1365"/>
      <c r="AG103" s="1365"/>
      <c r="AH103" s="1365"/>
      <c r="AI103" s="1365"/>
      <c r="AJ103" s="1365"/>
      <c r="AK103" s="1365"/>
      <c r="AL103" s="1365"/>
      <c r="AM103" s="1365"/>
      <c r="AN103" s="1365"/>
      <c r="AO103" s="1365"/>
      <c r="AP103" s="1365"/>
      <c r="AQ103" s="1365"/>
      <c r="AR103" s="1365"/>
      <c r="AS103" s="1365"/>
    </row>
    <row r="104" spans="1:45" ht="15.6" customHeight="1">
      <c r="A104" s="359"/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659"/>
      <c r="AA104" s="359"/>
      <c r="AB104" s="359"/>
      <c r="AC104" s="359"/>
      <c r="AD104" s="359"/>
      <c r="AE104" s="359"/>
      <c r="AF104" s="359"/>
      <c r="AG104" s="359"/>
      <c r="AH104" s="359"/>
      <c r="AI104" s="359"/>
      <c r="AJ104" s="359"/>
      <c r="AK104" s="359"/>
      <c r="AL104" s="359"/>
      <c r="AM104" s="359"/>
      <c r="AN104" s="359"/>
      <c r="AO104" s="359"/>
      <c r="AP104" s="359"/>
      <c r="AQ104" s="359"/>
      <c r="AR104" s="359"/>
      <c r="AS104" s="359"/>
    </row>
    <row r="105" spans="1:45" ht="15.6" customHeight="1">
      <c r="A105" s="1354" t="s">
        <v>245</v>
      </c>
      <c r="B105" s="1354"/>
      <c r="C105" s="1354"/>
      <c r="D105" s="1355"/>
      <c r="E105" s="1355"/>
      <c r="F105" s="1355"/>
      <c r="G105" s="1355"/>
      <c r="H105" s="1355"/>
      <c r="I105" s="1355"/>
      <c r="J105" s="1355"/>
      <c r="K105" s="1355"/>
      <c r="L105" s="1355"/>
      <c r="M105" s="1355"/>
      <c r="N105" s="1355"/>
      <c r="O105" s="1355"/>
      <c r="P105" s="1355"/>
      <c r="Q105" s="1355"/>
      <c r="R105" s="1355"/>
      <c r="S105" s="1355"/>
      <c r="T105" s="1355"/>
      <c r="U105" s="1355"/>
      <c r="V105" s="1355"/>
      <c r="W105" s="1355"/>
      <c r="X105" s="1355"/>
      <c r="Y105" s="1355"/>
      <c r="Z105" s="1355"/>
      <c r="AA105" s="1355"/>
      <c r="AB105" s="1355"/>
      <c r="AC105" s="1355"/>
      <c r="AD105" s="1355"/>
      <c r="AE105" s="1355"/>
      <c r="AF105" s="1355"/>
      <c r="AG105" s="1355"/>
      <c r="AH105" s="1355"/>
      <c r="AI105" s="1355"/>
      <c r="AJ105" s="1355"/>
      <c r="AK105" s="1355"/>
      <c r="AL105" s="1355"/>
      <c r="AM105" s="1355"/>
      <c r="AN105" s="1355"/>
      <c r="AO105" s="1355"/>
      <c r="AP105" s="1355"/>
      <c r="AQ105" s="1355"/>
      <c r="AR105" s="1355"/>
      <c r="AS105" s="1355"/>
    </row>
    <row r="106" spans="1:45" ht="6" customHeight="1">
      <c r="A106" s="1"/>
      <c r="B106" s="659"/>
      <c r="C106" s="6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359"/>
      <c r="Z106" s="359"/>
      <c r="AA106" s="359"/>
      <c r="AB106" s="359"/>
      <c r="AC106" s="359"/>
      <c r="AD106" s="359"/>
      <c r="AE106" s="359"/>
      <c r="AF106" s="359"/>
      <c r="AG106" s="359"/>
      <c r="AH106" s="359"/>
      <c r="AI106" s="359"/>
      <c r="AJ106" s="359"/>
      <c r="AK106" s="359"/>
      <c r="AL106" s="359"/>
      <c r="AM106" s="359"/>
      <c r="AN106" s="359"/>
      <c r="AO106" s="359"/>
      <c r="AP106" s="359"/>
      <c r="AQ106" s="359"/>
      <c r="AR106" s="359"/>
      <c r="AS106" s="359"/>
    </row>
    <row r="107" spans="1:45" ht="18.75" customHeight="1">
      <c r="B107" s="938"/>
      <c r="C107" s="939"/>
      <c r="D107" s="927"/>
      <c r="E107" s="927"/>
      <c r="F107" s="927"/>
      <c r="G107" s="940"/>
      <c r="H107" s="940"/>
      <c r="I107" s="941"/>
      <c r="J107" s="941"/>
      <c r="K107" s="941"/>
      <c r="L107" s="927"/>
      <c r="M107" s="927"/>
      <c r="N107" s="927"/>
      <c r="O107" s="927"/>
      <c r="P107" s="927"/>
      <c r="Q107" s="927"/>
      <c r="R107" s="927"/>
      <c r="S107" s="927"/>
      <c r="T107" s="927"/>
      <c r="U107" s="927"/>
      <c r="V107" s="927"/>
      <c r="W107" s="927"/>
      <c r="X107" s="927"/>
      <c r="Y107" s="927"/>
      <c r="Z107" s="942"/>
      <c r="AA107" s="927"/>
      <c r="AB107" s="927"/>
      <c r="AC107" s="927"/>
      <c r="AD107" s="927"/>
      <c r="AE107" s="927"/>
      <c r="AF107" s="927"/>
      <c r="AG107" s="927"/>
      <c r="AH107" s="927"/>
      <c r="AI107" s="927"/>
      <c r="AJ107" s="927"/>
      <c r="AK107" s="927"/>
      <c r="AL107" s="927"/>
      <c r="AM107" s="927"/>
      <c r="AN107" s="927"/>
      <c r="AO107" s="927"/>
      <c r="AP107" s="927"/>
      <c r="AQ107" s="927"/>
      <c r="AR107" s="927"/>
      <c r="AS107" s="927"/>
    </row>
    <row r="108" spans="1:45">
      <c r="B108" s="938"/>
      <c r="C108" s="927"/>
      <c r="D108" s="943" t="s">
        <v>255</v>
      </c>
      <c r="E108" s="944"/>
      <c r="F108" s="944"/>
      <c r="G108" s="945"/>
      <c r="H108" s="946" t="s">
        <v>256</v>
      </c>
      <c r="I108" s="947"/>
      <c r="J108" s="947"/>
      <c r="K108" s="948"/>
      <c r="L108" s="927"/>
      <c r="M108" s="927"/>
      <c r="N108" s="927"/>
      <c r="O108" s="927"/>
      <c r="P108" s="927"/>
      <c r="Q108" s="927"/>
      <c r="R108" s="927"/>
      <c r="S108" s="927"/>
      <c r="T108" s="927"/>
      <c r="U108" s="927"/>
      <c r="V108" s="927"/>
      <c r="W108" s="927"/>
      <c r="X108" s="927"/>
      <c r="Y108" s="927"/>
      <c r="Z108" s="942"/>
      <c r="AA108" s="927"/>
      <c r="AB108" s="927"/>
      <c r="AC108" s="927"/>
      <c r="AD108" s="927"/>
      <c r="AE108" s="927"/>
      <c r="AF108" s="927"/>
      <c r="AG108" s="927"/>
      <c r="AH108" s="927"/>
      <c r="AI108" s="927"/>
      <c r="AJ108" s="927"/>
      <c r="AK108" s="927"/>
      <c r="AL108" s="927"/>
      <c r="AM108" s="927"/>
      <c r="AN108" s="927"/>
      <c r="AO108" s="927"/>
      <c r="AP108" s="927"/>
      <c r="AQ108" s="927"/>
      <c r="AR108" s="927"/>
      <c r="AS108" s="927"/>
    </row>
    <row r="109" spans="1:45">
      <c r="B109" s="949"/>
      <c r="C109" s="927"/>
      <c r="D109" s="943" t="s">
        <v>257</v>
      </c>
      <c r="E109" s="950"/>
      <c r="F109" s="950"/>
      <c r="G109" s="951"/>
      <c r="H109" s="952" t="s">
        <v>258</v>
      </c>
      <c r="I109" s="948"/>
      <c r="J109" s="948"/>
      <c r="K109" s="949"/>
      <c r="L109" s="927"/>
      <c r="M109" s="927"/>
      <c r="N109" s="927"/>
      <c r="O109" s="927"/>
      <c r="P109" s="927"/>
      <c r="Q109" s="927"/>
      <c r="R109" s="927"/>
      <c r="S109" s="927"/>
      <c r="T109" s="927"/>
      <c r="U109" s="927"/>
      <c r="V109" s="927"/>
      <c r="W109" s="927"/>
      <c r="X109" s="927"/>
      <c r="Y109" s="927"/>
      <c r="Z109" s="942"/>
      <c r="AA109" s="927"/>
      <c r="AB109" s="927"/>
      <c r="AC109" s="927"/>
      <c r="AD109" s="927"/>
      <c r="AE109" s="927"/>
      <c r="AF109" s="927"/>
      <c r="AG109" s="927"/>
      <c r="AH109" s="927"/>
      <c r="AI109" s="927"/>
      <c r="AJ109" s="927"/>
      <c r="AK109" s="927"/>
      <c r="AL109" s="927"/>
      <c r="AM109" s="927"/>
      <c r="AN109" s="927"/>
      <c r="AO109" s="927"/>
      <c r="AP109" s="927"/>
      <c r="AQ109" s="927"/>
      <c r="AR109" s="927"/>
      <c r="AS109" s="927"/>
    </row>
    <row r="110" spans="1:45">
      <c r="B110" s="953"/>
      <c r="C110" s="953"/>
      <c r="D110" s="927"/>
      <c r="E110" s="927"/>
      <c r="F110" s="927"/>
      <c r="G110" s="953"/>
      <c r="H110" s="953"/>
      <c r="I110" s="953"/>
      <c r="J110" s="953"/>
      <c r="K110" s="953"/>
      <c r="L110" s="927"/>
      <c r="M110" s="927"/>
      <c r="N110" s="927"/>
      <c r="O110" s="927"/>
      <c r="P110" s="927"/>
      <c r="Q110" s="927"/>
      <c r="R110" s="927"/>
      <c r="S110" s="927"/>
      <c r="T110" s="927"/>
      <c r="U110" s="927"/>
      <c r="V110" s="927"/>
      <c r="W110" s="927"/>
      <c r="X110" s="927"/>
      <c r="Y110" s="927"/>
      <c r="Z110" s="942"/>
      <c r="AA110" s="927"/>
      <c r="AB110" s="927"/>
      <c r="AC110" s="927"/>
      <c r="AD110" s="927"/>
      <c r="AE110" s="927"/>
      <c r="AF110" s="927"/>
      <c r="AG110" s="927"/>
      <c r="AH110" s="927"/>
      <c r="AI110" s="927"/>
      <c r="AJ110" s="927"/>
      <c r="AK110" s="927"/>
      <c r="AL110" s="927"/>
      <c r="AM110" s="927"/>
      <c r="AN110" s="927"/>
      <c r="AO110" s="927"/>
      <c r="AP110" s="927"/>
      <c r="AQ110" s="927"/>
      <c r="AR110" s="927"/>
      <c r="AS110" s="927"/>
    </row>
  </sheetData>
  <protectedRanges>
    <protectedRange sqref="B11:AS25" name="Range1"/>
  </protectedRanges>
  <mergeCells count="664">
    <mergeCell ref="B103:E103"/>
    <mergeCell ref="F103:I103"/>
    <mergeCell ref="J103:O103"/>
    <mergeCell ref="P103:V103"/>
    <mergeCell ref="W98:X98"/>
    <mergeCell ref="Y98:Z98"/>
    <mergeCell ref="AA98:AF98"/>
    <mergeCell ref="AG98:AM98"/>
    <mergeCell ref="AN98:AS98"/>
    <mergeCell ref="F101:I101"/>
    <mergeCell ref="J101:O101"/>
    <mergeCell ref="P101:V101"/>
    <mergeCell ref="B102:E102"/>
    <mergeCell ref="F102:I102"/>
    <mergeCell ref="J102:O102"/>
    <mergeCell ref="P102:V102"/>
    <mergeCell ref="B100:E100"/>
    <mergeCell ref="F100:I100"/>
    <mergeCell ref="J100:O100"/>
    <mergeCell ref="P100:V100"/>
    <mergeCell ref="W100:AS103"/>
    <mergeCell ref="B101:E101"/>
    <mergeCell ref="F94:I94"/>
    <mergeCell ref="J94:N94"/>
    <mergeCell ref="O94:R94"/>
    <mergeCell ref="W94:X94"/>
    <mergeCell ref="Y94:Z94"/>
    <mergeCell ref="AA94:AF94"/>
    <mergeCell ref="AG94:AM94"/>
    <mergeCell ref="AN94:AS94"/>
    <mergeCell ref="S97:V97"/>
    <mergeCell ref="W97:X97"/>
    <mergeCell ref="Y97:Z97"/>
    <mergeCell ref="AA97:AF97"/>
    <mergeCell ref="AG97:AM97"/>
    <mergeCell ref="AN97:AS97"/>
    <mergeCell ref="F89:I89"/>
    <mergeCell ref="J89:N89"/>
    <mergeCell ref="O89:R89"/>
    <mergeCell ref="W89:X89"/>
    <mergeCell ref="Y89:Z89"/>
    <mergeCell ref="AA89:AF89"/>
    <mergeCell ref="AG89:AM89"/>
    <mergeCell ref="AN89:AS89"/>
    <mergeCell ref="F90:I90"/>
    <mergeCell ref="J90:N90"/>
    <mergeCell ref="O90:R90"/>
    <mergeCell ref="W90:X90"/>
    <mergeCell ref="Y90:Z90"/>
    <mergeCell ref="AA90:AF90"/>
    <mergeCell ref="AG90:AM90"/>
    <mergeCell ref="AN90:AS90"/>
    <mergeCell ref="A84:A98"/>
    <mergeCell ref="B84:AS84"/>
    <mergeCell ref="F86:I86"/>
    <mergeCell ref="J86:N86"/>
    <mergeCell ref="O86:R86"/>
    <mergeCell ref="W86:X86"/>
    <mergeCell ref="Y86:Z86"/>
    <mergeCell ref="AA86:AF86"/>
    <mergeCell ref="AH86:AM86"/>
    <mergeCell ref="AN86:AS86"/>
    <mergeCell ref="F87:I87"/>
    <mergeCell ref="J87:N87"/>
    <mergeCell ref="O87:R87"/>
    <mergeCell ref="W87:X87"/>
    <mergeCell ref="Y87:Z87"/>
    <mergeCell ref="AA87:AF87"/>
    <mergeCell ref="AG87:AM87"/>
    <mergeCell ref="AN87:AS87"/>
    <mergeCell ref="F88:I88"/>
    <mergeCell ref="J88:N88"/>
    <mergeCell ref="O88:R88"/>
    <mergeCell ref="W88:X88"/>
    <mergeCell ref="Y88:Z88"/>
    <mergeCell ref="AA88:AF88"/>
    <mergeCell ref="B96:E96"/>
    <mergeCell ref="F96:I96"/>
    <mergeCell ref="J96:N96"/>
    <mergeCell ref="O96:R96"/>
    <mergeCell ref="S96:V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B98:E98"/>
    <mergeCell ref="F98:I98"/>
    <mergeCell ref="J98:N98"/>
    <mergeCell ref="O98:R98"/>
    <mergeCell ref="S98:V98"/>
    <mergeCell ref="B95:E95"/>
    <mergeCell ref="F95:I95"/>
    <mergeCell ref="J95:N95"/>
    <mergeCell ref="O95:R95"/>
    <mergeCell ref="S95:V95"/>
    <mergeCell ref="Y95:Z95"/>
    <mergeCell ref="AA95:AF95"/>
    <mergeCell ref="AG95:AM95"/>
    <mergeCell ref="AN95:AS95"/>
    <mergeCell ref="Y92:Z92"/>
    <mergeCell ref="AA92:AF92"/>
    <mergeCell ref="AG92:AM92"/>
    <mergeCell ref="AN92:AS92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P80:V80"/>
    <mergeCell ref="A61:A75"/>
    <mergeCell ref="B61:AS61"/>
    <mergeCell ref="B63:E63"/>
    <mergeCell ref="F63:I63"/>
    <mergeCell ref="AA74:AF74"/>
    <mergeCell ref="AA75:AF75"/>
    <mergeCell ref="J63:N63"/>
    <mergeCell ref="AA64:AF64"/>
    <mergeCell ref="AA65:AF65"/>
    <mergeCell ref="AA67:AF67"/>
    <mergeCell ref="AA68:AF68"/>
    <mergeCell ref="AA69:AF69"/>
    <mergeCell ref="AA70:AF70"/>
    <mergeCell ref="AA71:AF71"/>
    <mergeCell ref="AA72:AF72"/>
    <mergeCell ref="O63:R63"/>
    <mergeCell ref="S63:V63"/>
    <mergeCell ref="W63:X63"/>
    <mergeCell ref="Y63:Z63"/>
    <mergeCell ref="AA63:AF63"/>
    <mergeCell ref="J72:N72"/>
    <mergeCell ref="O72:R72"/>
    <mergeCell ref="S72:V72"/>
    <mergeCell ref="W72:X72"/>
    <mergeCell ref="Y72:Z72"/>
    <mergeCell ref="A82:C82"/>
    <mergeCell ref="D82:AS82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B75:E75"/>
    <mergeCell ref="F75:I75"/>
    <mergeCell ref="J75:N75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G69:AM69"/>
    <mergeCell ref="AN69:AS69"/>
    <mergeCell ref="B68:E68"/>
    <mergeCell ref="F68:I68"/>
    <mergeCell ref="J68:N68"/>
    <mergeCell ref="O68:R68"/>
    <mergeCell ref="S68:V68"/>
    <mergeCell ref="W68:X68"/>
    <mergeCell ref="Y68:Z68"/>
    <mergeCell ref="B65:E65"/>
    <mergeCell ref="F65:I65"/>
    <mergeCell ref="J65:N65"/>
    <mergeCell ref="O65:R65"/>
    <mergeCell ref="S65:V65"/>
    <mergeCell ref="W65:X65"/>
    <mergeCell ref="Y65:Z65"/>
    <mergeCell ref="AG65:AM65"/>
    <mergeCell ref="AN65:AS65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G64:AM64"/>
    <mergeCell ref="AN64:AS64"/>
    <mergeCell ref="O75:R75"/>
    <mergeCell ref="S75:V75"/>
    <mergeCell ref="W75:X75"/>
    <mergeCell ref="Y75:Z75"/>
    <mergeCell ref="AG75:AM75"/>
    <mergeCell ref="B74:E74"/>
    <mergeCell ref="F74:I74"/>
    <mergeCell ref="J74:N74"/>
    <mergeCell ref="O74:R74"/>
    <mergeCell ref="S74:V74"/>
    <mergeCell ref="W74:X74"/>
    <mergeCell ref="Y74:Z74"/>
    <mergeCell ref="AG74:AM74"/>
    <mergeCell ref="AN74:AS74"/>
    <mergeCell ref="B71:E71"/>
    <mergeCell ref="F71:I71"/>
    <mergeCell ref="J71:N71"/>
    <mergeCell ref="O71:R71"/>
    <mergeCell ref="S71:V71"/>
    <mergeCell ref="W71:X71"/>
    <mergeCell ref="Y71:Z71"/>
    <mergeCell ref="AG71:AM71"/>
    <mergeCell ref="AN71:AS71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G73:AM73"/>
    <mergeCell ref="AN73:AS73"/>
    <mergeCell ref="AA73:AF73"/>
    <mergeCell ref="B72:E72"/>
    <mergeCell ref="F72:I72"/>
    <mergeCell ref="B70:E70"/>
    <mergeCell ref="F70:I70"/>
    <mergeCell ref="J70:N70"/>
    <mergeCell ref="O70:R70"/>
    <mergeCell ref="S70:V70"/>
    <mergeCell ref="W70:X70"/>
    <mergeCell ref="Y70:Z70"/>
    <mergeCell ref="AG70:AM70"/>
    <mergeCell ref="AN70:AS70"/>
    <mergeCell ref="B67:E67"/>
    <mergeCell ref="F67:I67"/>
    <mergeCell ref="J67:N67"/>
    <mergeCell ref="O67:R67"/>
    <mergeCell ref="S67:V67"/>
    <mergeCell ref="W67:X67"/>
    <mergeCell ref="Y67:Z67"/>
    <mergeCell ref="AG67:AM67"/>
    <mergeCell ref="AN67:AS67"/>
    <mergeCell ref="B29:E29"/>
    <mergeCell ref="B30:E30"/>
    <mergeCell ref="F29:I29"/>
    <mergeCell ref="F30:I30"/>
    <mergeCell ref="P29:T29"/>
    <mergeCell ref="P30:T30"/>
    <mergeCell ref="V27:AS30"/>
    <mergeCell ref="W52:AS55"/>
    <mergeCell ref="W47:X47"/>
    <mergeCell ref="AG47:AM47"/>
    <mergeCell ref="AN40:AS40"/>
    <mergeCell ref="AG41:AM41"/>
    <mergeCell ref="AN41:AS41"/>
    <mergeCell ref="AN47:AS47"/>
    <mergeCell ref="AN45:AS45"/>
    <mergeCell ref="J29:O29"/>
    <mergeCell ref="J30:O30"/>
    <mergeCell ref="F27:I27"/>
    <mergeCell ref="P52:V52"/>
    <mergeCell ref="P28:T28"/>
    <mergeCell ref="AG48:AM48"/>
    <mergeCell ref="B50:E50"/>
    <mergeCell ref="F50:I50"/>
    <mergeCell ref="J50:N50"/>
    <mergeCell ref="AJ2:AM2"/>
    <mergeCell ref="AN2:AS2"/>
    <mergeCell ref="W50:X50"/>
    <mergeCell ref="Y50:Z50"/>
    <mergeCell ref="Y47:Z47"/>
    <mergeCell ref="AN48:AS48"/>
    <mergeCell ref="AG49:AM49"/>
    <mergeCell ref="AN49:AS49"/>
    <mergeCell ref="AN43:AS43"/>
    <mergeCell ref="AG44:AM44"/>
    <mergeCell ref="AN44:AS44"/>
    <mergeCell ref="W44:X44"/>
    <mergeCell ref="Y49:Z49"/>
    <mergeCell ref="W49:X49"/>
    <mergeCell ref="W48:X48"/>
    <mergeCell ref="Y48:Z48"/>
    <mergeCell ref="Y43:Z43"/>
    <mergeCell ref="W43:X43"/>
    <mergeCell ref="AG43:AM43"/>
    <mergeCell ref="AG46:AM46"/>
    <mergeCell ref="AN21:AS21"/>
    <mergeCell ref="AN22:AS22"/>
    <mergeCell ref="AN23:AS23"/>
    <mergeCell ref="AN24:AS24"/>
    <mergeCell ref="B93:E93"/>
    <mergeCell ref="AN38:AS38"/>
    <mergeCell ref="AG40:AM40"/>
    <mergeCell ref="S94:V94"/>
    <mergeCell ref="W95:X95"/>
    <mergeCell ref="B94:E94"/>
    <mergeCell ref="B92:E92"/>
    <mergeCell ref="S92:V92"/>
    <mergeCell ref="AN50:AS50"/>
    <mergeCell ref="AA66:AF66"/>
    <mergeCell ref="AG50:AM50"/>
    <mergeCell ref="J54:O54"/>
    <mergeCell ref="J55:O55"/>
    <mergeCell ref="P53:V53"/>
    <mergeCell ref="P54:V54"/>
    <mergeCell ref="P55:V55"/>
    <mergeCell ref="B91:E91"/>
    <mergeCell ref="Y45:Z45"/>
    <mergeCell ref="W45:X45"/>
    <mergeCell ref="AG45:AM45"/>
    <mergeCell ref="AN46:AS46"/>
    <mergeCell ref="W46:X46"/>
    <mergeCell ref="Y46:Z46"/>
    <mergeCell ref="B87:E87"/>
    <mergeCell ref="AA42:AF42"/>
    <mergeCell ref="AA43:AF43"/>
    <mergeCell ref="AA44:AF44"/>
    <mergeCell ref="AB21:AC21"/>
    <mergeCell ref="AB22:AC22"/>
    <mergeCell ref="AB23:AC23"/>
    <mergeCell ref="AB24:AC24"/>
    <mergeCell ref="AJ21:AM21"/>
    <mergeCell ref="AJ22:AM22"/>
    <mergeCell ref="AJ23:AM23"/>
    <mergeCell ref="AJ24:AM24"/>
    <mergeCell ref="AD21:AH21"/>
    <mergeCell ref="AD22:AH22"/>
    <mergeCell ref="AD23:AH23"/>
    <mergeCell ref="AD24:AH24"/>
    <mergeCell ref="Y44:Z44"/>
    <mergeCell ref="P21:T21"/>
    <mergeCell ref="P22:T22"/>
    <mergeCell ref="P23:T23"/>
    <mergeCell ref="P24:T24"/>
    <mergeCell ref="U21:Y21"/>
    <mergeCell ref="U22:Y22"/>
    <mergeCell ref="U23:Y23"/>
    <mergeCell ref="U24:Y24"/>
    <mergeCell ref="M21:O21"/>
    <mergeCell ref="M22:O22"/>
    <mergeCell ref="M23:O23"/>
    <mergeCell ref="M24:O24"/>
    <mergeCell ref="B21:E21"/>
    <mergeCell ref="B22:E22"/>
    <mergeCell ref="B23:E23"/>
    <mergeCell ref="B24:E24"/>
    <mergeCell ref="F21:I21"/>
    <mergeCell ref="F22:I22"/>
    <mergeCell ref="F23:I23"/>
    <mergeCell ref="F24:I24"/>
    <mergeCell ref="J21:L21"/>
    <mergeCell ref="J22:L22"/>
    <mergeCell ref="J23:L23"/>
    <mergeCell ref="J24:L24"/>
    <mergeCell ref="D105:AS105"/>
    <mergeCell ref="A105:C105"/>
    <mergeCell ref="S91:V91"/>
    <mergeCell ref="B89:E89"/>
    <mergeCell ref="S89:V89"/>
    <mergeCell ref="B90:E90"/>
    <mergeCell ref="S90:V90"/>
    <mergeCell ref="B88:E88"/>
    <mergeCell ref="S88:V88"/>
    <mergeCell ref="W96:X96"/>
    <mergeCell ref="F91:I91"/>
    <mergeCell ref="J91:N91"/>
    <mergeCell ref="O91:R91"/>
    <mergeCell ref="W91:X91"/>
    <mergeCell ref="Y91:Z91"/>
    <mergeCell ref="AA91:AF91"/>
    <mergeCell ref="AG91:AM91"/>
    <mergeCell ref="AN91:AS91"/>
    <mergeCell ref="AG88:AM88"/>
    <mergeCell ref="AN88:AS88"/>
    <mergeCell ref="F92:I92"/>
    <mergeCell ref="J92:N92"/>
    <mergeCell ref="O92:R92"/>
    <mergeCell ref="W92:X92"/>
    <mergeCell ref="S87:V87"/>
    <mergeCell ref="B86:E86"/>
    <mergeCell ref="S86:V86"/>
    <mergeCell ref="A57:C57"/>
    <mergeCell ref="D57:AS57"/>
    <mergeCell ref="B52:E52"/>
    <mergeCell ref="B53:E53"/>
    <mergeCell ref="B54:E54"/>
    <mergeCell ref="B55:E55"/>
    <mergeCell ref="F52:I52"/>
    <mergeCell ref="F53:I53"/>
    <mergeCell ref="F54:I54"/>
    <mergeCell ref="F55:I55"/>
    <mergeCell ref="J52:O52"/>
    <mergeCell ref="J53:O53"/>
    <mergeCell ref="B66:E66"/>
    <mergeCell ref="F66:I66"/>
    <mergeCell ref="J66:N66"/>
    <mergeCell ref="O66:R66"/>
    <mergeCell ref="S66:V66"/>
    <mergeCell ref="W66:X66"/>
    <mergeCell ref="Y66:Z66"/>
    <mergeCell ref="AG66:AM66"/>
    <mergeCell ref="AN66:AS66"/>
    <mergeCell ref="O50:R50"/>
    <mergeCell ref="S50:V50"/>
    <mergeCell ref="B49:E49"/>
    <mergeCell ref="F49:I49"/>
    <mergeCell ref="J49:N49"/>
    <mergeCell ref="O49:R49"/>
    <mergeCell ref="S49:V49"/>
    <mergeCell ref="B48:E48"/>
    <mergeCell ref="F48:I48"/>
    <mergeCell ref="J48:N48"/>
    <mergeCell ref="O48:R48"/>
    <mergeCell ref="S48:V48"/>
    <mergeCell ref="B47:E47"/>
    <mergeCell ref="F47:I47"/>
    <mergeCell ref="J47:N47"/>
    <mergeCell ref="O47:R47"/>
    <mergeCell ref="S47:V47"/>
    <mergeCell ref="B46:E46"/>
    <mergeCell ref="F46:I46"/>
    <mergeCell ref="J46:N46"/>
    <mergeCell ref="O46:R46"/>
    <mergeCell ref="S46:V46"/>
    <mergeCell ref="B45:E45"/>
    <mergeCell ref="F45:I45"/>
    <mergeCell ref="J45:N45"/>
    <mergeCell ref="O45:R45"/>
    <mergeCell ref="S45:V45"/>
    <mergeCell ref="B44:E44"/>
    <mergeCell ref="F44:I44"/>
    <mergeCell ref="J44:N44"/>
    <mergeCell ref="O44:R44"/>
    <mergeCell ref="S44:V44"/>
    <mergeCell ref="F43:I43"/>
    <mergeCell ref="J43:N43"/>
    <mergeCell ref="O43:R43"/>
    <mergeCell ref="S43:V43"/>
    <mergeCell ref="AG42:AM42"/>
    <mergeCell ref="AG39:AM39"/>
    <mergeCell ref="AN39:AS39"/>
    <mergeCell ref="B41:E41"/>
    <mergeCell ref="F41:I41"/>
    <mergeCell ref="J41:N41"/>
    <mergeCell ref="O41:R41"/>
    <mergeCell ref="S41:V41"/>
    <mergeCell ref="O39:R39"/>
    <mergeCell ref="S39:V39"/>
    <mergeCell ref="W40:X40"/>
    <mergeCell ref="Y40:Z40"/>
    <mergeCell ref="B42:E42"/>
    <mergeCell ref="F42:I42"/>
    <mergeCell ref="J42:N42"/>
    <mergeCell ref="O42:R42"/>
    <mergeCell ref="S42:V42"/>
    <mergeCell ref="AA39:AF39"/>
    <mergeCell ref="AA40:AF40"/>
    <mergeCell ref="AA41:AF41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B40:E40"/>
    <mergeCell ref="F40:I40"/>
    <mergeCell ref="J40:N40"/>
    <mergeCell ref="O40:R40"/>
    <mergeCell ref="S40:V40"/>
    <mergeCell ref="B39:E39"/>
    <mergeCell ref="F39:I39"/>
    <mergeCell ref="J39:N39"/>
    <mergeCell ref="Y39:Z39"/>
    <mergeCell ref="W39:X39"/>
    <mergeCell ref="AN42:AS42"/>
    <mergeCell ref="W42:X42"/>
    <mergeCell ref="Y41:Z41"/>
    <mergeCell ref="W41:X41"/>
    <mergeCell ref="B43:E43"/>
    <mergeCell ref="B25:E25"/>
    <mergeCell ref="F25:I25"/>
    <mergeCell ref="J25:L25"/>
    <mergeCell ref="M25:O25"/>
    <mergeCell ref="P25:T25"/>
    <mergeCell ref="U25:Y25"/>
    <mergeCell ref="F28:I28"/>
    <mergeCell ref="B26:E26"/>
    <mergeCell ref="B27:E27"/>
    <mergeCell ref="F26:I26"/>
    <mergeCell ref="J26:L26"/>
    <mergeCell ref="M26:O26"/>
    <mergeCell ref="P26:T26"/>
    <mergeCell ref="P27:T27"/>
    <mergeCell ref="U26:X26"/>
    <mergeCell ref="J27:O27"/>
    <mergeCell ref="B28:E28"/>
    <mergeCell ref="J28:O28"/>
    <mergeCell ref="B19:E19"/>
    <mergeCell ref="F19:I19"/>
    <mergeCell ref="J19:L19"/>
    <mergeCell ref="M19:O19"/>
    <mergeCell ref="P19:T19"/>
    <mergeCell ref="U19:Y19"/>
    <mergeCell ref="Z20:AA20"/>
    <mergeCell ref="AB20:AC20"/>
    <mergeCell ref="AJ20:AM20"/>
    <mergeCell ref="B20:E20"/>
    <mergeCell ref="F20:I20"/>
    <mergeCell ref="J20:L20"/>
    <mergeCell ref="M20:O20"/>
    <mergeCell ref="P20:T20"/>
    <mergeCell ref="U20:Y20"/>
    <mergeCell ref="AD19:AH19"/>
    <mergeCell ref="AD20:AH20"/>
    <mergeCell ref="Z19:AA19"/>
    <mergeCell ref="AB19:AC19"/>
    <mergeCell ref="B17:E17"/>
    <mergeCell ref="F17:I17"/>
    <mergeCell ref="J17:L17"/>
    <mergeCell ref="M17:O17"/>
    <mergeCell ref="P17:T17"/>
    <mergeCell ref="U17:Y17"/>
    <mergeCell ref="Z18:AA18"/>
    <mergeCell ref="AB18:AC18"/>
    <mergeCell ref="AJ18:AM18"/>
    <mergeCell ref="B18:E18"/>
    <mergeCell ref="F18:I18"/>
    <mergeCell ref="J18:L18"/>
    <mergeCell ref="M18:O18"/>
    <mergeCell ref="P18:T18"/>
    <mergeCell ref="U18:Y18"/>
    <mergeCell ref="AD17:AH17"/>
    <mergeCell ref="AD18:AH18"/>
    <mergeCell ref="Z17:AA17"/>
    <mergeCell ref="AB17:AC17"/>
    <mergeCell ref="B15:E15"/>
    <mergeCell ref="F15:I15"/>
    <mergeCell ref="J15:L15"/>
    <mergeCell ref="M15:O15"/>
    <mergeCell ref="P15:T15"/>
    <mergeCell ref="U15:Y15"/>
    <mergeCell ref="Z16:AA16"/>
    <mergeCell ref="AB16:AC16"/>
    <mergeCell ref="AJ16:AM16"/>
    <mergeCell ref="B16:E16"/>
    <mergeCell ref="F16:I16"/>
    <mergeCell ref="J16:L16"/>
    <mergeCell ref="M16:O16"/>
    <mergeCell ref="P16:T16"/>
    <mergeCell ref="U16:Y16"/>
    <mergeCell ref="AD15:AH15"/>
    <mergeCell ref="AD16:AH16"/>
    <mergeCell ref="Z15:AA15"/>
    <mergeCell ref="AB15:AC15"/>
    <mergeCell ref="B13:E13"/>
    <mergeCell ref="F13:I13"/>
    <mergeCell ref="J13:L13"/>
    <mergeCell ref="M13:O13"/>
    <mergeCell ref="P13:T13"/>
    <mergeCell ref="U13:Y13"/>
    <mergeCell ref="Z14:AA14"/>
    <mergeCell ref="AB14:AC14"/>
    <mergeCell ref="AJ14:AM14"/>
    <mergeCell ref="B14:E14"/>
    <mergeCell ref="F14:I14"/>
    <mergeCell ref="J14:L14"/>
    <mergeCell ref="M14:O14"/>
    <mergeCell ref="P14:T14"/>
    <mergeCell ref="U14:Y14"/>
    <mergeCell ref="AD13:AH13"/>
    <mergeCell ref="AD14:AH14"/>
    <mergeCell ref="B12:E12"/>
    <mergeCell ref="F12:I12"/>
    <mergeCell ref="J12:L12"/>
    <mergeCell ref="M12:O12"/>
    <mergeCell ref="P12:T12"/>
    <mergeCell ref="U12:Y12"/>
    <mergeCell ref="AD12:AH12"/>
    <mergeCell ref="B11:E11"/>
    <mergeCell ref="F11:I11"/>
    <mergeCell ref="J11:L11"/>
    <mergeCell ref="M11:O11"/>
    <mergeCell ref="P11:T11"/>
    <mergeCell ref="U11:Y11"/>
    <mergeCell ref="AB12:AC12"/>
    <mergeCell ref="Y42:Z42"/>
    <mergeCell ref="AJ12:AM12"/>
    <mergeCell ref="AN12:AS12"/>
    <mergeCell ref="Z13:AA13"/>
    <mergeCell ref="AB13:AC13"/>
    <mergeCell ref="AJ13:AM13"/>
    <mergeCell ref="AN13:AS13"/>
    <mergeCell ref="AN14:AS14"/>
    <mergeCell ref="AJ15:AM15"/>
    <mergeCell ref="AN15:AS15"/>
    <mergeCell ref="AN16:AS16"/>
    <mergeCell ref="AJ17:AM17"/>
    <mergeCell ref="AN17:AS17"/>
    <mergeCell ref="AN18:AS18"/>
    <mergeCell ref="AJ19:AM19"/>
    <mergeCell ref="AN19:AS19"/>
    <mergeCell ref="AN20:AS20"/>
    <mergeCell ref="AJ25:AM25"/>
    <mergeCell ref="AN25:AS25"/>
    <mergeCell ref="AD25:AH25"/>
    <mergeCell ref="Z25:AA25"/>
    <mergeCell ref="AB25:AC25"/>
    <mergeCell ref="AH38:AM38"/>
    <mergeCell ref="Z21:AA21"/>
    <mergeCell ref="AD11:AH11"/>
    <mergeCell ref="AN11:AS11"/>
    <mergeCell ref="AB10:AC10"/>
    <mergeCell ref="AJ10:AM10"/>
    <mergeCell ref="AN10:AS10"/>
    <mergeCell ref="Z12:AA12"/>
    <mergeCell ref="S38:V38"/>
    <mergeCell ref="W38:X38"/>
    <mergeCell ref="Y38:Z38"/>
    <mergeCell ref="AA38:AF38"/>
    <mergeCell ref="Z22:AA22"/>
    <mergeCell ref="Z23:AA23"/>
    <mergeCell ref="Z24:AA24"/>
    <mergeCell ref="AA45:AF45"/>
    <mergeCell ref="AA46:AF46"/>
    <mergeCell ref="AA47:AF47"/>
    <mergeCell ref="AA48:AF48"/>
    <mergeCell ref="AA49:AF49"/>
    <mergeCell ref="AA50:AF50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Z11:AA11"/>
    <mergeCell ref="AB11:AC11"/>
    <mergeCell ref="AJ11:AM11"/>
    <mergeCell ref="AD10:AH10"/>
  </mergeCells>
  <conditionalFormatting sqref="B11:E25 B26:B30">
    <cfRule type="cellIs" dxfId="216" priority="55" operator="equal">
      <formula>0</formula>
    </cfRule>
  </conditionalFormatting>
  <conditionalFormatting sqref="F14:O25 J26 M26 F26:F30">
    <cfRule type="cellIs" dxfId="215" priority="54" operator="equal">
      <formula>0</formula>
    </cfRule>
  </conditionalFormatting>
  <conditionalFormatting sqref="F11:O25 J26 M26 F26:F30">
    <cfRule type="cellIs" dxfId="214" priority="53" operator="equal">
      <formula>0</formula>
    </cfRule>
  </conditionalFormatting>
  <conditionalFormatting sqref="P11:Y25 P26 U26 Y26">
    <cfRule type="beginsWith" dxfId="213" priority="47" operator="beginsWith" text="0">
      <formula>LEFT(P11,LEN("0"))="0"</formula>
    </cfRule>
    <cfRule type="endsWith" dxfId="212" priority="48" operator="endsWith" text="1900">
      <formula>RIGHT(P11,LEN("1900"))="1900"</formula>
    </cfRule>
    <cfRule type="cellIs" dxfId="211" priority="49" operator="equal">
      <formula>"00/01/1900"</formula>
    </cfRule>
    <cfRule type="cellIs" priority="50" operator="equal">
      <formula>"00/01/1900"</formula>
    </cfRule>
    <cfRule type="containsText" dxfId="210" priority="51" operator="containsText" text="0-jan-00">
      <formula>NOT(ISERROR(SEARCH("0-jan-00",P11)))</formula>
    </cfRule>
    <cfRule type="cellIs" dxfId="209" priority="52" operator="equal">
      <formula>"0-jan-00"</formula>
    </cfRule>
  </conditionalFormatting>
  <conditionalFormatting sqref="Z11:AC26">
    <cfRule type="cellIs" dxfId="208" priority="46" operator="equal">
      <formula>0</formula>
    </cfRule>
  </conditionalFormatting>
  <conditionalFormatting sqref="B39:Z51 F52:F55 W52">
    <cfRule type="beginsWith" dxfId="207" priority="45" operator="beginsWith" text="0">
      <formula>LEFT(B39,LEN("0"))="0"</formula>
    </cfRule>
  </conditionalFormatting>
  <conditionalFormatting sqref="B11:AC25 AI11:AS26 M26 U26 Y26:AC26 B26:B30 F26:F30 J26:J30 P26:P27">
    <cfRule type="cellIs" dxfId="206" priority="41" operator="equal">
      <formula>0</formula>
    </cfRule>
  </conditionalFormatting>
  <conditionalFormatting sqref="B51:AS51 F52:F55 W52 AG39:AS50 B39:AA50">
    <cfRule type="cellIs" dxfId="205" priority="40" operator="equal">
      <formula>0</formula>
    </cfRule>
  </conditionalFormatting>
  <conditionalFormatting sqref="D8:M8">
    <cfRule type="cellIs" dxfId="204" priority="39" operator="equal">
      <formula>0</formula>
    </cfRule>
  </conditionalFormatting>
  <conditionalFormatting sqref="J28:J30">
    <cfRule type="cellIs" dxfId="203" priority="38" operator="equal">
      <formula>0</formula>
    </cfRule>
  </conditionalFormatting>
  <conditionalFormatting sqref="J27">
    <cfRule type="cellIs" dxfId="202" priority="37" operator="equal">
      <formula>0</formula>
    </cfRule>
  </conditionalFormatting>
  <conditionalFormatting sqref="P27">
    <cfRule type="cellIs" dxfId="201" priority="36" operator="equal">
      <formula>0</formula>
    </cfRule>
  </conditionalFormatting>
  <conditionalFormatting sqref="B52:B55">
    <cfRule type="cellIs" dxfId="200" priority="31" operator="equal">
      <formula>0</formula>
    </cfRule>
  </conditionalFormatting>
  <conditionalFormatting sqref="B52:B55">
    <cfRule type="cellIs" dxfId="199" priority="30" operator="equal">
      <formula>0</formula>
    </cfRule>
  </conditionalFormatting>
  <conditionalFormatting sqref="J53:J55">
    <cfRule type="cellIs" dxfId="198" priority="29" operator="equal">
      <formula>0</formula>
    </cfRule>
  </conditionalFormatting>
  <conditionalFormatting sqref="J53:J55">
    <cfRule type="cellIs" dxfId="197" priority="28" operator="equal">
      <formula>0</formula>
    </cfRule>
  </conditionalFormatting>
  <conditionalFormatting sqref="J52 P52">
    <cfRule type="cellIs" dxfId="196" priority="27" operator="equal">
      <formula>0</formula>
    </cfRule>
  </conditionalFormatting>
  <conditionalFormatting sqref="J52">
    <cfRule type="cellIs" dxfId="195" priority="26" operator="equal">
      <formula>0</formula>
    </cfRule>
  </conditionalFormatting>
  <conditionalFormatting sqref="P52">
    <cfRule type="cellIs" dxfId="194" priority="25" operator="equal">
      <formula>0</formula>
    </cfRule>
  </conditionalFormatting>
  <conditionalFormatting sqref="F77:F80 W77 B64:Z76">
    <cfRule type="beginsWith" dxfId="193" priority="22" operator="beginsWith" text="0">
      <formula>LEFT(B64,LEN("0"))="0"</formula>
    </cfRule>
  </conditionalFormatting>
  <conditionalFormatting sqref="F77:F80 W77 B76:AS76 AG64:AS75 B64:AA75">
    <cfRule type="cellIs" dxfId="192" priority="21" operator="equal">
      <formula>0</formula>
    </cfRule>
  </conditionalFormatting>
  <conditionalFormatting sqref="B77:B80">
    <cfRule type="cellIs" dxfId="191" priority="20" operator="equal">
      <formula>0</formula>
    </cfRule>
  </conditionalFormatting>
  <conditionalFormatting sqref="B77:B80">
    <cfRule type="cellIs" dxfId="190" priority="19" operator="equal">
      <formula>0</formula>
    </cfRule>
  </conditionalFormatting>
  <conditionalFormatting sqref="J78:J80">
    <cfRule type="cellIs" dxfId="189" priority="18" operator="equal">
      <formula>0</formula>
    </cfRule>
  </conditionalFormatting>
  <conditionalFormatting sqref="J78:J80">
    <cfRule type="cellIs" dxfId="188" priority="17" operator="equal">
      <formula>0</formula>
    </cfRule>
  </conditionalFormatting>
  <conditionalFormatting sqref="J77 P77">
    <cfRule type="cellIs" dxfId="187" priority="16" operator="equal">
      <formula>0</formula>
    </cfRule>
  </conditionalFormatting>
  <conditionalFormatting sqref="J77">
    <cfRule type="cellIs" dxfId="186" priority="15" operator="equal">
      <formula>0</formula>
    </cfRule>
  </conditionalFormatting>
  <conditionalFormatting sqref="P77">
    <cfRule type="cellIs" dxfId="185" priority="14" operator="equal">
      <formula>0</formula>
    </cfRule>
  </conditionalFormatting>
  <conditionalFormatting sqref="F100:F103 W100 B87:Z99">
    <cfRule type="beginsWith" dxfId="184" priority="9" operator="beginsWith" text="0">
      <formula>LEFT(B87,LEN("0"))="0"</formula>
    </cfRule>
  </conditionalFormatting>
  <conditionalFormatting sqref="F100:F103 W100 B99:AS99 AG87:AS98 B87:AA98">
    <cfRule type="cellIs" dxfId="183" priority="8" operator="equal">
      <formula>0</formula>
    </cfRule>
  </conditionalFormatting>
  <conditionalFormatting sqref="B100:B103">
    <cfRule type="cellIs" dxfId="182" priority="7" operator="equal">
      <formula>0</formula>
    </cfRule>
  </conditionalFormatting>
  <conditionalFormatting sqref="B100:B103">
    <cfRule type="cellIs" dxfId="181" priority="6" operator="equal">
      <formula>0</formula>
    </cfRule>
  </conditionalFormatting>
  <conditionalFormatting sqref="J101:J103">
    <cfRule type="cellIs" dxfId="180" priority="5" operator="equal">
      <formula>0</formula>
    </cfRule>
  </conditionalFormatting>
  <conditionalFormatting sqref="J101:J103">
    <cfRule type="cellIs" dxfId="179" priority="4" operator="equal">
      <formula>0</formula>
    </cfRule>
  </conditionalFormatting>
  <conditionalFormatting sqref="J100 P100">
    <cfRule type="cellIs" dxfId="178" priority="3" operator="equal">
      <formula>0</formula>
    </cfRule>
  </conditionalFormatting>
  <conditionalFormatting sqref="J100">
    <cfRule type="cellIs" dxfId="177" priority="2" operator="equal">
      <formula>0</formula>
    </cfRule>
  </conditionalFormatting>
  <conditionalFormatting sqref="P100">
    <cfRule type="cellIs" dxfId="176" priority="1" operator="equal">
      <formula>0</formula>
    </cfRule>
  </conditionalFormatting>
  <hyperlinks>
    <hyperlink ref="H108" r:id="rId1" xr:uid="{448D4DBA-D5B9-4611-B593-900A7067AAFA}"/>
  </hyperlinks>
  <pageMargins left="0.511811024" right="0.511811024" top="0.78740157499999996" bottom="0.78740157499999996" header="0.31496062000000002" footer="0.31496062000000002"/>
  <pageSetup paperSize="9" scale="96" fitToHeight="0" orientation="landscape" horizontalDpi="4294967295" verticalDpi="4294967295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DADOS!$G$2:$G$4</xm:f>
          </x14:formula1>
          <xm:sqref>AD11:AH25 AB76:AC76 AA64:AA76 AB99:AC99 AA87:AA99 AB51:AC51 AA39:AA51</xm:sqref>
        </x14:dataValidation>
        <x14:dataValidation type="list" allowBlank="1" showInputMessage="1" showErrorMessage="1" xr:uid="{00000000-0002-0000-0700-000001000000}">
          <x14:formula1>
            <xm:f>DADOS!$BK$4:$BK$13</xm:f>
          </x14:formula1>
          <xm:sqref>AU10</xm:sqref>
        </x14:dataValidation>
        <x14:dataValidation type="list" allowBlank="1" showInputMessage="1" showErrorMessage="1" xr:uid="{00000000-0002-0000-0700-000002000000}">
          <x14:formula1>
            <xm:f>DADOS!$E$2:$E$27</xm:f>
          </x14:formula1>
          <xm:sqref>AI11:AI26</xm:sqref>
        </x14:dataValidation>
        <x14:dataValidation type="list" allowBlank="1" showInputMessage="1" showErrorMessage="1" xr:uid="{D0489C69-725A-41A1-90C7-FD34E977F0AE}">
          <x14:formula1>
            <xm:f>DADOS!$AR$3:$AR$5</xm:f>
          </x14:formula1>
          <xm:sqref>P28:T30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E I e 6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E I e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H u l Q o i k e 4 D g A A A B E A A A A T A B w A R m 9 y b X V s Y X M v U 2 V j d G l v b j E u b S C i G A A o o B Q A A A A A A A A A A A A A A A A A A A A A A A A A A A A r T k 0 u y c z P U w i G 0 I b W A F B L A Q I t A B Q A A g A I A B C H u l T s 6 f T k p A A A A P Y A A A A S A A A A A A A A A A A A A A A A A A A A A A B D b 2 5 m a W c v U G F j a 2 F n Z S 5 4 b W x Q S w E C L Q A U A A I A C A A Q h 7 p U D 8 r p q 6 Q A A A D p A A A A E w A A A A A A A A A A A A A A A A D w A A A A W 0 N v b n R l b n R f V H l w Z X N d L n h t b F B L A Q I t A B Q A A g A I A B C H u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E u 9 A u u P m S 6 i b H G T F i + E U A A A A A A I A A A A A A A N m A A D A A A A A E A A A A A q 6 Y g u + X / u t s B 9 G m D j K Y 4 0 A A A A A B I A A A K A A A A A Q A A A A h Q P E k a l 8 t T t R n 1 G k i 6 9 Q c F A A A A A F m d c e R d o H Y v m 9 0 c V l A G R l N W r b b l 5 u d D k c G L H o L Y j O N B l P B D z G F X A T y I E U v r 6 1 L 5 j / 0 b e I z x + o 2 g A 0 1 V x G d Z I k 0 S o K K o i L I p 6 8 r Y S 1 f Q v g P B Q A A A A k 7 B Q 3 D i K z 1 6 C Z c + p 4 1 G 0 6 X y K k W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5</vt:i4>
      </vt:variant>
    </vt:vector>
  </HeadingPairs>
  <TitlesOfParts>
    <vt:vector size="26" baseType="lpstr">
      <vt:lpstr>Cadastro Inicial</vt:lpstr>
      <vt:lpstr>Follow UP</vt:lpstr>
      <vt:lpstr>Analítico</vt:lpstr>
      <vt:lpstr>COMPARATIVO HOTEL</vt:lpstr>
      <vt:lpstr>Hospedagem</vt:lpstr>
      <vt:lpstr>A&amp;B</vt:lpstr>
      <vt:lpstr>Salões</vt:lpstr>
      <vt:lpstr>Adicionais</vt:lpstr>
      <vt:lpstr>Orçamento Hotel</vt:lpstr>
      <vt:lpstr>Proposta Hotel (2)</vt:lpstr>
      <vt:lpstr>Proposta Hotel</vt:lpstr>
      <vt:lpstr>Planilha1</vt:lpstr>
      <vt:lpstr>Transporte Terrestre</vt:lpstr>
      <vt:lpstr>Orçamento Transporte</vt:lpstr>
      <vt:lpstr>Aéreo</vt:lpstr>
      <vt:lpstr>Proposta Aéreo</vt:lpstr>
      <vt:lpstr>Proposta Terrestre</vt:lpstr>
      <vt:lpstr>Faturamento</vt:lpstr>
      <vt:lpstr>Despesas Operacionais</vt:lpstr>
      <vt:lpstr>Apresentação Transporte</vt:lpstr>
      <vt:lpstr>DADOS</vt:lpstr>
      <vt:lpstr>'Cadastro Inicial'!Area_de_impressao</vt:lpstr>
      <vt:lpstr>Faturamento!Area_de_impressao</vt:lpstr>
      <vt:lpstr>'Orçamento Hotel'!Area_de_impressao</vt:lpstr>
      <vt:lpstr>'Proposta Hotel'!Area_de_impressao</vt:lpstr>
      <vt:lpstr>'Proposta Hotel (2)'!Area_de_impressao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4BTS</dc:creator>
  <cp:keywords/>
  <dc:description/>
  <cp:lastModifiedBy>Wallace Camargo</cp:lastModifiedBy>
  <cp:revision/>
  <dcterms:created xsi:type="dcterms:W3CDTF">2022-01-05T21:26:26Z</dcterms:created>
  <dcterms:modified xsi:type="dcterms:W3CDTF">2022-11-30T18:42:21Z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TC040142129991</vt:lpwstr>
  </property>
  <property fmtid="{D5CDD505-2E9C-101B-9397-08002B2CF9AE}" pid="3" name="ContentTypeId">
    <vt:lpwstr>0x01010001168446855FF14ABE23443AEFE6438D</vt:lpwstr>
  </property>
</Properties>
</file>