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69F52613-494D-4A22-9E27-18FBB9FB247C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cenario 1 Chase plan" sheetId="1" r:id="rId1"/>
    <sheet name="Scenario 2 Level plan" sheetId="2" r:id="rId2"/>
    <sheet name="Visualization" sheetId="6" r:id="rId3"/>
  </sheets>
  <definedNames>
    <definedName name="solver_adj" localSheetId="0" hidden="1">'Scenario 1 Chase plan'!$K$11:$L$16,'Scenario 1 Chase plan'!$N$11:$P$16</definedName>
    <definedName name="solver_adj" localSheetId="1" hidden="1">'Scenario 2 Level plan'!$K$11:$L$16,'Scenario 2 Level plan'!$N$11:$P$16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'Scenario 1 Chase plan'!$I$11:$I$16</definedName>
    <definedName name="solver_lhs1" localSheetId="1" hidden="1">'Scenario 2 Level plan'!$H$11:$H$16</definedName>
    <definedName name="solver_lhs2" localSheetId="0" hidden="1">'Scenario 1 Chase plan'!$M$11:$M$15</definedName>
    <definedName name="solver_lhs2" localSheetId="1" hidden="1">'Scenario 2 Level plan'!$I$11:$I$16</definedName>
    <definedName name="solver_lhs3" localSheetId="0" hidden="1">'Scenario 1 Chase plan'!$M$16</definedName>
    <definedName name="solver_lhs3" localSheetId="1" hidden="1">'Scenario 2 Level plan'!$I$19:$I$23</definedName>
    <definedName name="solver_lhs4" localSheetId="0" hidden="1">'Scenario 1 Chase plan'!$N$11:$P$16</definedName>
    <definedName name="solver_lhs4" localSheetId="1" hidden="1">'Scenario 2 Level plan'!$N$11:$O$16</definedName>
    <definedName name="solver_lhs5" localSheetId="0">'Scenario 1 Chase plan'!$P$11:$P$16</definedName>
    <definedName name="solver_lhs5" localSheetId="1" hidden="1">'Scenario 2 Level plan'!$P$11:$P$16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'Scenario 1 Chase plan'!$G$22</definedName>
    <definedName name="solver_opt" localSheetId="1" hidden="1">'Scenario 2 Level plan'!$Q$8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2</definedName>
    <definedName name="solver_rel1" localSheetId="1" hidden="1">3</definedName>
    <definedName name="solver_rel2" localSheetId="0" hidden="1">2</definedName>
    <definedName name="solver_rel2" localSheetId="1" hidden="1">3</definedName>
    <definedName name="solver_rel3" localSheetId="0" hidden="1">2</definedName>
    <definedName name="solver_rel3" localSheetId="1" hidden="1">2</definedName>
    <definedName name="solver_rel4" localSheetId="0" hidden="1">2</definedName>
    <definedName name="solver_rel4" localSheetId="1" hidden="1">2</definedName>
    <definedName name="solver_rel5" localSheetId="0">2</definedName>
    <definedName name="solver_rel5" localSheetId="1" hidden="1">2</definedName>
    <definedName name="solver_rhs1" localSheetId="0" hidden="1">'Scenario 1 Chase plan'!$H$11:$H$16</definedName>
    <definedName name="solver_rhs1" localSheetId="1" hidden="1">0</definedName>
    <definedName name="solver_rhs2" localSheetId="0" hidden="1">0</definedName>
    <definedName name="solver_rhs2" localSheetId="1" hidden="1">'Scenario 2 Level plan'!$H$11:$H$16</definedName>
    <definedName name="solver_rhs3" localSheetId="0" hidden="1">500</definedName>
    <definedName name="solver_rhs3" localSheetId="1" hidden="1">0</definedName>
    <definedName name="solver_rhs4" localSheetId="0" hidden="1">0</definedName>
    <definedName name="solver_rhs4" localSheetId="1" hidden="1">0</definedName>
    <definedName name="solver_rhs5" localSheetId="0">0</definedName>
    <definedName name="solver_rhs5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CYftdZNC/qC+KTLRhALLGDAx2EuIQeX4gJpqss5SJGo="/>
    </ext>
  </extLst>
</workbook>
</file>

<file path=xl/calcChain.xml><?xml version="1.0" encoding="utf-8"?>
<calcChain xmlns="http://schemas.openxmlformats.org/spreadsheetml/2006/main">
  <c r="K28" i="2" l="1"/>
  <c r="Q25" i="1"/>
  <c r="I26" i="1"/>
  <c r="L27" i="2"/>
  <c r="L28" i="2" s="1"/>
  <c r="K27" i="2"/>
  <c r="N27" i="2"/>
  <c r="O27" i="2"/>
  <c r="P27" i="2"/>
  <c r="M26" i="1"/>
  <c r="L26" i="1"/>
  <c r="K26" i="1"/>
  <c r="J26" i="1"/>
  <c r="Q11" i="1"/>
  <c r="K25" i="1"/>
  <c r="L25" i="1"/>
  <c r="M25" i="1"/>
  <c r="N25" i="1"/>
  <c r="O25" i="1"/>
  <c r="P25" i="1"/>
  <c r="I25" i="1"/>
  <c r="J25" i="1"/>
  <c r="J11" i="2"/>
  <c r="J12" i="2" s="1"/>
  <c r="J13" i="2" s="1"/>
  <c r="J14" i="2" s="1"/>
  <c r="H11" i="1"/>
  <c r="J11" i="1"/>
  <c r="Q26" i="1" l="1"/>
  <c r="I11" i="2"/>
  <c r="H11" i="2" l="1"/>
  <c r="M11" i="2" l="1"/>
  <c r="I12" i="2"/>
  <c r="I11" i="1"/>
  <c r="M11" i="1" s="1"/>
  <c r="J12" i="1"/>
  <c r="Q11" i="2" l="1"/>
  <c r="H12" i="2"/>
  <c r="H12" i="1"/>
  <c r="J13" i="1"/>
  <c r="I12" i="1"/>
  <c r="I13" i="2"/>
  <c r="M12" i="2" l="1"/>
  <c r="I19" i="2"/>
  <c r="M12" i="1"/>
  <c r="H13" i="1" s="1"/>
  <c r="I14" i="2"/>
  <c r="I20" i="2"/>
  <c r="J14" i="1"/>
  <c r="I13" i="1"/>
  <c r="H13" i="2" l="1"/>
  <c r="Q12" i="2"/>
  <c r="M13" i="2"/>
  <c r="H14" i="2" s="1"/>
  <c r="Q12" i="1"/>
  <c r="M13" i="1"/>
  <c r="I14" i="1"/>
  <c r="J15" i="1"/>
  <c r="I21" i="2"/>
  <c r="J15" i="2"/>
  <c r="I15" i="2" l="1"/>
  <c r="Q13" i="2"/>
  <c r="M14" i="2"/>
  <c r="Q14" i="2" s="1"/>
  <c r="M14" i="1"/>
  <c r="Q14" i="1" s="1"/>
  <c r="Q13" i="1"/>
  <c r="H14" i="1"/>
  <c r="J16" i="1"/>
  <c r="I15" i="1"/>
  <c r="J16" i="2"/>
  <c r="I16" i="2" s="1"/>
  <c r="I27" i="2" s="1"/>
  <c r="J27" i="2" l="1"/>
  <c r="J28" i="2" s="1"/>
  <c r="I28" i="2"/>
  <c r="H15" i="2"/>
  <c r="M15" i="2" s="1"/>
  <c r="I22" i="2"/>
  <c r="H15" i="1"/>
  <c r="M15" i="1"/>
  <c r="Q15" i="1" s="1"/>
  <c r="I16" i="1"/>
  <c r="H16" i="2" l="1"/>
  <c r="M16" i="2" s="1"/>
  <c r="Q16" i="2" s="1"/>
  <c r="Q15" i="2"/>
  <c r="I23" i="2"/>
  <c r="M16" i="1"/>
  <c r="H16" i="1" s="1"/>
  <c r="M27" i="2" l="1"/>
  <c r="Q8" i="2"/>
  <c r="Q16" i="1"/>
  <c r="Q8" i="1" s="1"/>
  <c r="M28" i="2" l="1"/>
  <c r="Q28" i="2" s="1"/>
  <c r="Q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5" authorId="0" shapeId="0" xr:uid="{479C25D2-2BD7-4684-8E94-DAD825A99FEC}">
      <text>
        <r>
          <rPr>
            <sz val="11"/>
            <color theme="1"/>
            <rFont val="Aptos Narrow"/>
            <scheme val="minor"/>
          </rPr>
          <t>======
ID#AAABqYitOoM
Thanh Tran Viet    (2025-08-30 09:18:40)
Production_t = WorkerEmployed_t * Working Day * Working Hour / Net Production Time</t>
        </r>
      </text>
    </comment>
    <comment ref="T5" authorId="0" shapeId="0" xr:uid="{B115AD44-1A87-4152-B8F9-AF484B570770}">
      <text>
        <r>
          <rPr>
            <sz val="11"/>
            <color theme="1"/>
            <rFont val="Aptos Narrow"/>
            <scheme val="minor"/>
          </rPr>
          <t>======
ID#AAABqYitOoY
Thanh Tran Viet    (2025-08-30 09:18:40)
WorkerEmployed_t = WorkerEmployed_t-1 + WorkerHired_t - WorkerLayoff_t</t>
        </r>
      </text>
    </comment>
    <comment ref="W5" authorId="0" shapeId="0" xr:uid="{E9F4A73D-4D00-4AD5-B25E-159FB0C20229}">
      <text>
        <r>
          <rPr>
            <sz val="11"/>
            <color theme="1"/>
            <rFont val="Aptos Narrow"/>
            <scheme val="minor"/>
          </rPr>
          <t>======
ID#AAABqYitOoU
Thanh Tran Viet    (2025-08-30 09:18:40)
Onhand Inventory_t = OnhandInventory_t-1 + Production_t + Overtime_t + Subcontract_t - Demand_t - Stockout_t-1 + Stockout_t</t>
        </r>
      </text>
    </comment>
    <comment ref="H9" authorId="0" shapeId="0" xr:uid="{00000000-0006-0000-0000-000004000000}">
      <text>
        <r>
          <rPr>
            <sz val="11"/>
            <color theme="1"/>
            <rFont val="Aptos Narrow"/>
            <scheme val="minor"/>
          </rPr>
          <t>======
ID#AAABqYitOoQ
Thanh Tran Viet    (2025-08-30 09:18:40)
NetDemand_t = GrossDemand_t - OnhandInventory_t-1</t>
        </r>
      </text>
    </comment>
    <comment ref="I9" authorId="0" shapeId="0" xr:uid="{00000000-0006-0000-0000-000003000000}">
      <text>
        <r>
          <rPr>
            <sz val="11"/>
            <color theme="1"/>
            <rFont val="Aptos Narrow"/>
            <scheme val="minor"/>
          </rPr>
          <t>======
ID#AAABqYitOoM
Thanh Tran Viet    (2025-08-30 09:18:40)
Production_t = WorkerEmployed_t * Working Day * Working Hour / Net Production Time</t>
        </r>
      </text>
    </comment>
    <comment ref="J9" authorId="0" shapeId="0" xr:uid="{00000000-0006-0000-0000-000002000000}">
      <text>
        <r>
          <rPr>
            <sz val="11"/>
            <color theme="1"/>
            <rFont val="Aptos Narrow"/>
            <scheme val="minor"/>
          </rPr>
          <t>======
ID#AAABqYitOoY
Thanh Tran Viet    (2025-08-30 09:18:40)
WorkerEmployed_t = WorkerEmployed_t-1 + WorkerHired_t - WorkerLayoff_t</t>
        </r>
      </text>
    </comment>
    <comment ref="M9" authorId="0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ID#AAABqYitOoU
Thanh Tran Viet    (2025-08-30 09:18:40)
Onhand Inventory_t = OnhandInventory_t-1 + Production_t + Overtime_t + Subcontract_t - Demand_t - Stockout_t-1 + Stockout_t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wrjvwA8c8DUSLLWXFyonEsN6lsg=="/>
    </ext>
  </extLst>
</comments>
</file>

<file path=xl/sharedStrings.xml><?xml version="1.0" encoding="utf-8"?>
<sst xmlns="http://schemas.openxmlformats.org/spreadsheetml/2006/main" count="131" uniqueCount="84">
  <si>
    <t>Parameter</t>
  </si>
  <si>
    <t>Chase plan</t>
  </si>
  <si>
    <t>Do not create any inventory from Jan to May, ending inventory of June is 500</t>
  </si>
  <si>
    <t>Do not have any stockout</t>
  </si>
  <si>
    <t>Object</t>
  </si>
  <si>
    <t>Qty</t>
  </si>
  <si>
    <t>Unit</t>
  </si>
  <si>
    <t>Do not use any overtime and subcontracting</t>
  </si>
  <si>
    <t>Inventory Holding Cost</t>
  </si>
  <si>
    <t>USD/unit/month</t>
  </si>
  <si>
    <t>Try to produce what is demanded</t>
  </si>
  <si>
    <t>Stockout Cost</t>
  </si>
  <si>
    <t>Hiring Cost</t>
  </si>
  <si>
    <t>USD/worker</t>
  </si>
  <si>
    <t>Decision Variables</t>
  </si>
  <si>
    <t>Regular-Time Salary</t>
  </si>
  <si>
    <t>USD/worker/month</t>
  </si>
  <si>
    <t>Layoff Cost</t>
  </si>
  <si>
    <t>Month</t>
  </si>
  <si>
    <t>Gross Demand</t>
  </si>
  <si>
    <t>Net Demand</t>
  </si>
  <si>
    <t>Production</t>
  </si>
  <si>
    <t>WorkerEmployed</t>
  </si>
  <si>
    <t>WorkerHired</t>
  </si>
  <si>
    <t>WorkerLayoff</t>
  </si>
  <si>
    <t>Onhand Inventory</t>
  </si>
  <si>
    <t>Overtime</t>
  </si>
  <si>
    <t>Subcontract</t>
  </si>
  <si>
    <t>Stockout</t>
  </si>
  <si>
    <t>Total Cost</t>
  </si>
  <si>
    <t>Subcontracting Cost</t>
  </si>
  <si>
    <t>USD/unit</t>
  </si>
  <si>
    <t>OvertimeCost</t>
  </si>
  <si>
    <t>USD/hour</t>
  </si>
  <si>
    <t>Jan</t>
  </si>
  <si>
    <t>Available Regular Time</t>
  </si>
  <si>
    <t>hours/month</t>
  </si>
  <si>
    <t>Feb</t>
  </si>
  <si>
    <t>Maximum Overtime</t>
  </si>
  <si>
    <t>hours/worker/month</t>
  </si>
  <si>
    <t>Mar</t>
  </si>
  <si>
    <t>Starting Inventory</t>
  </si>
  <si>
    <t>units</t>
  </si>
  <si>
    <t>Apr</t>
  </si>
  <si>
    <t>Ending Inventory</t>
  </si>
  <si>
    <t>May</t>
  </si>
  <si>
    <t>Starting Workforce</t>
  </si>
  <si>
    <t>workers</t>
  </si>
  <si>
    <t>Jun</t>
  </si>
  <si>
    <t>Material Cost</t>
  </si>
  <si>
    <t>Net Production Time</t>
  </si>
  <si>
    <t>hours/unit</t>
  </si>
  <si>
    <t>Working Day</t>
  </si>
  <si>
    <t>days/month/labor</t>
  </si>
  <si>
    <t>Working Hour</t>
  </si>
  <si>
    <t>hours/day/labor</t>
  </si>
  <si>
    <t>Level plan</t>
  </si>
  <si>
    <t>Produce the same quantity in every period</t>
  </si>
  <si>
    <t>Carrying inventory is allowed</t>
  </si>
  <si>
    <t>inventory holding cost</t>
  </si>
  <si>
    <t>Do not create any stock out</t>
  </si>
  <si>
    <t>stockout cost</t>
  </si>
  <si>
    <t>Aim to minimize require capacity (number of worker)</t>
  </si>
  <si>
    <t>hiring and training</t>
  </si>
  <si>
    <t>regular time salary</t>
  </si>
  <si>
    <t>layoff cost</t>
  </si>
  <si>
    <t>subcontracting cost</t>
  </si>
  <si>
    <t>overtime cost</t>
  </si>
  <si>
    <t>available regular time</t>
  </si>
  <si>
    <t>maximum overtime</t>
  </si>
  <si>
    <t>starting inventory</t>
  </si>
  <si>
    <t>ending inventory target</t>
  </si>
  <si>
    <t>starting workforce</t>
  </si>
  <si>
    <t>material cost</t>
  </si>
  <si>
    <t>net production time</t>
  </si>
  <si>
    <t>working day</t>
  </si>
  <si>
    <t>working hour</t>
  </si>
  <si>
    <t>Production Gap</t>
  </si>
  <si>
    <t>Jan vs Feb</t>
  </si>
  <si>
    <t>Feb vs Mar</t>
  </si>
  <si>
    <t>Mar vs Apr</t>
  </si>
  <si>
    <t>Apr vs May</t>
  </si>
  <si>
    <t>May vs Jun</t>
  </si>
  <si>
    <t>Before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</si>
</sst>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"/>
    <numFmt numFmtId="168" formatCode="_(* #,##0_);_(* \(#,##0\);_(* &quot;-&quot;??_);_(@_)"/>
  </numFmts>
  <fonts count="6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ptos Narrow"/>
    </font>
    <font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AEDFB"/>
        <bgColor rgb="FFCAEDFB"/>
      </patternFill>
    </fill>
    <fill>
      <patternFill patternType="solid">
        <fgColor rgb="FFC1F0C8"/>
        <bgColor rgb="FFC1F0C8"/>
      </patternFill>
    </fill>
    <fill>
      <patternFill patternType="solid">
        <fgColor rgb="FFEAD1DC"/>
        <bgColor rgb="FFEAD1D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2" fillId="0" borderId="2" xfId="0" applyFont="1" applyBorder="1"/>
    <xf numFmtId="0" fontId="4" fillId="0" borderId="2" xfId="0" applyFont="1" applyBorder="1"/>
    <xf numFmtId="164" fontId="4" fillId="0" borderId="2" xfId="0" applyNumberFormat="1" applyFont="1" applyBorder="1"/>
    <xf numFmtId="164" fontId="4" fillId="2" borderId="2" xfId="0" applyNumberFormat="1" applyFont="1" applyFill="1" applyBorder="1"/>
    <xf numFmtId="0" fontId="4" fillId="3" borderId="2" xfId="0" applyFont="1" applyFill="1" applyBorder="1"/>
    <xf numFmtId="164" fontId="4" fillId="3" borderId="2" xfId="0" applyNumberFormat="1" applyFont="1" applyFill="1" applyBorder="1"/>
    <xf numFmtId="164" fontId="4" fillId="4" borderId="2" xfId="0" applyNumberFormat="1" applyFont="1" applyFill="1" applyBorder="1"/>
    <xf numFmtId="0" fontId="4" fillId="0" borderId="0" xfId="0" applyFont="1"/>
    <xf numFmtId="164" fontId="4" fillId="5" borderId="2" xfId="0" applyNumberFormat="1" applyFont="1" applyFill="1" applyBorder="1"/>
    <xf numFmtId="0" fontId="2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1" fillId="0" borderId="0" xfId="0" applyFont="1"/>
    <xf numFmtId="164" fontId="0" fillId="0" borderId="0" xfId="0" applyNumberFormat="1"/>
    <xf numFmtId="43" fontId="0" fillId="0" borderId="0" xfId="0" applyNumberFormat="1"/>
    <xf numFmtId="168" fontId="0" fillId="0" borderId="0" xfId="1" applyNumberFormat="1" applyFont="1"/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plan Onhand Inventory from before</a:t>
            </a:r>
            <a:r>
              <a:rPr lang="en-US" baseline="0"/>
              <a:t> Jan - Jun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2 Level plan'!$M$9</c:f>
              <c:strCache>
                <c:ptCount val="1"/>
                <c:pt idx="0">
                  <c:v>Onhand 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'Scenario 2 Level plan'!$F$10:$F$16</c:f>
              <c:strCache>
                <c:ptCount val="7"/>
                <c:pt idx="0">
                  <c:v>Before Jan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'Scenario 2 Level plan'!$M$10:$M$16</c:f>
              <c:numCache>
                <c:formatCode>_-* #,##0_-;\-* #,##0_-;_-* "-"??_-;_-@</c:formatCode>
                <c:ptCount val="7"/>
                <c:pt idx="0" formatCode="General">
                  <c:v>1000</c:v>
                </c:pt>
                <c:pt idx="1">
                  <c:v>1825</c:v>
                </c:pt>
                <c:pt idx="2">
                  <c:v>2075</c:v>
                </c:pt>
                <c:pt idx="3">
                  <c:v>2375</c:v>
                </c:pt>
                <c:pt idx="4">
                  <c:v>2375</c:v>
                </c:pt>
                <c:pt idx="5">
                  <c:v>3975</c:v>
                </c:pt>
                <c:pt idx="6">
                  <c:v>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D-41AC-9776-A54A1245A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58668255"/>
        <c:axId val="1158667775"/>
      </c:lineChart>
      <c:catAx>
        <c:axId val="11586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67775"/>
        <c:crosses val="autoZero"/>
        <c:auto val="1"/>
        <c:lblAlgn val="ctr"/>
        <c:lblOffset val="100"/>
        <c:noMultiLvlLbl val="0"/>
      </c:catAx>
      <c:valAx>
        <c:axId val="1158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6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plan Net Demand vs Production </a:t>
            </a:r>
          </a:p>
          <a:p>
            <a:pPr>
              <a:defRPr/>
            </a:pPr>
            <a:r>
              <a:rPr lang="en-US"/>
              <a:t>from Jan - Jun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2 Level plan'!$H$9</c:f>
              <c:strCache>
                <c:ptCount val="1"/>
                <c:pt idx="0">
                  <c:v>Net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'Scenario 2 Level plan'!$F$11:$F$16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'Scenario 2 Level plan'!$H$11:$H$16</c:f>
              <c:numCache>
                <c:formatCode>_-* #,##0_-;\-* #,##0_-;_-* "-"??_-;_-@</c:formatCode>
                <c:ptCount val="6"/>
                <c:pt idx="0">
                  <c:v>600</c:v>
                </c:pt>
                <c:pt idx="1">
                  <c:v>1175</c:v>
                </c:pt>
                <c:pt idx="2">
                  <c:v>1125</c:v>
                </c:pt>
                <c:pt idx="3">
                  <c:v>1425</c:v>
                </c:pt>
                <c:pt idx="4">
                  <c:v>-175</c:v>
                </c:pt>
                <c:pt idx="5">
                  <c:v>-1775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3-4BE5-B2BE-D05753CFE0E8}"/>
            </c:ext>
          </c:extLst>
        </c:ser>
        <c:ser>
          <c:idx val="1"/>
          <c:order val="1"/>
          <c:tx>
            <c:strRef>
              <c:f>'Scenario 2 Level plan'!$I$9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'Scenario 2 Level plan'!$F$11:$F$16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'Scenario 2 Level plan'!$I$11:$I$16</c:f>
              <c:numCache>
                <c:formatCode>_-* #,##0_-;\-* #,##0_-;_-* "-"??_-;_-@</c:formatCode>
                <c:ptCount val="6"/>
                <c:pt idx="0">
                  <c:v>1425</c:v>
                </c:pt>
                <c:pt idx="1">
                  <c:v>1425</c:v>
                </c:pt>
                <c:pt idx="2">
                  <c:v>1425</c:v>
                </c:pt>
                <c:pt idx="3">
                  <c:v>1425</c:v>
                </c:pt>
                <c:pt idx="4">
                  <c:v>1425</c:v>
                </c:pt>
                <c:pt idx="5">
                  <c:v>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3-4BE5-B2BE-D05753CF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646175"/>
        <c:axId val="1158656735"/>
      </c:lineChart>
      <c:catAx>
        <c:axId val="115864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56735"/>
        <c:crosses val="autoZero"/>
        <c:auto val="1"/>
        <c:lblAlgn val="ctr"/>
        <c:lblOffset val="100"/>
        <c:noMultiLvlLbl val="0"/>
      </c:catAx>
      <c:valAx>
        <c:axId val="11586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46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Chase</a:t>
            </a:r>
            <a:r>
              <a:rPr lang="en-US" baseline="0"/>
              <a:t> plan  Net Demand vs Production</a:t>
            </a:r>
          </a:p>
          <a:p>
            <a:pPr>
              <a:defRPr/>
            </a:pPr>
            <a:r>
              <a:rPr lang="en-US" baseline="0"/>
              <a:t>from Jan - Jun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1 Chase plan'!$I$9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'Scenario 1 Chase plan'!$F$11:$F$16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'Scenario 1 Chase plan'!$H$11:$H$16</c:f>
              <c:numCache>
                <c:formatCode>_-* #,##0_-;\-* #,##0_-;_-* "-"??_-;_-@</c:formatCode>
                <c:ptCount val="6"/>
                <c:pt idx="0">
                  <c:v>600</c:v>
                </c:pt>
                <c:pt idx="1">
                  <c:v>3000</c:v>
                </c:pt>
                <c:pt idx="2">
                  <c:v>3200</c:v>
                </c:pt>
                <c:pt idx="3">
                  <c:v>3800</c:v>
                </c:pt>
                <c:pt idx="4">
                  <c:v>2200</c:v>
                </c:pt>
                <c:pt idx="5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8-42F4-9070-35E59D70FE43}"/>
            </c:ext>
          </c:extLst>
        </c:ser>
        <c:ser>
          <c:idx val="1"/>
          <c:order val="1"/>
          <c:tx>
            <c:strRef>
              <c:f>'Scenario 1 Chase plan'!$H$9</c:f>
              <c:strCache>
                <c:ptCount val="1"/>
                <c:pt idx="0">
                  <c:v>Net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'Scenario 1 Chase plan'!$F$11:$F$16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748-42F4-9070-35E59D70FE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7212959"/>
        <c:axId val="707182719"/>
      </c:lineChart>
      <c:catAx>
        <c:axId val="70721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82719"/>
        <c:crosses val="autoZero"/>
        <c:auto val="0"/>
        <c:lblAlgn val="ctr"/>
        <c:lblOffset val="100"/>
        <c:noMultiLvlLbl val="0"/>
      </c:catAx>
      <c:valAx>
        <c:axId val="7071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12959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Chase</a:t>
            </a:r>
            <a:r>
              <a:rPr lang="en-US" baseline="0"/>
              <a:t> plan Onhand Inventory from before Jan - Jun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1 Chase plan'!$M$9</c:f>
              <c:strCache>
                <c:ptCount val="1"/>
                <c:pt idx="0">
                  <c:v>Onhand 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'Scenario 1 Chase plan'!$F$10:$F$16</c:f>
              <c:strCache>
                <c:ptCount val="7"/>
                <c:pt idx="0">
                  <c:v>Before Jan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'Scenario 1 Chase plan'!$M$10:$M$16</c:f>
              <c:numCache>
                <c:formatCode>_-* #,##0_-;\-* #,##0_-;_-* "-"??_-;_-@</c:formatCode>
                <c:ptCount val="7"/>
                <c:pt idx="0" formatCode="General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2-4A45-8A93-839B7D7E5C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58631775"/>
        <c:axId val="1158637055"/>
      </c:lineChart>
      <c:catAx>
        <c:axId val="11586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7055"/>
        <c:crosses val="autoZero"/>
        <c:auto val="1"/>
        <c:lblAlgn val="ctr"/>
        <c:lblOffset val="100"/>
        <c:noMultiLvlLbl val="0"/>
      </c:catAx>
      <c:valAx>
        <c:axId val="11586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1775"/>
        <c:crosses val="autoZero"/>
        <c:crossBetween val="between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Chase</a:t>
            </a:r>
            <a:r>
              <a:rPr lang="en-US" baseline="0"/>
              <a:t> plan Workforce from before Jan - Jun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 Chase plan'!$J$9</c:f>
              <c:strCache>
                <c:ptCount val="1"/>
                <c:pt idx="0">
                  <c:v>WorkerEmployed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'Scenario 1 Chase plan'!$F$10:$F$16</c:f>
              <c:strCache>
                <c:ptCount val="7"/>
                <c:pt idx="0">
                  <c:v>Before Jan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'Scenario 1 Chase plan'!$J$10:$J$16</c:f>
              <c:numCache>
                <c:formatCode>_-* #,##0_-;\-* #,##0_-;_-* "-"??_-;_-@</c:formatCode>
                <c:ptCount val="7"/>
                <c:pt idx="0" formatCode="General">
                  <c:v>80</c:v>
                </c:pt>
                <c:pt idx="1">
                  <c:v>15</c:v>
                </c:pt>
                <c:pt idx="2">
                  <c:v>75</c:v>
                </c:pt>
                <c:pt idx="3">
                  <c:v>80</c:v>
                </c:pt>
                <c:pt idx="4">
                  <c:v>95</c:v>
                </c:pt>
                <c:pt idx="5">
                  <c:v>55</c:v>
                </c:pt>
                <c:pt idx="6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B-488B-AEC3-72A3AFD0AF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8639935"/>
        <c:axId val="1158640415"/>
      </c:barChart>
      <c:catAx>
        <c:axId val="115863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40415"/>
        <c:crosses val="autoZero"/>
        <c:auto val="1"/>
        <c:lblAlgn val="ctr"/>
        <c:lblOffset val="100"/>
        <c:noMultiLvlLbl val="0"/>
      </c:catAx>
      <c:valAx>
        <c:axId val="11586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plan Workforce</a:t>
            </a:r>
            <a:r>
              <a:rPr lang="en-US" baseline="0"/>
              <a:t> from before Jan - Jun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 Level plan'!$J$9</c:f>
              <c:strCache>
                <c:ptCount val="1"/>
                <c:pt idx="0">
                  <c:v>WorkerEmployed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'Scenario 2 Level plan'!$F$10:$F$16</c:f>
              <c:strCache>
                <c:ptCount val="7"/>
                <c:pt idx="0">
                  <c:v>Before Jan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'Scenario 2 Level plan'!$J$10:$J$16</c:f>
              <c:numCache>
                <c:formatCode>_-* #,##0_-;\-* #,##0_-;_-* "-"??_-;_-@</c:formatCode>
                <c:ptCount val="7"/>
                <c:pt idx="0" formatCode="General">
                  <c:v>80</c:v>
                </c:pt>
                <c:pt idx="1">
                  <c:v>35.625</c:v>
                </c:pt>
                <c:pt idx="2">
                  <c:v>35.625</c:v>
                </c:pt>
                <c:pt idx="3">
                  <c:v>35.625</c:v>
                </c:pt>
                <c:pt idx="4">
                  <c:v>35.625</c:v>
                </c:pt>
                <c:pt idx="5">
                  <c:v>35.625</c:v>
                </c:pt>
                <c:pt idx="6">
                  <c:v>35.625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8-4696-A4FF-7B04EC5A0A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8655295"/>
        <c:axId val="1158646655"/>
      </c:barChart>
      <c:catAx>
        <c:axId val="11586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46655"/>
        <c:crosses val="autoZero"/>
        <c:auto val="1"/>
        <c:lblAlgn val="ctr"/>
        <c:lblOffset val="100"/>
        <c:noMultiLvlLbl val="0"/>
      </c:catAx>
      <c:valAx>
        <c:axId val="11586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5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Chase</a:t>
            </a:r>
            <a:r>
              <a:rPr lang="en-US" baseline="0"/>
              <a:t> plan </a:t>
            </a:r>
            <a:r>
              <a:rPr lang="en-US"/>
              <a:t>Total Cost</a:t>
            </a:r>
            <a:r>
              <a:rPr lang="en-US" baseline="0"/>
              <a:t> Component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6D-4180-9DE4-1116AA52A9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6D-4180-9DE4-1116AA52A9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6D-4180-9DE4-1116AA52A9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6D-4180-9DE4-1116AA52A9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6D-4180-9DE4-1116AA52A9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6D-4180-9DE4-1116AA52A9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6D-4180-9DE4-1116AA52A9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26D-4180-9DE4-1116AA52A967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106525E1-C2EA-47C3-A9B5-D6F864E0F1DF}" type="PERCENTAGE">
                      <a:rPr lang="en-US">
                        <a:solidFill>
                          <a:schemeClr val="bg2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26D-4180-9DE4-1116AA52A96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6D-4180-9DE4-1116AA52A96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6D-4180-9DE4-1116AA52A96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6D-4180-9DE4-1116AA52A96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26D-4180-9DE4-1116AA52A9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'Scenario 1 Chase plan'!$I$9:$P$9</c:f>
              <c:strCache>
                <c:ptCount val="8"/>
                <c:pt idx="0">
                  <c:v>Production</c:v>
                </c:pt>
                <c:pt idx="1">
                  <c:v>WorkerEmployed</c:v>
                </c:pt>
                <c:pt idx="2">
                  <c:v>WorkerHired</c:v>
                </c:pt>
                <c:pt idx="3">
                  <c:v>WorkerLayoff</c:v>
                </c:pt>
                <c:pt idx="4">
                  <c:v>Onhand Inventory</c:v>
                </c:pt>
                <c:pt idx="5">
                  <c:v>Overtime</c:v>
                </c:pt>
                <c:pt idx="6">
                  <c:v>Subcontract</c:v>
                </c:pt>
                <c:pt idx="7">
                  <c:v>Stockout</c:v>
                </c:pt>
              </c:strCache>
            </c:strRef>
          </c:cat>
          <c:val>
            <c:numRef>
              <c:f>'Scenario 1 Chase plan'!$I$26:$P$26</c:f>
              <c:numCache>
                <c:formatCode>_(* #,##0_);_(* \(#,##0\);_(* "-"??_);_(@_)</c:formatCode>
                <c:ptCount val="8"/>
                <c:pt idx="0">
                  <c:v>155000</c:v>
                </c:pt>
                <c:pt idx="1">
                  <c:v>248000</c:v>
                </c:pt>
                <c:pt idx="2">
                  <c:v>27750</c:v>
                </c:pt>
                <c:pt idx="3">
                  <c:v>52500</c:v>
                </c:pt>
                <c:pt idx="4">
                  <c:v>1000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26D-4180-9DE4-1116AA52A9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plan </a:t>
            </a:r>
            <a:r>
              <a:rPr lang="en-US"/>
              <a:t>Total Cost</a:t>
            </a:r>
            <a:r>
              <a:rPr lang="en-US" baseline="0"/>
              <a:t> Component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B9-44B6-B7E1-83F3C653EE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B9-44B6-B7E1-83F3C653EE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B9-44B6-B7E1-83F3C653EE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B9-44B6-B7E1-83F3C653EE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B9-44B6-B7E1-83F3C653EE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B9-44B6-B7E1-83F3C653EE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B9-44B6-B7E1-83F3C653EE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B9-44B6-B7E1-83F3C653EEC6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B9-44B6-B7E1-83F3C653EEC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DB9-44B6-B7E1-83F3C653EEC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DB9-44B6-B7E1-83F3C653EEC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DB9-44B6-B7E1-83F3C653EEC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DB9-44B6-B7E1-83F3C653E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'Scenario 2 Level plan'!$I$9:$P$9</c:f>
              <c:strCache>
                <c:ptCount val="8"/>
                <c:pt idx="0">
                  <c:v>Production</c:v>
                </c:pt>
                <c:pt idx="1">
                  <c:v>WorkerEmployed</c:v>
                </c:pt>
                <c:pt idx="2">
                  <c:v>WorkerHired</c:v>
                </c:pt>
                <c:pt idx="3">
                  <c:v>WorkerLayoff</c:v>
                </c:pt>
                <c:pt idx="4">
                  <c:v>Onhand Inventory</c:v>
                </c:pt>
                <c:pt idx="5">
                  <c:v>Overtime</c:v>
                </c:pt>
                <c:pt idx="6">
                  <c:v>Subcontract</c:v>
                </c:pt>
                <c:pt idx="7">
                  <c:v>Stockout</c:v>
                </c:pt>
              </c:strCache>
            </c:strRef>
          </c:cat>
          <c:val>
            <c:numRef>
              <c:f>'Scenario 2 Level plan'!$I$28:$P$28</c:f>
              <c:numCache>
                <c:formatCode>_(* #,##0_);_(* \(#,##0\);_(* "-"??_);_(@_)</c:formatCode>
                <c:ptCount val="8"/>
                <c:pt idx="0">
                  <c:v>85500</c:v>
                </c:pt>
                <c:pt idx="1">
                  <c:v>136800</c:v>
                </c:pt>
                <c:pt idx="2">
                  <c:v>0</c:v>
                </c:pt>
                <c:pt idx="3">
                  <c:v>22187.5</c:v>
                </c:pt>
                <c:pt idx="4">
                  <c:v>39600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DB9-44B6-B7E1-83F3C653EEC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327121</xdr:colOff>
      <xdr:row>17</xdr:row>
      <xdr:rowOff>1</xdr:rowOff>
    </xdr:from>
    <xdr:to>
      <xdr:col>16</xdr:col>
      <xdr:colOff>22888</xdr:colOff>
      <xdr:row>31</xdr:row>
      <xdr:rowOff>181113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932189-DD6D-4E30-B22E-56B948068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306669</xdr:colOff>
      <xdr:row>1</xdr:row>
      <xdr:rowOff>-1</xdr:rowOff>
    </xdr:from>
    <xdr:to>
      <xdr:col>15</xdr:col>
      <xdr:colOff>597990</xdr:colOff>
      <xdr:row>15</xdr:row>
      <xdr:rowOff>130007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4925CF-315B-40DE-9E20-AB07AEFF8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588309</xdr:colOff>
      <xdr:row>1</xdr:row>
      <xdr:rowOff>0</xdr:rowOff>
    </xdr:from>
    <xdr:to>
      <xdr:col>8</xdr:col>
      <xdr:colOff>304427</xdr:colOff>
      <xdr:row>15</xdr:row>
      <xdr:rowOff>128494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1B7E12-472C-4A7D-9DE1-B918A8C64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596514</xdr:colOff>
      <xdr:row>17</xdr:row>
      <xdr:rowOff>0</xdr:rowOff>
    </xdr:from>
    <xdr:to>
      <xdr:col>8</xdr:col>
      <xdr:colOff>319423</xdr:colOff>
      <xdr:row>32</xdr:row>
      <xdr:rowOff>1155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30F996-E1D1-411F-BF0B-5DD7C5E9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32733</xdr:colOff>
      <xdr:row>33</xdr:row>
      <xdr:rowOff>163661</xdr:rowOff>
    </xdr:from>
    <xdr:to>
      <xdr:col>8</xdr:col>
      <xdr:colOff>343032</xdr:colOff>
      <xdr:row>48</xdr:row>
      <xdr:rowOff>157376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485209-3095-4B9D-A9AE-4D86D5886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346960</xdr:colOff>
      <xdr:row>33</xdr:row>
      <xdr:rowOff>157114</xdr:rowOff>
    </xdr:from>
    <xdr:to>
      <xdr:col>16</xdr:col>
      <xdr:colOff>10609</xdr:colOff>
      <xdr:row>48</xdr:row>
      <xdr:rowOff>163529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FCB925-AA1B-4606-B47A-397D04D0C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52371</xdr:colOff>
      <xdr:row>50</xdr:row>
      <xdr:rowOff>91648</xdr:rowOff>
    </xdr:from>
    <xdr:to>
      <xdr:col>8</xdr:col>
      <xdr:colOff>371603</xdr:colOff>
      <xdr:row>69</xdr:row>
      <xdr:rowOff>29084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41D005-9AA7-4DBF-8E03-1F913EF2B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365260</xdr:colOff>
      <xdr:row>50</xdr:row>
      <xdr:rowOff>91650</xdr:rowOff>
    </xdr:from>
    <xdr:to>
      <xdr:col>16</xdr:col>
      <xdr:colOff>557106</xdr:colOff>
      <xdr:row>69</xdr:row>
      <xdr:rowOff>22093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28C886-4316-479E-8096-E41579EB2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00"/>
  <sheetViews>
    <sheetView topLeftCell="A4" zoomScale="57" zoomScaleNormal="57" workbookViewId="0">
      <selection activeCell="D35" sqref="D35"/>
    </sheetView>
  </sheetViews>
  <sheetFormatPr defaultColWidth="12.6328125" defaultRowHeight="15" customHeight="1"/>
  <cols>
    <col min="1" max="1" width="8.6328125" customWidth="1"/>
    <col min="2" max="2" width="19.90625" customWidth="1"/>
    <col min="3" max="3" width="7.26953125" customWidth="1"/>
    <col min="4" max="4" width="18.453125" customWidth="1"/>
    <col min="5" max="5" width="8.6328125" customWidth="1"/>
    <col min="6" max="6" width="10.453125" customWidth="1"/>
    <col min="7" max="7" width="13.7265625" customWidth="1"/>
    <col min="8" max="8" width="29.7265625" customWidth="1"/>
    <col min="9" max="9" width="10.453125" customWidth="1"/>
    <col min="10" max="10" width="16.08984375" customWidth="1"/>
    <col min="11" max="11" width="12.08984375" customWidth="1"/>
    <col min="12" max="12" width="12.36328125" customWidth="1"/>
    <col min="13" max="13" width="16.26953125" customWidth="1"/>
    <col min="14" max="14" width="9.08984375" customWidth="1"/>
    <col min="15" max="15" width="11.6328125" customWidth="1"/>
    <col min="16" max="16" width="8.7265625" customWidth="1"/>
    <col min="17" max="17" width="12" bestFit="1" customWidth="1"/>
    <col min="18" max="18" width="8.6328125" customWidth="1"/>
    <col min="19" max="19" width="10.36328125" customWidth="1"/>
    <col min="20" max="20" width="15.36328125" bestFit="1" customWidth="1"/>
    <col min="21" max="26" width="8.6328125" customWidth="1"/>
  </cols>
  <sheetData>
    <row r="1" spans="2:23" ht="14.25" customHeight="1"/>
    <row r="2" spans="2:23" ht="14.25" customHeight="1">
      <c r="B2" s="1" t="s">
        <v>0</v>
      </c>
      <c r="F2" s="1" t="s">
        <v>1</v>
      </c>
      <c r="H2" s="2" t="s">
        <v>2</v>
      </c>
    </row>
    <row r="3" spans="2:23" ht="14.25" customHeight="1">
      <c r="H3" s="2" t="s">
        <v>3</v>
      </c>
    </row>
    <row r="4" spans="2:23" ht="14.25" customHeight="1">
      <c r="B4" s="3" t="s">
        <v>4</v>
      </c>
      <c r="C4" s="3" t="s">
        <v>5</v>
      </c>
      <c r="D4" s="3" t="s">
        <v>6</v>
      </c>
      <c r="H4" s="2" t="s">
        <v>7</v>
      </c>
    </row>
    <row r="5" spans="2:23" ht="14.25" customHeight="1">
      <c r="B5" s="4" t="s">
        <v>8</v>
      </c>
      <c r="C5" s="5">
        <v>2</v>
      </c>
      <c r="D5" s="4" t="s">
        <v>9</v>
      </c>
      <c r="H5" s="2" t="s">
        <v>10</v>
      </c>
    </row>
    <row r="6" spans="2:23" ht="14.25" customHeight="1">
      <c r="B6" s="4" t="s">
        <v>11</v>
      </c>
      <c r="C6" s="5">
        <v>5</v>
      </c>
      <c r="D6" s="4" t="s">
        <v>9</v>
      </c>
    </row>
    <row r="7" spans="2:23" ht="14.25" customHeight="1">
      <c r="B7" s="4" t="s">
        <v>12</v>
      </c>
      <c r="C7" s="5">
        <v>300</v>
      </c>
      <c r="D7" s="4" t="s">
        <v>13</v>
      </c>
      <c r="K7" s="12" t="s">
        <v>14</v>
      </c>
      <c r="L7" s="13"/>
      <c r="N7" s="12" t="s">
        <v>14</v>
      </c>
      <c r="O7" s="14"/>
      <c r="P7" s="13"/>
    </row>
    <row r="8" spans="2:23" ht="14.25" customHeight="1">
      <c r="B8" s="4" t="s">
        <v>15</v>
      </c>
      <c r="C8" s="5">
        <v>640</v>
      </c>
      <c r="D8" s="4" t="s">
        <v>16</v>
      </c>
      <c r="Q8" s="6">
        <f>SUM(Q11:Q16)</f>
        <v>484250</v>
      </c>
    </row>
    <row r="9" spans="2:23" ht="14.25" customHeight="1">
      <c r="B9" s="4" t="s">
        <v>17</v>
      </c>
      <c r="C9" s="5">
        <v>500</v>
      </c>
      <c r="D9" s="4" t="s">
        <v>13</v>
      </c>
      <c r="F9" s="3" t="s">
        <v>18</v>
      </c>
      <c r="G9" s="3" t="s">
        <v>19</v>
      </c>
      <c r="H9" s="3" t="s">
        <v>20</v>
      </c>
      <c r="I9" s="3" t="s">
        <v>21</v>
      </c>
      <c r="J9" s="3" t="s">
        <v>22</v>
      </c>
      <c r="K9" s="3" t="s">
        <v>23</v>
      </c>
      <c r="L9" s="3" t="s">
        <v>24</v>
      </c>
      <c r="M9" s="3" t="s">
        <v>25</v>
      </c>
      <c r="N9" s="3" t="s">
        <v>26</v>
      </c>
      <c r="O9" s="3" t="s">
        <v>27</v>
      </c>
      <c r="P9" s="3" t="s">
        <v>28</v>
      </c>
      <c r="Q9" s="3" t="s">
        <v>29</v>
      </c>
    </row>
    <row r="10" spans="2:23" ht="14.25" customHeight="1">
      <c r="B10" s="4" t="s">
        <v>30</v>
      </c>
      <c r="C10" s="5">
        <v>30</v>
      </c>
      <c r="D10" s="4" t="s">
        <v>31</v>
      </c>
      <c r="F10" s="4" t="s">
        <v>83</v>
      </c>
      <c r="G10" s="4"/>
      <c r="H10" s="4"/>
      <c r="I10" s="4"/>
      <c r="J10" s="7">
        <v>80</v>
      </c>
      <c r="K10" s="4"/>
      <c r="L10" s="4"/>
      <c r="M10" s="7">
        <v>1000</v>
      </c>
      <c r="N10" s="4"/>
      <c r="O10" s="4"/>
      <c r="P10" s="4"/>
      <c r="Q10" s="4"/>
    </row>
    <row r="11" spans="2:23" ht="14.25" customHeight="1">
      <c r="B11" s="4" t="s">
        <v>32</v>
      </c>
      <c r="C11" s="5">
        <v>6</v>
      </c>
      <c r="D11" s="4" t="s">
        <v>33</v>
      </c>
      <c r="F11" s="7" t="s">
        <v>34</v>
      </c>
      <c r="G11" s="8">
        <v>1600</v>
      </c>
      <c r="H11" s="9">
        <f>G11-M10</f>
        <v>600</v>
      </c>
      <c r="I11" s="9">
        <f>J11*20*8/$C$18</f>
        <v>600</v>
      </c>
      <c r="J11" s="9">
        <f>J10+K11-L11</f>
        <v>15</v>
      </c>
      <c r="K11" s="11">
        <v>0</v>
      </c>
      <c r="L11" s="11">
        <v>65</v>
      </c>
      <c r="M11" s="9">
        <f>M10+I11+O11-G11-P10+P11+N11</f>
        <v>0</v>
      </c>
      <c r="N11" s="11">
        <v>0</v>
      </c>
      <c r="O11" s="11">
        <v>0</v>
      </c>
      <c r="P11" s="11">
        <v>0</v>
      </c>
      <c r="Q11" s="5">
        <f>$C$8*J11+$C$7*K11+$C$9*L11+$C$5*M11+$C$6*P11+$C$17*I11+$C$11*N11+$C$10*O11</f>
        <v>48100</v>
      </c>
    </row>
    <row r="12" spans="2:23" ht="14.25" customHeight="1">
      <c r="B12" s="4" t="s">
        <v>35</v>
      </c>
      <c r="C12" s="5">
        <v>160</v>
      </c>
      <c r="D12" s="4" t="s">
        <v>36</v>
      </c>
      <c r="F12" s="7" t="s">
        <v>37</v>
      </c>
      <c r="G12" s="8">
        <v>3000</v>
      </c>
      <c r="H12" s="9">
        <f t="shared" ref="H11:H15" si="0">G12-M11</f>
        <v>3000</v>
      </c>
      <c r="I12" s="9">
        <f t="shared" ref="I11:I16" si="1">J12*20*8/$C$18</f>
        <v>3000</v>
      </c>
      <c r="J12" s="9">
        <f t="shared" ref="J11:J16" si="2">J11+K12-L12</f>
        <v>75</v>
      </c>
      <c r="K12" s="11">
        <v>59.999999999999993</v>
      </c>
      <c r="L12" s="11">
        <v>0</v>
      </c>
      <c r="M12" s="9">
        <f t="shared" ref="M12:M16" si="3">M11+I12+O12-G12-P11+P12+N12</f>
        <v>0</v>
      </c>
      <c r="N12" s="11">
        <v>0</v>
      </c>
      <c r="O12" s="11">
        <v>0</v>
      </c>
      <c r="P12" s="11">
        <v>0</v>
      </c>
      <c r="Q12" s="5">
        <f t="shared" ref="Q11:Q16" si="4">$C$8*J12+$C$7*K12+$C$9*L12+$C$5*M12+$C$6*P12+$C$17*I12+$C$11*N12+$C$10*O12</f>
        <v>96000</v>
      </c>
    </row>
    <row r="13" spans="2:23" ht="14.25" customHeight="1">
      <c r="B13" s="4" t="s">
        <v>38</v>
      </c>
      <c r="C13" s="5">
        <v>10</v>
      </c>
      <c r="D13" s="4" t="s">
        <v>39</v>
      </c>
      <c r="F13" s="7" t="s">
        <v>40</v>
      </c>
      <c r="G13" s="8">
        <v>3200</v>
      </c>
      <c r="H13" s="9">
        <f t="shared" si="0"/>
        <v>3200</v>
      </c>
      <c r="I13" s="9">
        <f t="shared" si="1"/>
        <v>3200</v>
      </c>
      <c r="J13" s="9">
        <f t="shared" si="2"/>
        <v>80</v>
      </c>
      <c r="K13" s="11">
        <v>5</v>
      </c>
      <c r="L13" s="11">
        <v>0</v>
      </c>
      <c r="M13" s="9">
        <f t="shared" si="3"/>
        <v>0</v>
      </c>
      <c r="N13" s="11">
        <v>0</v>
      </c>
      <c r="O13" s="11">
        <v>0</v>
      </c>
      <c r="P13" s="11">
        <v>0</v>
      </c>
      <c r="Q13" s="5">
        <f t="shared" si="4"/>
        <v>84700</v>
      </c>
    </row>
    <row r="14" spans="2:23" ht="14.25" customHeight="1">
      <c r="B14" s="4" t="s">
        <v>41</v>
      </c>
      <c r="C14" s="5">
        <v>1000</v>
      </c>
      <c r="D14" s="4" t="s">
        <v>42</v>
      </c>
      <c r="F14" s="7" t="s">
        <v>43</v>
      </c>
      <c r="G14" s="8">
        <v>3800</v>
      </c>
      <c r="H14" s="9">
        <f t="shared" si="0"/>
        <v>3800</v>
      </c>
      <c r="I14" s="9">
        <f t="shared" si="1"/>
        <v>3800</v>
      </c>
      <c r="J14" s="9">
        <f t="shared" si="2"/>
        <v>95</v>
      </c>
      <c r="K14" s="11">
        <v>15.000000000000007</v>
      </c>
      <c r="L14" s="11">
        <v>0</v>
      </c>
      <c r="M14" s="9">
        <f t="shared" si="3"/>
        <v>0</v>
      </c>
      <c r="N14" s="11">
        <v>0</v>
      </c>
      <c r="O14" s="11">
        <v>0</v>
      </c>
      <c r="P14" s="11">
        <v>0</v>
      </c>
      <c r="Q14" s="5">
        <f t="shared" si="4"/>
        <v>103300</v>
      </c>
    </row>
    <row r="15" spans="2:23" ht="14.25" customHeight="1">
      <c r="B15" s="4" t="s">
        <v>44</v>
      </c>
      <c r="C15" s="5">
        <v>500</v>
      </c>
      <c r="D15" s="4" t="s">
        <v>42</v>
      </c>
      <c r="F15" s="7" t="s">
        <v>45</v>
      </c>
      <c r="G15" s="8">
        <v>2200</v>
      </c>
      <c r="H15" s="9">
        <f t="shared" si="0"/>
        <v>2200</v>
      </c>
      <c r="I15" s="9">
        <f t="shared" si="1"/>
        <v>2200</v>
      </c>
      <c r="J15" s="9">
        <f t="shared" si="2"/>
        <v>55</v>
      </c>
      <c r="K15" s="11">
        <v>0</v>
      </c>
      <c r="L15" s="11">
        <v>40</v>
      </c>
      <c r="M15" s="9">
        <f t="shared" si="3"/>
        <v>0</v>
      </c>
      <c r="N15" s="11">
        <v>0</v>
      </c>
      <c r="O15" s="11">
        <v>0</v>
      </c>
      <c r="P15" s="11">
        <v>0</v>
      </c>
      <c r="Q15" s="5">
        <f t="shared" si="4"/>
        <v>77200</v>
      </c>
    </row>
    <row r="16" spans="2:23" ht="14.25" customHeight="1">
      <c r="B16" s="4" t="s">
        <v>46</v>
      </c>
      <c r="C16" s="5">
        <v>80</v>
      </c>
      <c r="D16" s="4" t="s">
        <v>47</v>
      </c>
      <c r="F16" s="7" t="s">
        <v>48</v>
      </c>
      <c r="G16" s="8">
        <v>2200</v>
      </c>
      <c r="H16" s="9">
        <f>G16-M15+M16</f>
        <v>2700</v>
      </c>
      <c r="I16" s="9">
        <f t="shared" si="1"/>
        <v>2700</v>
      </c>
      <c r="J16" s="9">
        <f t="shared" si="2"/>
        <v>67.5</v>
      </c>
      <c r="K16" s="11">
        <v>12.5</v>
      </c>
      <c r="L16" s="11">
        <v>0</v>
      </c>
      <c r="M16" s="9">
        <f t="shared" si="3"/>
        <v>500</v>
      </c>
      <c r="N16" s="11">
        <v>0</v>
      </c>
      <c r="O16" s="11">
        <v>0</v>
      </c>
      <c r="P16" s="11">
        <v>0</v>
      </c>
      <c r="Q16" s="5">
        <f t="shared" si="4"/>
        <v>74950</v>
      </c>
    </row>
    <row r="17" spans="2:17" ht="14.25" customHeight="1">
      <c r="B17" s="4" t="s">
        <v>49</v>
      </c>
      <c r="C17" s="5">
        <v>10</v>
      </c>
      <c r="D17" s="4" t="s">
        <v>31</v>
      </c>
    </row>
    <row r="18" spans="2:17" ht="14.25" customHeight="1">
      <c r="B18" s="4" t="s">
        <v>50</v>
      </c>
      <c r="C18" s="5">
        <v>4</v>
      </c>
      <c r="D18" s="4" t="s">
        <v>51</v>
      </c>
    </row>
    <row r="19" spans="2:17" ht="14.25" customHeight="1">
      <c r="B19" s="4" t="s">
        <v>52</v>
      </c>
      <c r="C19" s="5">
        <v>20</v>
      </c>
      <c r="D19" s="4" t="s">
        <v>53</v>
      </c>
    </row>
    <row r="20" spans="2:17" ht="14.25" customHeight="1">
      <c r="B20" s="4" t="s">
        <v>54</v>
      </c>
      <c r="C20" s="5">
        <v>8</v>
      </c>
      <c r="D20" s="4" t="s">
        <v>55</v>
      </c>
    </row>
    <row r="21" spans="2:17" ht="14.25" customHeight="1"/>
    <row r="22" spans="2:17" ht="14.25" customHeight="1"/>
    <row r="23" spans="2:17" ht="14.25" customHeight="1"/>
    <row r="24" spans="2:17" ht="14.25" customHeight="1"/>
    <row r="25" spans="2:17" ht="14.25" customHeight="1">
      <c r="H25" s="16"/>
      <c r="I25" s="16">
        <f t="shared" ref="H25:P25" si="5">SUM(I11:I16)</f>
        <v>15500</v>
      </c>
      <c r="J25" s="16">
        <f>SUM(J11:J16)</f>
        <v>387.5</v>
      </c>
      <c r="K25" s="16">
        <f t="shared" si="5"/>
        <v>92.5</v>
      </c>
      <c r="L25" s="16">
        <f t="shared" si="5"/>
        <v>105</v>
      </c>
      <c r="M25" s="16">
        <f t="shared" si="5"/>
        <v>500</v>
      </c>
      <c r="N25" s="16">
        <f t="shared" si="5"/>
        <v>0</v>
      </c>
      <c r="O25" s="16">
        <f t="shared" si="5"/>
        <v>0</v>
      </c>
      <c r="P25" s="16">
        <f t="shared" si="5"/>
        <v>0</v>
      </c>
      <c r="Q25" s="17">
        <f>I25*C17+J25*C8+K25*C7+C9*L25+M25*C5</f>
        <v>484250</v>
      </c>
    </row>
    <row r="26" spans="2:17" ht="14.25" customHeight="1">
      <c r="I26" s="18">
        <f>I25*C17</f>
        <v>155000</v>
      </c>
      <c r="J26" s="18">
        <f>J25*C8</f>
        <v>248000</v>
      </c>
      <c r="K26" s="18">
        <f>K25*C7</f>
        <v>27750</v>
      </c>
      <c r="L26" s="18">
        <f>C9*L25</f>
        <v>52500</v>
      </c>
      <c r="M26" s="18">
        <f>M25*C5</f>
        <v>1000</v>
      </c>
      <c r="N26" s="18">
        <v>0</v>
      </c>
      <c r="O26" s="18">
        <v>0</v>
      </c>
      <c r="P26" s="18">
        <v>0</v>
      </c>
      <c r="Q26">
        <f>SUM(I26:M26)</f>
        <v>484250</v>
      </c>
    </row>
    <row r="27" spans="2:17" ht="14.25" customHeight="1"/>
    <row r="28" spans="2:17" ht="14.25" customHeight="1"/>
    <row r="29" spans="2:17" ht="14.25" customHeight="1"/>
    <row r="30" spans="2:17" ht="14.25" customHeight="1"/>
    <row r="31" spans="2:17" ht="14.25" customHeight="1"/>
    <row r="32" spans="2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K7:L7"/>
    <mergeCell ref="N7:P7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000"/>
  <sheetViews>
    <sheetView tabSelected="1" topLeftCell="G1" zoomScale="72" zoomScaleNormal="72" workbookViewId="0">
      <selection activeCell="S23" sqref="S23"/>
    </sheetView>
  </sheetViews>
  <sheetFormatPr defaultColWidth="12.6328125" defaultRowHeight="15" customHeight="1"/>
  <cols>
    <col min="1" max="1" width="8.6328125" customWidth="1"/>
    <col min="2" max="2" width="20.08984375" customWidth="1"/>
    <col min="3" max="3" width="7.26953125" customWidth="1"/>
    <col min="4" max="4" width="18.6328125" customWidth="1"/>
    <col min="5" max="5" width="8.6328125" customWidth="1"/>
    <col min="6" max="6" width="10" customWidth="1"/>
    <col min="7" max="7" width="14" customWidth="1"/>
    <col min="8" max="8" width="23" customWidth="1"/>
    <col min="9" max="9" width="13.453125" bestFit="1" customWidth="1"/>
    <col min="10" max="10" width="16" customWidth="1"/>
    <col min="11" max="11" width="12" customWidth="1"/>
    <col min="12" max="12" width="12.7265625" customWidth="1"/>
    <col min="13" max="13" width="17.08984375" customWidth="1"/>
    <col min="14" max="14" width="9" customWidth="1"/>
    <col min="15" max="15" width="11.36328125" customWidth="1"/>
    <col min="16" max="16" width="9.6328125" customWidth="1"/>
    <col min="17" max="17" width="12.7265625" bestFit="1" customWidth="1"/>
    <col min="18" max="26" width="8.6328125" customWidth="1"/>
  </cols>
  <sheetData>
    <row r="1" spans="2:17" ht="14.25" customHeight="1"/>
    <row r="2" spans="2:17" ht="14.25" customHeight="1">
      <c r="B2" s="1" t="s">
        <v>0</v>
      </c>
      <c r="F2" s="1" t="s">
        <v>56</v>
      </c>
      <c r="H2" s="2" t="s">
        <v>7</v>
      </c>
    </row>
    <row r="3" spans="2:17" ht="14.25" customHeight="1">
      <c r="H3" s="10" t="s">
        <v>57</v>
      </c>
    </row>
    <row r="4" spans="2:17" ht="14.25" customHeight="1">
      <c r="B4" s="3" t="s">
        <v>4</v>
      </c>
      <c r="C4" s="3" t="s">
        <v>5</v>
      </c>
      <c r="D4" s="3" t="s">
        <v>6</v>
      </c>
      <c r="H4" s="2" t="s">
        <v>58</v>
      </c>
    </row>
    <row r="5" spans="2:17" ht="14.25" customHeight="1">
      <c r="B5" s="4" t="s">
        <v>59</v>
      </c>
      <c r="C5" s="5">
        <v>2</v>
      </c>
      <c r="D5" s="4" t="s">
        <v>9</v>
      </c>
      <c r="H5" s="2" t="s">
        <v>60</v>
      </c>
    </row>
    <row r="6" spans="2:17" ht="14.25" customHeight="1">
      <c r="B6" s="4" t="s">
        <v>61</v>
      </c>
      <c r="C6" s="5">
        <v>5</v>
      </c>
      <c r="D6" s="4" t="s">
        <v>9</v>
      </c>
      <c r="H6" s="2" t="s">
        <v>62</v>
      </c>
    </row>
    <row r="7" spans="2:17" ht="14.25" customHeight="1">
      <c r="B7" s="4" t="s">
        <v>63</v>
      </c>
      <c r="C7" s="5">
        <v>300</v>
      </c>
      <c r="D7" s="4" t="s">
        <v>13</v>
      </c>
      <c r="K7" s="12" t="s">
        <v>14</v>
      </c>
      <c r="L7" s="13"/>
      <c r="N7" s="12" t="s">
        <v>14</v>
      </c>
      <c r="O7" s="14"/>
      <c r="P7" s="13"/>
    </row>
    <row r="8" spans="2:17" ht="14.25" customHeight="1">
      <c r="B8" s="4" t="s">
        <v>64</v>
      </c>
      <c r="C8" s="5">
        <v>640</v>
      </c>
      <c r="D8" s="4" t="s">
        <v>16</v>
      </c>
      <c r="Q8" s="6">
        <f>SUM(Q11:Q16)</f>
        <v>284087.5</v>
      </c>
    </row>
    <row r="9" spans="2:17" ht="14.25" customHeight="1">
      <c r="B9" s="4" t="s">
        <v>65</v>
      </c>
      <c r="C9" s="5">
        <v>500</v>
      </c>
      <c r="D9" s="4" t="s">
        <v>13</v>
      </c>
      <c r="F9" s="3" t="s">
        <v>18</v>
      </c>
      <c r="G9" s="3" t="s">
        <v>19</v>
      </c>
      <c r="H9" s="3" t="s">
        <v>20</v>
      </c>
      <c r="I9" s="3" t="s">
        <v>21</v>
      </c>
      <c r="J9" s="3" t="s">
        <v>22</v>
      </c>
      <c r="K9" s="3" t="s">
        <v>23</v>
      </c>
      <c r="L9" s="3" t="s">
        <v>24</v>
      </c>
      <c r="M9" s="3" t="s">
        <v>25</v>
      </c>
      <c r="N9" s="3" t="s">
        <v>26</v>
      </c>
      <c r="O9" s="3" t="s">
        <v>27</v>
      </c>
      <c r="P9" s="3" t="s">
        <v>28</v>
      </c>
      <c r="Q9" s="3" t="s">
        <v>29</v>
      </c>
    </row>
    <row r="10" spans="2:17" ht="14.25" customHeight="1">
      <c r="B10" s="4" t="s">
        <v>66</v>
      </c>
      <c r="C10" s="5">
        <v>30</v>
      </c>
      <c r="D10" s="4" t="s">
        <v>31</v>
      </c>
      <c r="F10" s="4" t="s">
        <v>83</v>
      </c>
      <c r="G10" s="4"/>
      <c r="H10" s="4"/>
      <c r="I10" s="4"/>
      <c r="J10" s="7">
        <v>80</v>
      </c>
      <c r="K10" s="4"/>
      <c r="L10" s="4"/>
      <c r="M10" s="7">
        <v>1000</v>
      </c>
      <c r="N10" s="4"/>
      <c r="O10" s="4"/>
      <c r="P10" s="4"/>
      <c r="Q10" s="4"/>
    </row>
    <row r="11" spans="2:17" ht="14.25" customHeight="1">
      <c r="B11" s="4" t="s">
        <v>67</v>
      </c>
      <c r="C11" s="5">
        <v>6</v>
      </c>
      <c r="D11" s="4" t="s">
        <v>33</v>
      </c>
      <c r="F11" s="7" t="s">
        <v>34</v>
      </c>
      <c r="G11" s="8">
        <v>1600</v>
      </c>
      <c r="H11" s="9">
        <f>G11+P10-M10</f>
        <v>600</v>
      </c>
      <c r="I11" s="9">
        <f>J11*$C$19*$C$20/$C$18</f>
        <v>1425</v>
      </c>
      <c r="J11" s="9">
        <f>J10+K11-L11</f>
        <v>35.625</v>
      </c>
      <c r="K11" s="11">
        <v>0</v>
      </c>
      <c r="L11" s="11">
        <v>44.375</v>
      </c>
      <c r="M11" s="9">
        <f>M10+I11-H11+N11+O11+P11</f>
        <v>1825</v>
      </c>
      <c r="N11" s="11">
        <v>0</v>
      </c>
      <c r="O11" s="11">
        <v>0</v>
      </c>
      <c r="P11" s="11">
        <v>0</v>
      </c>
      <c r="Q11" s="5">
        <f>$C$8*J11+$C$7*K11+$C$9*L11+$C$5*M11+$C$6*P11+$C$17*I11+$C$11*N11+$C$10*O11</f>
        <v>62887.5</v>
      </c>
    </row>
    <row r="12" spans="2:17" ht="14.25" customHeight="1">
      <c r="B12" s="4" t="s">
        <v>68</v>
      </c>
      <c r="C12" s="5">
        <v>160</v>
      </c>
      <c r="D12" s="4" t="s">
        <v>36</v>
      </c>
      <c r="F12" s="7" t="s">
        <v>37</v>
      </c>
      <c r="G12" s="8">
        <v>3000</v>
      </c>
      <c r="H12" s="9">
        <f t="shared" ref="H11:H16" si="0">G12+P11-M11</f>
        <v>1175</v>
      </c>
      <c r="I12" s="9">
        <f t="shared" ref="I11:I16" si="1">J12*$C$19*$C$20/$C$18</f>
        <v>1425</v>
      </c>
      <c r="J12" s="9">
        <f>J11+K12-L12</f>
        <v>35.625</v>
      </c>
      <c r="K12" s="11">
        <v>0</v>
      </c>
      <c r="L12" s="11">
        <v>0</v>
      </c>
      <c r="M12" s="9">
        <f t="shared" ref="M11:M16" si="2">M11+I12-H12+N12+O12+P12</f>
        <v>2075</v>
      </c>
      <c r="N12" s="11">
        <v>0</v>
      </c>
      <c r="O12" s="11">
        <v>0</v>
      </c>
      <c r="P12" s="11">
        <v>0</v>
      </c>
      <c r="Q12" s="5">
        <f t="shared" ref="Q12:Q16" si="3">$C$8*J12+$C$7*K12+$C$9*L12+$C$5*M12+$C$6*P12+$C$17*I12+$C$11*N12+$C$10*O12</f>
        <v>41200</v>
      </c>
    </row>
    <row r="13" spans="2:17" ht="14.25" customHeight="1">
      <c r="B13" s="4" t="s">
        <v>69</v>
      </c>
      <c r="C13" s="5">
        <v>10</v>
      </c>
      <c r="D13" s="4" t="s">
        <v>39</v>
      </c>
      <c r="F13" s="7" t="s">
        <v>40</v>
      </c>
      <c r="G13" s="8">
        <v>3200</v>
      </c>
      <c r="H13" s="9">
        <f t="shared" si="0"/>
        <v>1125</v>
      </c>
      <c r="I13" s="9">
        <f t="shared" si="1"/>
        <v>1425</v>
      </c>
      <c r="J13" s="9">
        <f t="shared" ref="J11:J16" si="4">J12+K13-L13</f>
        <v>35.625</v>
      </c>
      <c r="K13" s="11">
        <v>0</v>
      </c>
      <c r="L13" s="11">
        <v>0</v>
      </c>
      <c r="M13" s="9">
        <f t="shared" si="2"/>
        <v>2375</v>
      </c>
      <c r="N13" s="11">
        <v>0</v>
      </c>
      <c r="O13" s="11">
        <v>0</v>
      </c>
      <c r="P13" s="11">
        <v>0</v>
      </c>
      <c r="Q13" s="5">
        <f t="shared" si="3"/>
        <v>41800</v>
      </c>
    </row>
    <row r="14" spans="2:17" ht="14.25" customHeight="1">
      <c r="B14" s="4" t="s">
        <v>70</v>
      </c>
      <c r="C14" s="5">
        <v>1000</v>
      </c>
      <c r="D14" s="4" t="s">
        <v>42</v>
      </c>
      <c r="F14" s="7" t="s">
        <v>43</v>
      </c>
      <c r="G14" s="8">
        <v>3800</v>
      </c>
      <c r="H14" s="9">
        <f t="shared" si="0"/>
        <v>1425</v>
      </c>
      <c r="I14" s="9">
        <f t="shared" si="1"/>
        <v>1425</v>
      </c>
      <c r="J14" s="9">
        <f t="shared" si="4"/>
        <v>35.625</v>
      </c>
      <c r="K14" s="11">
        <v>0</v>
      </c>
      <c r="L14" s="11">
        <v>0</v>
      </c>
      <c r="M14" s="9">
        <f t="shared" si="2"/>
        <v>2375</v>
      </c>
      <c r="N14" s="11">
        <v>0</v>
      </c>
      <c r="O14" s="11">
        <v>0</v>
      </c>
      <c r="P14" s="11">
        <v>0</v>
      </c>
      <c r="Q14" s="5">
        <f t="shared" si="3"/>
        <v>41800</v>
      </c>
    </row>
    <row r="15" spans="2:17" ht="14.25" customHeight="1">
      <c r="B15" s="4" t="s">
        <v>71</v>
      </c>
      <c r="C15" s="5">
        <v>500</v>
      </c>
      <c r="D15" s="4" t="s">
        <v>42</v>
      </c>
      <c r="F15" s="7" t="s">
        <v>45</v>
      </c>
      <c r="G15" s="8">
        <v>2200</v>
      </c>
      <c r="H15" s="9">
        <f t="shared" si="0"/>
        <v>-175</v>
      </c>
      <c r="I15" s="9">
        <f t="shared" si="1"/>
        <v>1425</v>
      </c>
      <c r="J15" s="9">
        <f t="shared" si="4"/>
        <v>35.625</v>
      </c>
      <c r="K15" s="11">
        <v>0</v>
      </c>
      <c r="L15" s="11">
        <v>0</v>
      </c>
      <c r="M15" s="9">
        <f t="shared" si="2"/>
        <v>3975</v>
      </c>
      <c r="N15" s="11">
        <v>0</v>
      </c>
      <c r="O15" s="11">
        <v>0</v>
      </c>
      <c r="P15" s="11">
        <v>0</v>
      </c>
      <c r="Q15" s="5">
        <f t="shared" si="3"/>
        <v>45000</v>
      </c>
    </row>
    <row r="16" spans="2:17" ht="14.25" customHeight="1">
      <c r="B16" s="4" t="s">
        <v>72</v>
      </c>
      <c r="C16" s="5">
        <v>80</v>
      </c>
      <c r="D16" s="4" t="s">
        <v>47</v>
      </c>
      <c r="F16" s="7" t="s">
        <v>48</v>
      </c>
      <c r="G16" s="8">
        <v>2200</v>
      </c>
      <c r="H16" s="9">
        <f t="shared" si="0"/>
        <v>-1775</v>
      </c>
      <c r="I16" s="9">
        <f t="shared" si="1"/>
        <v>1425</v>
      </c>
      <c r="J16" s="9">
        <f t="shared" si="4"/>
        <v>35.625</v>
      </c>
      <c r="K16" s="11">
        <v>0</v>
      </c>
      <c r="L16" s="11">
        <v>0</v>
      </c>
      <c r="M16" s="9">
        <f t="shared" si="2"/>
        <v>7175</v>
      </c>
      <c r="N16" s="11">
        <v>0</v>
      </c>
      <c r="O16" s="11">
        <v>0</v>
      </c>
      <c r="P16" s="11">
        <v>0</v>
      </c>
      <c r="Q16" s="5">
        <f t="shared" si="3"/>
        <v>51400</v>
      </c>
    </row>
    <row r="17" spans="2:17" ht="14.25" customHeight="1">
      <c r="B17" s="4" t="s">
        <v>73</v>
      </c>
      <c r="C17" s="5">
        <v>10</v>
      </c>
      <c r="D17" s="4" t="s">
        <v>31</v>
      </c>
    </row>
    <row r="18" spans="2:17" ht="14.25" customHeight="1">
      <c r="B18" s="4" t="s">
        <v>74</v>
      </c>
      <c r="C18" s="5">
        <v>4</v>
      </c>
      <c r="D18" s="4" t="s">
        <v>51</v>
      </c>
      <c r="I18" s="15" t="s">
        <v>77</v>
      </c>
    </row>
    <row r="19" spans="2:17" ht="14.25" customHeight="1">
      <c r="B19" s="4" t="s">
        <v>75</v>
      </c>
      <c r="C19" s="5">
        <v>20</v>
      </c>
      <c r="D19" s="4" t="s">
        <v>53</v>
      </c>
      <c r="H19" s="15" t="s">
        <v>78</v>
      </c>
      <c r="I19" s="16">
        <f>I11-I12</f>
        <v>0</v>
      </c>
    </row>
    <row r="20" spans="2:17" ht="14.25" customHeight="1">
      <c r="B20" s="4" t="s">
        <v>76</v>
      </c>
      <c r="C20" s="5">
        <v>8</v>
      </c>
      <c r="D20" s="4" t="s">
        <v>55</v>
      </c>
      <c r="H20" s="15" t="s">
        <v>79</v>
      </c>
      <c r="I20" s="16">
        <f t="shared" ref="I20:I23" si="5">I12-I13</f>
        <v>0</v>
      </c>
    </row>
    <row r="21" spans="2:17" ht="14.25" customHeight="1">
      <c r="H21" s="15" t="s">
        <v>80</v>
      </c>
      <c r="I21" s="16">
        <f t="shared" si="5"/>
        <v>0</v>
      </c>
    </row>
    <row r="22" spans="2:17" ht="14.25" customHeight="1">
      <c r="H22" s="15" t="s">
        <v>81</v>
      </c>
      <c r="I22" s="16">
        <f t="shared" si="5"/>
        <v>0</v>
      </c>
    </row>
    <row r="23" spans="2:17" ht="14.25" customHeight="1">
      <c r="H23" s="15" t="s">
        <v>82</v>
      </c>
      <c r="I23" s="16">
        <f t="shared" si="5"/>
        <v>0</v>
      </c>
    </row>
    <row r="24" spans="2:17" ht="14.25" customHeight="1"/>
    <row r="25" spans="2:17" ht="14.25" customHeight="1"/>
    <row r="26" spans="2:17" ht="14.25" customHeight="1"/>
    <row r="27" spans="2:17" ht="14.25" customHeight="1">
      <c r="I27" s="16">
        <f>SUM(I11:I16)</f>
        <v>8550</v>
      </c>
      <c r="J27" s="16">
        <f>SUM(J11:J16)</f>
        <v>213.75</v>
      </c>
      <c r="K27" s="16">
        <f t="shared" ref="K27:P27" si="6">SUM(K11:K16)</f>
        <v>0</v>
      </c>
      <c r="L27" s="16">
        <f>SUM(L11:L16)</f>
        <v>44.375</v>
      </c>
      <c r="M27" s="16">
        <f>SUM(M11:M16)</f>
        <v>19800</v>
      </c>
      <c r="N27" s="16">
        <f t="shared" si="6"/>
        <v>0</v>
      </c>
      <c r="O27" s="16">
        <f t="shared" si="6"/>
        <v>0</v>
      </c>
      <c r="P27" s="16">
        <f t="shared" si="6"/>
        <v>0</v>
      </c>
      <c r="Q27" s="17">
        <f>I27*C17+J27*C8+K27*C7+L27*C9+M27*C5</f>
        <v>284087.5</v>
      </c>
    </row>
    <row r="28" spans="2:17" ht="14.25" customHeight="1">
      <c r="I28" s="18">
        <f>I27*C17</f>
        <v>85500</v>
      </c>
      <c r="J28" s="18">
        <f>J27*C8</f>
        <v>136800</v>
      </c>
      <c r="K28" s="18">
        <f>K27*C7</f>
        <v>0</v>
      </c>
      <c r="L28" s="18">
        <f>L27*C9</f>
        <v>22187.5</v>
      </c>
      <c r="M28" s="18">
        <f>M27*C5</f>
        <v>39600</v>
      </c>
      <c r="N28" s="18">
        <v>0</v>
      </c>
      <c r="O28" s="18">
        <v>0</v>
      </c>
      <c r="P28" s="18">
        <v>0</v>
      </c>
      <c r="Q28" s="19">
        <f>SUM(I28:M28)</f>
        <v>284087.5</v>
      </c>
    </row>
    <row r="29" spans="2:17" ht="14.25" customHeight="1"/>
    <row r="30" spans="2:17" ht="14.25" customHeight="1"/>
    <row r="31" spans="2:17" ht="14.25" customHeight="1"/>
    <row r="32" spans="2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K7:L7"/>
    <mergeCell ref="N7:P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889F-1025-4F89-81C1-011554953045}">
  <dimension ref="A1"/>
  <sheetViews>
    <sheetView showGridLines="0" topLeftCell="A50" zoomScale="88" zoomScaleNormal="88" workbookViewId="0">
      <selection activeCell="K72" sqref="K72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Scenario 1 Chase plan</vt:lpstr>
      <vt:lpstr>Scenario 2 Level plan</vt:lpstr>
      <vt:lpstr>Visualization</vt:lpstr>
      <vt:lpstr>'Scenario 1 Chase plan'!solver_lhs5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Xuan Bao Duy</dc:creator>
  <cp:lastModifiedBy>Administrator</cp:lastModifiedBy>
  <dcterms:created xsi:type="dcterms:W3CDTF">2025-08-22T05:17:59Z</dcterms:created>
  <dcterms:modified xsi:type="dcterms:W3CDTF">2025-09-11T07:28:30Z</dcterms:modified>
</cp:coreProperties>
</file>