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hu\Desktop\qFlux\data\media\formulation\"/>
    </mc:Choice>
  </mc:AlternateContent>
  <bookViews>
    <workbookView xWindow="0" yWindow="0" windowWidth="19200" windowHeight="6900"/>
  </bookViews>
  <sheets>
    <sheet name="REFERENCE" sheetId="2" r:id="rId1"/>
    <sheet name="Components" sheetId="1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2" l="1"/>
  <c r="H6" i="2" s="1"/>
  <c r="C6" i="2"/>
  <c r="C19" i="1" l="1"/>
  <c r="D19" i="1" s="1"/>
  <c r="H19" i="1" s="1"/>
  <c r="C18" i="1"/>
  <c r="D18" i="1" s="1"/>
  <c r="H18" i="1" s="1"/>
  <c r="C16" i="1"/>
  <c r="C15" i="1"/>
  <c r="D15" i="1" s="1"/>
  <c r="H15" i="1" s="1"/>
  <c r="C14" i="1"/>
  <c r="D14" i="1" s="1"/>
  <c r="H14" i="1" s="1"/>
  <c r="C13" i="1"/>
  <c r="D13" i="1" s="1"/>
  <c r="H13" i="1" s="1"/>
  <c r="C12" i="1"/>
  <c r="D12" i="1" s="1"/>
  <c r="H12" i="1" s="1"/>
  <c r="C11" i="1"/>
  <c r="D11" i="1" s="1"/>
  <c r="H11" i="1" s="1"/>
  <c r="C10" i="1"/>
  <c r="D10" i="1" s="1"/>
  <c r="H10" i="1" s="1"/>
  <c r="C9" i="1"/>
  <c r="D9" i="1" s="1"/>
  <c r="H9" i="1" s="1"/>
  <c r="B16" i="1"/>
  <c r="C8" i="1"/>
  <c r="D8" i="1" s="1"/>
  <c r="H8" i="1" s="1"/>
  <c r="C7" i="1"/>
  <c r="D7" i="1" s="1"/>
  <c r="H7" i="1" s="1"/>
  <c r="C6" i="1"/>
  <c r="D6" i="1" s="1"/>
  <c r="H6" i="1" s="1"/>
  <c r="C5" i="1"/>
  <c r="D5" i="1" s="1"/>
  <c r="H5" i="1" s="1"/>
  <c r="C4" i="1"/>
  <c r="D4" i="1" s="1"/>
  <c r="H4" i="1" s="1"/>
  <c r="C3" i="1"/>
  <c r="D3" i="1" s="1"/>
  <c r="H3" i="1" s="1"/>
  <c r="D16" i="1" l="1"/>
  <c r="H17" i="1" s="1"/>
  <c r="H16" i="1"/>
</calcChain>
</file>

<file path=xl/sharedStrings.xml><?xml version="1.0" encoding="utf-8"?>
<sst xmlns="http://schemas.openxmlformats.org/spreadsheetml/2006/main" count="84" uniqueCount="72">
  <si>
    <t>Component</t>
  </si>
  <si>
    <t>Molecular Weight [g/mol]</t>
  </si>
  <si>
    <t>Concentration [g/L]</t>
  </si>
  <si>
    <t>Concentration [M]</t>
  </si>
  <si>
    <t>Breakdown</t>
  </si>
  <si>
    <t>Recon ID</t>
  </si>
  <si>
    <t>Exchange Reaction</t>
  </si>
  <si>
    <t>Glucose</t>
  </si>
  <si>
    <t>D-Glucose</t>
  </si>
  <si>
    <t>glc_D[e]</t>
  </si>
  <si>
    <t>EX_glc_D[e]</t>
  </si>
  <si>
    <t>Sodium</t>
  </si>
  <si>
    <t>Potassium</t>
  </si>
  <si>
    <t>Chloride</t>
  </si>
  <si>
    <t>Calcium</t>
  </si>
  <si>
    <t>Inorganic phosphorus</t>
  </si>
  <si>
    <t>Cholesterol</t>
  </si>
  <si>
    <t>Urate</t>
  </si>
  <si>
    <t>Creatinine</t>
  </si>
  <si>
    <t>Total bilirubin</t>
  </si>
  <si>
    <t>Cortisol</t>
  </si>
  <si>
    <t>Progesterone</t>
  </si>
  <si>
    <t>Testosterone</t>
  </si>
  <si>
    <t>Prostaglandin E</t>
  </si>
  <si>
    <t>Prostaglandin F</t>
  </si>
  <si>
    <t>Vitamin A</t>
  </si>
  <si>
    <t>Vitamin E</t>
  </si>
  <si>
    <t>na1[e]</t>
  </si>
  <si>
    <t>EX_na1[e]</t>
  </si>
  <si>
    <t>k[e]</t>
  </si>
  <si>
    <t>EX_k[e]</t>
  </si>
  <si>
    <t>cl[e]</t>
  </si>
  <si>
    <t>EX_cl[e]</t>
  </si>
  <si>
    <t>ca2[e]</t>
  </si>
  <si>
    <t>EX_ca2[e]</t>
  </si>
  <si>
    <t>Orthophosphate</t>
  </si>
  <si>
    <t>pi[e]</t>
  </si>
  <si>
    <t>EX_pi[e]</t>
  </si>
  <si>
    <t>EX_chsterol[e]</t>
  </si>
  <si>
    <t>chsterol[e]</t>
  </si>
  <si>
    <t>urate[e]</t>
  </si>
  <si>
    <t>EX_urate[e]</t>
  </si>
  <si>
    <t>EX_crtn[e]</t>
  </si>
  <si>
    <t>crtn[e]</t>
  </si>
  <si>
    <t>Bilirubin</t>
  </si>
  <si>
    <t>bilirub[e]</t>
  </si>
  <si>
    <t>EX_bilirub[e]</t>
  </si>
  <si>
    <t>EX_crtsl[e]</t>
  </si>
  <si>
    <t>crtsl[e]</t>
  </si>
  <si>
    <t>EX_prgstrn[e]</t>
  </si>
  <si>
    <t>prgstrn[e]</t>
  </si>
  <si>
    <t>EX_tststerone[e]</t>
  </si>
  <si>
    <t>tststerone[e]</t>
  </si>
  <si>
    <t>Prostaglandin E1</t>
  </si>
  <si>
    <t>Prostaglandin E2</t>
  </si>
  <si>
    <t>prostge1[e]</t>
  </si>
  <si>
    <t>proste2[e]</t>
  </si>
  <si>
    <t>EX_prostge1[e]</t>
  </si>
  <si>
    <t>EX_prostge2[e]</t>
  </si>
  <si>
    <t>Prostaglandin F2Alpha</t>
  </si>
  <si>
    <t>prostgf2[e]</t>
  </si>
  <si>
    <t>EX_prostgf2[e]</t>
  </si>
  <si>
    <t>Retinol</t>
  </si>
  <si>
    <t>retinol[e]</t>
  </si>
  <si>
    <t>EX_retinol[e]</t>
  </si>
  <si>
    <t>Gamma-Tocopherol</t>
  </si>
  <si>
    <t>yvite[e]</t>
  </si>
  <si>
    <t>EX_yvite[e]</t>
  </si>
  <si>
    <t>https://link.springer.com/content/pdf/10.1007%2FBF02810081.pdf</t>
  </si>
  <si>
    <t>Price et al., In Vitro, 1982</t>
  </si>
  <si>
    <t>Relationship between in vitro growth promotion and biophysical and biochemical properties of the serum supplement</t>
  </si>
  <si>
    <t>Removed due to causing infinitely large objective values: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</si>
</sst>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tabSelected="1" workbookViewId="0">
      <selection activeCell="A6" sqref="A6"/>
    </sheetView>
  </sheetViews>
  <sheetFormatPr defaultRowHeight="14.4" x14ac:dyDescent="0.3"/>
  <sheetData>
    <row r="1" spans="1:8" x14ac:dyDescent="0.3">
      <c r="A1" t="s">
        <v>69</v>
      </c>
    </row>
    <row r="2" spans="1:8" x14ac:dyDescent="0.3">
      <c r="A2" t="s">
        <v>70</v>
      </c>
    </row>
    <row r="3" spans="1:8" x14ac:dyDescent="0.3">
      <c r="A3" t="s">
        <v>68</v>
      </c>
    </row>
    <row r="5" spans="1:8" x14ac:dyDescent="0.3">
      <c r="A5" t="s">
        <v>71</v>
      </c>
    </row>
    <row r="6" spans="1:8" x14ac:dyDescent="0.3">
      <c r="A6" t="s">
        <v>24</v>
      </c>
      <c r="B6">
        <v>354.48</v>
      </c>
      <c r="C6">
        <f>0.00000001223*1000</f>
        <v>1.223E-5</v>
      </c>
      <c r="D6">
        <f>C6/B6</f>
        <v>3.4501241254795756E-8</v>
      </c>
      <c r="E6" t="s">
        <v>59</v>
      </c>
      <c r="F6" t="s">
        <v>60</v>
      </c>
      <c r="G6" t="s">
        <v>61</v>
      </c>
      <c r="H6">
        <f>D6</f>
        <v>3.4501241254795756E-8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18" sqref="A18:XFD18"/>
    </sheetView>
  </sheetViews>
  <sheetFormatPr defaultRowHeight="14.4" x14ac:dyDescent="0.3"/>
  <cols>
    <col min="1" max="1" width="33.77734375" customWidth="1"/>
    <col min="2" max="2" width="23.109375" bestFit="1" customWidth="1"/>
    <col min="3" max="3" width="17.77734375" bestFit="1" customWidth="1"/>
    <col min="4" max="4" width="16.6640625" bestFit="1" customWidth="1"/>
    <col min="5" max="5" width="11" bestFit="1" customWidth="1"/>
    <col min="6" max="6" width="8.44140625" bestFit="1" customWidth="1"/>
    <col min="7" max="7" width="16.88671875" bestFit="1" customWidth="1"/>
    <col min="8" max="8" width="16.6640625" bestFit="1" customWidth="1"/>
  </cols>
  <sheetData>
    <row r="1" spans="1:8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/>
      <c r="G1" s="3"/>
      <c r="H1" s="3"/>
    </row>
    <row r="2" spans="1:8" x14ac:dyDescent="0.3">
      <c r="A2" s="3"/>
      <c r="B2" s="3"/>
      <c r="C2" s="3"/>
      <c r="D2" s="3"/>
      <c r="E2" s="1" t="s">
        <v>0</v>
      </c>
      <c r="F2" s="2" t="s">
        <v>5</v>
      </c>
      <c r="G2" s="1" t="s">
        <v>6</v>
      </c>
      <c r="H2" s="1" t="s">
        <v>3</v>
      </c>
    </row>
    <row r="3" spans="1:8" x14ac:dyDescent="0.3">
      <c r="A3" t="s">
        <v>7</v>
      </c>
      <c r="B3">
        <v>180.16</v>
      </c>
      <c r="C3">
        <f>125/1000*10</f>
        <v>1.25</v>
      </c>
      <c r="D3">
        <f>C3/B3</f>
        <v>6.9382770870337479E-3</v>
      </c>
      <c r="E3" t="s">
        <v>8</v>
      </c>
      <c r="F3" t="s">
        <v>9</v>
      </c>
      <c r="G3" t="s">
        <v>10</v>
      </c>
      <c r="H3">
        <f>D3</f>
        <v>6.9382770870337479E-3</v>
      </c>
    </row>
    <row r="4" spans="1:8" x14ac:dyDescent="0.3">
      <c r="A4" t="s">
        <v>11</v>
      </c>
      <c r="B4">
        <v>22.99</v>
      </c>
      <c r="C4">
        <f>137*B4/1000</f>
        <v>3.1496299999999997</v>
      </c>
      <c r="D4">
        <f>C4/B4</f>
        <v>0.13699999999999998</v>
      </c>
      <c r="E4" t="s">
        <v>11</v>
      </c>
      <c r="F4" t="s">
        <v>27</v>
      </c>
      <c r="G4" t="s">
        <v>28</v>
      </c>
      <c r="H4">
        <f>D4</f>
        <v>0.13699999999999998</v>
      </c>
    </row>
    <row r="5" spans="1:8" x14ac:dyDescent="0.3">
      <c r="A5" t="s">
        <v>12</v>
      </c>
      <c r="B5">
        <v>39.1</v>
      </c>
      <c r="C5">
        <f>11.2*B5/1000</f>
        <v>0.43792000000000003</v>
      </c>
      <c r="D5">
        <f>C5/B5</f>
        <v>1.12E-2</v>
      </c>
      <c r="E5" t="s">
        <v>12</v>
      </c>
      <c r="F5" t="s">
        <v>29</v>
      </c>
      <c r="G5" t="s">
        <v>30</v>
      </c>
      <c r="H5">
        <f>D5</f>
        <v>1.12E-2</v>
      </c>
    </row>
    <row r="6" spans="1:8" x14ac:dyDescent="0.3">
      <c r="A6" t="s">
        <v>13</v>
      </c>
      <c r="B6">
        <v>35.450000000000003</v>
      </c>
      <c r="C6">
        <f>103*B6/1000</f>
        <v>3.6513500000000003</v>
      </c>
      <c r="D6">
        <f>C6/B6</f>
        <v>0.10299999999999999</v>
      </c>
      <c r="E6" t="s">
        <v>13</v>
      </c>
      <c r="F6" t="s">
        <v>31</v>
      </c>
      <c r="G6" t="s">
        <v>32</v>
      </c>
      <c r="H6">
        <f>D6</f>
        <v>0.10299999999999999</v>
      </c>
    </row>
    <row r="7" spans="1:8" x14ac:dyDescent="0.3">
      <c r="A7" t="s">
        <v>14</v>
      </c>
      <c r="B7">
        <v>40.08</v>
      </c>
      <c r="C7">
        <f>13.6/1000*10</f>
        <v>0.13599999999999998</v>
      </c>
      <c r="D7">
        <f>C7/B7</f>
        <v>3.3932135728542913E-3</v>
      </c>
      <c r="E7" t="s">
        <v>14</v>
      </c>
      <c r="F7" t="s">
        <v>33</v>
      </c>
      <c r="G7" t="s">
        <v>34</v>
      </c>
      <c r="H7">
        <f>D7</f>
        <v>3.3932135728542913E-3</v>
      </c>
    </row>
    <row r="8" spans="1:8" x14ac:dyDescent="0.3">
      <c r="A8" t="s">
        <v>15</v>
      </c>
      <c r="B8">
        <v>94.97</v>
      </c>
      <c r="C8">
        <f>9.8/1000*10</f>
        <v>9.8000000000000018E-2</v>
      </c>
      <c r="D8">
        <f>C8/B8</f>
        <v>1.0319048120459094E-3</v>
      </c>
      <c r="E8" t="s">
        <v>35</v>
      </c>
      <c r="F8" t="s">
        <v>36</v>
      </c>
      <c r="G8" t="s">
        <v>37</v>
      </c>
      <c r="H8">
        <f>D8</f>
        <v>1.0319048120459094E-3</v>
      </c>
    </row>
    <row r="9" spans="1:8" x14ac:dyDescent="0.3">
      <c r="A9" t="s">
        <v>16</v>
      </c>
      <c r="B9">
        <v>386.65</v>
      </c>
      <c r="C9">
        <f>31/1000*10</f>
        <v>0.31</v>
      </c>
      <c r="D9">
        <f>C9/B9</f>
        <v>8.0175869649553862E-4</v>
      </c>
      <c r="E9" t="s">
        <v>16</v>
      </c>
      <c r="F9" t="s">
        <v>39</v>
      </c>
      <c r="G9" t="s">
        <v>38</v>
      </c>
      <c r="H9">
        <f>D9</f>
        <v>8.0175869649553862E-4</v>
      </c>
    </row>
    <row r="10" spans="1:8" x14ac:dyDescent="0.3">
      <c r="A10" t="s">
        <v>17</v>
      </c>
      <c r="B10">
        <v>168.11</v>
      </c>
      <c r="C10">
        <f>2.9/1000*10</f>
        <v>2.8999999999999998E-2</v>
      </c>
      <c r="D10">
        <f>C10/B10</f>
        <v>1.7250609719826301E-4</v>
      </c>
      <c r="E10" t="s">
        <v>17</v>
      </c>
      <c r="F10" t="s">
        <v>40</v>
      </c>
      <c r="G10" t="s">
        <v>41</v>
      </c>
      <c r="H10">
        <f>D10</f>
        <v>1.7250609719826301E-4</v>
      </c>
    </row>
    <row r="11" spans="1:8" x14ac:dyDescent="0.3">
      <c r="A11" t="s">
        <v>18</v>
      </c>
      <c r="B11">
        <v>113.12</v>
      </c>
      <c r="C11">
        <f>3.1/1000*10</f>
        <v>3.1E-2</v>
      </c>
      <c r="D11">
        <f>C11/B11</f>
        <v>2.7404526166902401E-4</v>
      </c>
      <c r="E11" t="s">
        <v>18</v>
      </c>
      <c r="F11" t="s">
        <v>43</v>
      </c>
      <c r="G11" t="s">
        <v>42</v>
      </c>
      <c r="H11">
        <f>D11</f>
        <v>2.7404526166902401E-4</v>
      </c>
    </row>
    <row r="12" spans="1:8" x14ac:dyDescent="0.3">
      <c r="A12" t="s">
        <v>19</v>
      </c>
      <c r="B12">
        <v>584.66</v>
      </c>
      <c r="C12">
        <f>0.4/1000*10</f>
        <v>4.0000000000000001E-3</v>
      </c>
      <c r="D12">
        <f>C12/B12</f>
        <v>6.8415831423391375E-6</v>
      </c>
      <c r="E12" t="s">
        <v>44</v>
      </c>
      <c r="F12" t="s">
        <v>45</v>
      </c>
      <c r="G12" t="s">
        <v>46</v>
      </c>
      <c r="H12">
        <f>D12</f>
        <v>6.8415831423391375E-6</v>
      </c>
    </row>
    <row r="13" spans="1:8" x14ac:dyDescent="0.3">
      <c r="A13" t="s">
        <v>20</v>
      </c>
      <c r="B13">
        <v>362.47</v>
      </c>
      <c r="C13">
        <f>0.0000005*10</f>
        <v>4.9999999999999996E-6</v>
      </c>
      <c r="D13">
        <f>C13/B13</f>
        <v>1.3794245040968905E-8</v>
      </c>
      <c r="E13" t="s">
        <v>20</v>
      </c>
      <c r="F13" t="s">
        <v>48</v>
      </c>
      <c r="G13" t="s">
        <v>47</v>
      </c>
      <c r="H13">
        <f>D13</f>
        <v>1.3794245040968905E-8</v>
      </c>
    </row>
    <row r="14" spans="1:8" x14ac:dyDescent="0.3">
      <c r="A14" t="s">
        <v>21</v>
      </c>
      <c r="B14">
        <v>314.47000000000003</v>
      </c>
      <c r="C14">
        <f>0.000000008*10</f>
        <v>8.0000000000000002E-8</v>
      </c>
      <c r="D14">
        <f>C14/B14</f>
        <v>2.5439628581422708E-10</v>
      </c>
      <c r="E14" t="s">
        <v>21</v>
      </c>
      <c r="F14" t="s">
        <v>50</v>
      </c>
      <c r="G14" t="s">
        <v>49</v>
      </c>
      <c r="H14">
        <f>D14</f>
        <v>2.5439628581422708E-10</v>
      </c>
    </row>
    <row r="15" spans="1:8" x14ac:dyDescent="0.3">
      <c r="A15" t="s">
        <v>22</v>
      </c>
      <c r="B15">
        <v>288.42</v>
      </c>
      <c r="C15">
        <f>0.00000004*10</f>
        <v>3.9999999999999998E-7</v>
      </c>
      <c r="D15">
        <f>C15/B15</f>
        <v>1.3868663754247277E-9</v>
      </c>
      <c r="E15" t="s">
        <v>22</v>
      </c>
      <c r="F15" t="s">
        <v>52</v>
      </c>
      <c r="G15" t="s">
        <v>51</v>
      </c>
      <c r="H15">
        <f>D15</f>
        <v>1.3868663754247277E-9</v>
      </c>
    </row>
    <row r="16" spans="1:8" x14ac:dyDescent="0.3">
      <c r="A16" t="s">
        <v>23</v>
      </c>
      <c r="B16">
        <f>(354.48+352.47)/2</f>
        <v>353.47500000000002</v>
      </c>
      <c r="C16">
        <f>0.00000000591*1000</f>
        <v>5.9099999999999993E-6</v>
      </c>
      <c r="D16">
        <f>C16/B16</f>
        <v>1.6719711436452361E-8</v>
      </c>
      <c r="E16" t="s">
        <v>53</v>
      </c>
      <c r="F16" t="s">
        <v>55</v>
      </c>
      <c r="G16" t="s">
        <v>57</v>
      </c>
      <c r="H16">
        <f>D16/2</f>
        <v>8.3598557182261807E-9</v>
      </c>
    </row>
    <row r="17" spans="1:8" x14ac:dyDescent="0.3">
      <c r="E17" t="s">
        <v>54</v>
      </c>
      <c r="F17" t="s">
        <v>56</v>
      </c>
      <c r="G17" t="s">
        <v>58</v>
      </c>
      <c r="H17">
        <f>D16/2</f>
        <v>8.3598557182261807E-9</v>
      </c>
    </row>
    <row r="18" spans="1:8" x14ac:dyDescent="0.3">
      <c r="A18" t="s">
        <v>25</v>
      </c>
      <c r="B18">
        <v>286.45</v>
      </c>
      <c r="C18">
        <f>0.000009*10</f>
        <v>9.0000000000000006E-5</v>
      </c>
      <c r="D18">
        <f>C18/B18</f>
        <v>3.1419095828242277E-7</v>
      </c>
      <c r="E18" t="s">
        <v>62</v>
      </c>
      <c r="F18" t="s">
        <v>63</v>
      </c>
      <c r="G18" t="s">
        <v>64</v>
      </c>
      <c r="H18">
        <f>D18</f>
        <v>3.1419095828242277E-7</v>
      </c>
    </row>
    <row r="19" spans="1:8" x14ac:dyDescent="0.3">
      <c r="A19" t="s">
        <v>26</v>
      </c>
      <c r="B19">
        <v>430.71</v>
      </c>
      <c r="C19">
        <f>0.00011*10</f>
        <v>1.1000000000000001E-3</v>
      </c>
      <c r="D19">
        <f>C19/B19</f>
        <v>2.5539225929279564E-6</v>
      </c>
      <c r="E19" t="s">
        <v>65</v>
      </c>
      <c r="F19" t="s">
        <v>66</v>
      </c>
      <c r="G19" t="s">
        <v>67</v>
      </c>
      <c r="H19">
        <f>D19</f>
        <v>2.5539225929279564E-6</v>
      </c>
    </row>
  </sheetData>
  <mergeCells count="5">
    <mergeCell ref="A1:A2"/>
    <mergeCell ref="B1:B2"/>
    <mergeCell ref="C1:C2"/>
    <mergeCell ref="D1:D2"/>
    <mergeCell ref="E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REFERENCE</vt:lpstr>
      <vt:lpstr>Components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Lewis</dc:creator>
  <cp:lastModifiedBy>Joshua Lewis</cp:lastModifiedBy>
  <dcterms:created xsi:type="dcterms:W3CDTF">2018-03-06T01:25:21Z</dcterms:created>
  <dcterms:modified xsi:type="dcterms:W3CDTF">2018-05-03T14:05:19Z</dcterms:modified>
</cp:coreProperties>
</file>