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56" windowWidth="23256" windowHeight="13176" firstSheet="3" activeTab="3"/>
  </bookViews>
  <sheets>
    <sheet name="Лист1" sheetId="4" state="hidden" r:id="rId1"/>
    <sheet name="Лист2" sheetId="5" state="hidden" r:id="rId2"/>
    <sheet name="Лист3" sheetId="6" state="hidden" r:id="rId3"/>
    <sheet name="Автоматизированный расчет" sheetId="3" r:id="rId4"/>
    <sheet name="Соответствие профилю" sheetId="2" r:id="rId5"/>
  </sheets>
  <calcPr calcId="125725"/>
  <pivotCaches>
    <pivotCache cacheId="0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3"/>
  <c r="P3"/>
  <c r="P4"/>
  <c r="P5"/>
  <c r="P2"/>
  <c r="B33"/>
  <c r="D5"/>
  <c r="C32"/>
  <c r="C30"/>
  <c r="E30" l="1"/>
  <c r="G30" s="1"/>
  <c r="E32"/>
  <c r="G32" s="1"/>
  <c r="E23"/>
  <c r="F23" s="1"/>
  <c r="D4"/>
  <c r="D6"/>
  <c r="D23"/>
  <c r="C28"/>
  <c r="C27"/>
  <c r="C31"/>
  <c r="C26"/>
  <c r="E26" l="1"/>
  <c r="G26" s="1"/>
  <c r="E31"/>
  <c r="G31" s="1"/>
  <c r="E27"/>
  <c r="G27" s="1"/>
  <c r="E28"/>
  <c r="G28" s="1"/>
  <c r="H23"/>
  <c r="E2"/>
  <c r="D15" l="1"/>
  <c r="D19"/>
  <c r="D2"/>
  <c r="W2"/>
  <c r="V2" s="1"/>
  <c r="S2"/>
  <c r="S6"/>
  <c r="U6" s="1"/>
  <c r="D20" s="1"/>
  <c r="S5"/>
  <c r="U5" s="1"/>
  <c r="D16" s="1"/>
  <c r="S4"/>
  <c r="U4" s="1"/>
  <c r="D12" s="1"/>
  <c r="S3"/>
  <c r="U3" s="1"/>
  <c r="D8" s="1"/>
  <c r="C29"/>
  <c r="E29" l="1"/>
  <c r="G29" s="1"/>
  <c r="U2"/>
  <c r="E22"/>
  <c r="F22" s="1"/>
  <c r="E18"/>
  <c r="F18" s="1"/>
  <c r="E14"/>
  <c r="F14" s="1"/>
  <c r="D11"/>
  <c r="D3"/>
  <c r="D22"/>
  <c r="D18"/>
  <c r="D14"/>
  <c r="D10"/>
  <c r="D7"/>
  <c r="D21"/>
  <c r="D17"/>
  <c r="D13"/>
  <c r="D9"/>
  <c r="E10"/>
  <c r="F10" s="1"/>
  <c r="E6"/>
  <c r="F6" s="1"/>
  <c r="E21"/>
  <c r="F21" s="1"/>
  <c r="E17"/>
  <c r="F17" s="1"/>
  <c r="E13"/>
  <c r="F13" s="1"/>
  <c r="E9"/>
  <c r="F9" s="1"/>
  <c r="E5"/>
  <c r="F5" s="1"/>
  <c r="E20"/>
  <c r="F20" s="1"/>
  <c r="H20" s="1"/>
  <c r="E16"/>
  <c r="F16" s="1"/>
  <c r="H16" s="1"/>
  <c r="E12"/>
  <c r="F12" s="1"/>
  <c r="H12" s="1"/>
  <c r="E8"/>
  <c r="F8" s="1"/>
  <c r="H8" s="1"/>
  <c r="E4"/>
  <c r="F4" s="1"/>
  <c r="H4" s="1"/>
  <c r="F2"/>
  <c r="H2" s="1"/>
  <c r="E19"/>
  <c r="F19" s="1"/>
  <c r="H19" s="1"/>
  <c r="E15"/>
  <c r="F15" s="1"/>
  <c r="H15" s="1"/>
  <c r="E11"/>
  <c r="F11" s="1"/>
  <c r="E7"/>
  <c r="F7" s="1"/>
  <c r="E3"/>
  <c r="F3" s="1"/>
  <c r="D29"/>
  <c r="D30"/>
  <c r="D27"/>
  <c r="D32"/>
  <c r="D28"/>
  <c r="D31"/>
  <c r="U7"/>
  <c r="V4"/>
  <c r="V3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3" i="3" l="1"/>
  <c r="H22"/>
  <c r="H10"/>
  <c r="H14"/>
  <c r="H18"/>
  <c r="H6"/>
  <c r="H21"/>
  <c r="H13"/>
  <c r="H9"/>
  <c r="H7"/>
  <c r="H5"/>
  <c r="H11"/>
  <c r="H17"/>
  <c r="V7"/>
  <c r="I40" i="2"/>
  <c r="I44"/>
  <c r="I41"/>
  <c r="I32"/>
  <c r="I31"/>
  <c r="I30"/>
  <c r="I29"/>
  <c r="I28"/>
  <c r="I27"/>
  <c r="I26"/>
  <c r="C33" i="3" l="1"/>
  <c r="D33" s="1"/>
  <c r="D26"/>
</calcChain>
</file>

<file path=xl/sharedStrings.xml><?xml version="1.0" encoding="utf-8"?>
<sst xmlns="http://schemas.openxmlformats.org/spreadsheetml/2006/main" count="229" uniqueCount="73">
  <si>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</si>
  <si>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</si>
  <si>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</si>
  <si>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</si>
  <si>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</si>
  <si>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</si>
  <si>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</si>
  <si>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</si>
  <si>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</si>
  <si>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</si>
  <si>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</si>
  <si>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</si>
  <si>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</si>
  <si>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</si>
  <si>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</si>
  <si>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</si>
  <si>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</si>
  <si>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</si>
  <si>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</si>
  <si>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</si>
  <si>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</si>
  <si>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</si>
  <si>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</si>
  <si>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</si>
  <si>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</si>
  <si>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</si>
  <si>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</si>
  <si>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</si>
  <si>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</si>
  <si>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</si>
  <si>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</si>
  <si>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</si>
  <si>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</si>
  <si>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</si>
  <si>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</si>
  <si>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</si>
  <si>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</si>
  <si>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</si>
  <si>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</si>
  <si>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</si>
  <si>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</si>
  <si>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</si>
  <si>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</si>
  <si>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</si>
  <si>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</si>
  <si>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</si>
  <si>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</si>
  <si>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</si>
  <si>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</si>
  <si>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</si>
  <si>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</si>
  <si>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</si>
  <si>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</si>
  <si>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</si>
  <si>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</si>
  <si>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</si>
  <si>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</si>
  <si>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</si>
  <si>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</si>
  <si>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Поиск рейса</t>
  </si>
  <si>
    <t>Бронирование билета</t>
  </si>
  <si>
    <t>Отмена бронирования</t>
  </si>
  <si>
    <t>Выбор рейса</t>
  </si>
  <si>
    <t>click_cancel_ckecked</t>
  </si>
  <si>
    <t>click_choose_flight</t>
  </si>
  <si>
    <t>click_find_flight</t>
  </si>
  <si>
    <t>click_flights</t>
  </si>
  <si>
    <t>click_itinerary</t>
  </si>
  <si>
    <t>click_sign_off</t>
  </si>
  <si>
    <t>connect_to_server</t>
  </si>
  <si>
    <t>Соответствие профилю</t>
  </si>
  <si>
    <t>Количество запросов одним пользователем в минуту</t>
  </si>
  <si>
    <t>click_book</t>
  </si>
</sst>
</file>

<file path=xl/styles.xml><?xml version="1.0" encoding="utf-8"?>
<styleSheet xmlns="http://schemas.openxmlformats.org/spreadsheetml/2006/main">
  <numFmts count="1">
    <numFmt numFmtId="164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9.35"/>
      <color theme="10"/>
      <name val="Calibri"/>
      <family val="2"/>
    </font>
    <font>
      <sz val="6"/>
      <color rgb="FF000000"/>
      <name val="Verdana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0" borderId="15" xfId="0" applyBorder="1"/>
    <xf numFmtId="0" fontId="5" fillId="0" borderId="15" xfId="0" applyFont="1" applyBorder="1"/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5" fillId="0" borderId="15" xfId="0" applyNumberFormat="1" applyFont="1" applyBorder="1"/>
    <xf numFmtId="9" fontId="5" fillId="0" borderId="15" xfId="44" applyFont="1" applyBorder="1"/>
    <xf numFmtId="1" fontId="3" fillId="0" borderId="15" xfId="0" applyNumberFormat="1" applyFont="1" applyBorder="1" applyAlignment="1">
      <alignment horizontal="right" wrapText="1"/>
    </xf>
    <xf numFmtId="0" fontId="9" fillId="0" borderId="0" xfId="0" applyFont="1"/>
    <xf numFmtId="0" fontId="5" fillId="36" borderId="15" xfId="0" applyFont="1" applyFill="1" applyBorder="1"/>
    <xf numFmtId="9" fontId="0" fillId="0" borderId="0" xfId="0" applyNumberFormat="1"/>
    <xf numFmtId="9" fontId="0" fillId="5" borderId="15" xfId="0" applyNumberFormat="1" applyFill="1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5" fillId="0" borderId="18" xfId="0" applyFont="1" applyBorder="1"/>
    <xf numFmtId="0" fontId="27" fillId="5" borderId="0" xfId="45" applyFill="1" applyAlignment="1" applyProtection="1">
      <alignment vertical="center"/>
    </xf>
    <xf numFmtId="0" fontId="28" fillId="5" borderId="0" xfId="0" applyFont="1" applyFill="1" applyAlignment="1">
      <alignment vertical="center" wrapText="1"/>
    </xf>
    <xf numFmtId="0" fontId="28" fillId="5" borderId="0" xfId="0" applyFont="1" applyFill="1" applyAlignment="1">
      <alignment vertical="center"/>
    </xf>
    <xf numFmtId="0" fontId="0" fillId="5" borderId="0" xfId="0" applyFill="1"/>
    <xf numFmtId="0" fontId="0" fillId="34" borderId="0" xfId="0" applyFill="1" applyAlignment="1">
      <alignment horizontal="center"/>
    </xf>
    <xf numFmtId="0" fontId="0" fillId="0" borderId="3" xfId="0" applyBorder="1"/>
    <xf numFmtId="0" fontId="28" fillId="5" borderId="3" xfId="0" applyFont="1" applyFill="1" applyBorder="1" applyAlignment="1">
      <alignment vertical="center"/>
    </xf>
    <xf numFmtId="0" fontId="0" fillId="5" borderId="3" xfId="0" applyFill="1" applyBorder="1"/>
    <xf numFmtId="0" fontId="27" fillId="5" borderId="3" xfId="45" applyFill="1" applyBorder="1" applyAlignment="1" applyProtection="1">
      <alignment vertical="center"/>
    </xf>
    <xf numFmtId="0" fontId="0" fillId="5" borderId="20" xfId="0" applyFill="1" applyBorder="1"/>
    <xf numFmtId="0" fontId="0" fillId="0" borderId="3" xfId="0" quotePrefix="1" applyNumberFormat="1" applyBorder="1"/>
    <xf numFmtId="0" fontId="0" fillId="0" borderId="3" xfId="0" quotePrefix="1" applyNumberFormat="1" applyBorder="1" applyAlignment="1">
      <alignment horizontal="left"/>
    </xf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5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4.694318865739" createdVersion="3" refreshedVersion="3" minRefreshableVersion="3" recordCount="22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ход из системы"/>
        <s v="Выбор рейса из найденных "/>
        <s v="Просмотр квитанций"/>
        <s v="Оплата билета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72" maxValue="120"/>
    </cacheField>
    <cacheField name="одним пользователем в минуту" numFmtId="2">
      <sharedItems containsSemiMixedTypes="0" containsString="0" containsNumber="1" minValue="0.5" maxValue="0.8333333333333333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36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Поиск рейса"/>
    <x v="0"/>
    <n v="1"/>
    <n v="1"/>
    <n v="100"/>
    <n v="0.6"/>
    <n v="60"/>
    <n v="36"/>
  </r>
  <r>
    <s v="Поиск рейса"/>
    <x v="1"/>
    <n v="1"/>
    <n v="1"/>
    <n v="100"/>
    <n v="0.6"/>
    <n v="60"/>
    <n v="36"/>
  </r>
  <r>
    <s v="Поиск рейса"/>
    <x v="2"/>
    <n v="1"/>
    <n v="1"/>
    <n v="100"/>
    <n v="0.6"/>
    <n v="60"/>
    <n v="36"/>
  </r>
  <r>
    <s v="Выбор рейса"/>
    <x v="0"/>
    <n v="1"/>
    <n v="3"/>
    <n v="120"/>
    <n v="0.5"/>
    <n v="60"/>
    <n v="90"/>
  </r>
  <r>
    <s v="Выбор рейса"/>
    <x v="1"/>
    <n v="1"/>
    <n v="3"/>
    <n v="120"/>
    <n v="0.5"/>
    <n v="60"/>
    <n v="90"/>
  </r>
  <r>
    <s v="Выбор рейса"/>
    <x v="3"/>
    <n v="1"/>
    <n v="3"/>
    <n v="120"/>
    <n v="0.5"/>
    <n v="60"/>
    <n v="90"/>
  </r>
  <r>
    <s v="Выбор рейса"/>
    <x v="2"/>
    <n v="1"/>
    <n v="3"/>
    <n v="120"/>
    <n v="0.5"/>
    <n v="60"/>
    <n v="90"/>
  </r>
  <r>
    <s v="Просмотр квитанций"/>
    <x v="0"/>
    <n v="1"/>
    <n v="2"/>
    <n v="72"/>
    <n v="0.83333333333333337"/>
    <n v="60"/>
    <n v="100"/>
  </r>
  <r>
    <s v="Просмотр квитанций"/>
    <x v="4"/>
    <n v="1"/>
    <n v="2"/>
    <n v="72"/>
    <n v="0.83333333333333337"/>
    <n v="60"/>
    <n v="100"/>
  </r>
  <r>
    <s v="Просмотр квитанций"/>
    <x v="2"/>
    <n v="1"/>
    <n v="2"/>
    <n v="72"/>
    <n v="0.83333333333333337"/>
    <n v="60"/>
    <n v="100"/>
  </r>
  <r>
    <s v="Бронирование билета"/>
    <x v="0"/>
    <n v="1"/>
    <n v="2"/>
    <n v="72"/>
    <n v="0.83333333333333337"/>
    <n v="60"/>
    <n v="100"/>
  </r>
  <r>
    <s v="Бронирование билета"/>
    <x v="1"/>
    <n v="1"/>
    <n v="2"/>
    <n v="72"/>
    <n v="0.83333333333333337"/>
    <n v="60"/>
    <n v="100"/>
  </r>
  <r>
    <s v="Бронирование билета"/>
    <x v="3"/>
    <n v="1"/>
    <n v="2"/>
    <n v="72"/>
    <n v="0.83333333333333337"/>
    <n v="60"/>
    <n v="100"/>
  </r>
  <r>
    <s v="Бронирование билета"/>
    <x v="5"/>
    <n v="1"/>
    <n v="2"/>
    <n v="72"/>
    <n v="0.83333333333333337"/>
    <n v="60"/>
    <n v="100"/>
  </r>
  <r>
    <s v="Бронирование билета"/>
    <x v="2"/>
    <n v="1"/>
    <n v="2"/>
    <n v="72"/>
    <n v="0.83333333333333337"/>
    <n v="60"/>
    <n v="100"/>
  </r>
  <r>
    <s v="Отмена бронирования"/>
    <x v="0"/>
    <n v="1"/>
    <n v="2"/>
    <n v="100"/>
    <n v="0.6"/>
    <n v="60"/>
    <n v="72"/>
  </r>
  <r>
    <s v="Отмена бронирования"/>
    <x v="1"/>
    <n v="1"/>
    <n v="2"/>
    <n v="100"/>
    <n v="0.6"/>
    <n v="60"/>
    <n v="72"/>
  </r>
  <r>
    <s v="Отмена бронирования"/>
    <x v="3"/>
    <n v="1"/>
    <n v="2"/>
    <n v="100"/>
    <n v="0.6"/>
    <n v="60"/>
    <n v="72"/>
  </r>
  <r>
    <s v="Отмена бронирования"/>
    <x v="5"/>
    <n v="1"/>
    <n v="2"/>
    <n v="100"/>
    <n v="0.6"/>
    <n v="60"/>
    <n v="72"/>
  </r>
  <r>
    <s v="Отмена бронирования"/>
    <x v="4"/>
    <n v="1"/>
    <n v="2"/>
    <n v="100"/>
    <n v="0.6"/>
    <n v="60"/>
    <n v="72"/>
  </r>
  <r>
    <s v="Отмена бронирования"/>
    <x v="6"/>
    <n v="1"/>
    <n v="2"/>
    <n v="100"/>
    <n v="0.6"/>
    <n v="60"/>
    <n v="72"/>
  </r>
  <r>
    <s v="Отмена бронирования"/>
    <x v="2"/>
    <n v="1"/>
    <n v="2"/>
    <n v="100"/>
    <n v="0.6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32" customWidth="1"/>
    <col min="2" max="2" width="21.6640625" customWidth="1"/>
    <col min="6" max="6" width="30.21875" customWidth="1"/>
    <col min="7" max="7" width="22" customWidth="1"/>
  </cols>
  <sheetData>
    <row r="1" spans="1:8">
      <c r="A1" t="s">
        <v>38</v>
      </c>
      <c r="B1" t="s">
        <v>39</v>
      </c>
      <c r="C1" t="s">
        <v>40</v>
      </c>
      <c r="D1" t="s">
        <v>45</v>
      </c>
      <c r="E1" t="s">
        <v>55</v>
      </c>
      <c r="F1" t="s">
        <v>56</v>
      </c>
      <c r="G1" t="s">
        <v>57</v>
      </c>
      <c r="H1" t="s">
        <v>7</v>
      </c>
    </row>
    <row r="2" spans="1:8">
      <c r="A2" t="s">
        <v>8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11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10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14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9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42.21875" customWidth="1"/>
    <col min="2" max="2" width="22.77734375" customWidth="1"/>
    <col min="6" max="6" width="30.21875" customWidth="1"/>
    <col min="7" max="7" width="22" customWidth="1"/>
  </cols>
  <sheetData>
    <row r="1" spans="1:8">
      <c r="A1" t="s">
        <v>38</v>
      </c>
      <c r="B1" t="s">
        <v>39</v>
      </c>
      <c r="C1" t="s">
        <v>40</v>
      </c>
      <c r="D1" t="s">
        <v>45</v>
      </c>
      <c r="E1" t="s">
        <v>55</v>
      </c>
      <c r="F1" t="s">
        <v>56</v>
      </c>
      <c r="G1" t="s">
        <v>57</v>
      </c>
      <c r="H1" t="s">
        <v>7</v>
      </c>
    </row>
    <row r="2" spans="1:8">
      <c r="A2" t="s">
        <v>8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11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10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14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9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32" sqref="A3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38</v>
      </c>
      <c r="B1" t="s">
        <v>39</v>
      </c>
      <c r="C1" t="s">
        <v>40</v>
      </c>
      <c r="D1" t="s">
        <v>45</v>
      </c>
      <c r="E1" t="s">
        <v>55</v>
      </c>
      <c r="F1" t="s">
        <v>56</v>
      </c>
      <c r="G1" t="s">
        <v>57</v>
      </c>
      <c r="H1" t="s">
        <v>7</v>
      </c>
    </row>
    <row r="2" spans="1:8">
      <c r="A2" t="s">
        <v>8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11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10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14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9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X61"/>
  <sheetViews>
    <sheetView tabSelected="1" zoomScale="85" zoomScaleNormal="85" workbookViewId="0">
      <selection activeCell="K20" sqref="K20"/>
    </sheetView>
  </sheetViews>
  <sheetFormatPr defaultColWidth="11.5546875" defaultRowHeight="14.4"/>
  <cols>
    <col min="1" max="1" width="40.6640625" customWidth="1"/>
    <col min="2" max="2" width="26.88671875" customWidth="1"/>
    <col min="6" max="6" width="31.5546875" customWidth="1"/>
    <col min="7" max="7" width="21.6640625" customWidth="1"/>
    <col min="9" max="9" width="36.21875" customWidth="1"/>
    <col min="10" max="10" width="21.33203125" customWidth="1"/>
    <col min="11" max="11" width="18.6640625" customWidth="1"/>
    <col min="12" max="12" width="27.44140625" bestFit="1" customWidth="1"/>
    <col min="13" max="13" width="42.44140625" customWidth="1"/>
    <col min="16" max="16" width="20" customWidth="1"/>
    <col min="19" max="19" width="51.21875" customWidth="1"/>
    <col min="20" max="20" width="30.44140625" customWidth="1"/>
    <col min="21" max="21" width="24.77734375" customWidth="1"/>
    <col min="23" max="23" width="11.5546875" customWidth="1"/>
  </cols>
  <sheetData>
    <row r="1" spans="1:24" ht="15" thickBot="1">
      <c r="A1" s="38" t="s">
        <v>38</v>
      </c>
      <c r="B1" s="38" t="s">
        <v>39</v>
      </c>
      <c r="C1" s="38" t="s">
        <v>40</v>
      </c>
      <c r="D1" s="38" t="s">
        <v>45</v>
      </c>
      <c r="E1" s="38" t="s">
        <v>55</v>
      </c>
      <c r="F1" s="38" t="s">
        <v>56</v>
      </c>
      <c r="G1" s="38" t="s">
        <v>57</v>
      </c>
      <c r="H1" s="38" t="s">
        <v>7</v>
      </c>
      <c r="I1" s="16" t="s">
        <v>41</v>
      </c>
      <c r="J1" t="s">
        <v>53</v>
      </c>
      <c r="M1" t="s">
        <v>44</v>
      </c>
      <c r="N1" t="s">
        <v>46</v>
      </c>
      <c r="O1" t="s">
        <v>47</v>
      </c>
      <c r="P1" t="s">
        <v>58</v>
      </c>
      <c r="Q1" t="s">
        <v>48</v>
      </c>
      <c r="R1" t="s">
        <v>45</v>
      </c>
      <c r="S1" t="s">
        <v>71</v>
      </c>
      <c r="T1" s="25" t="s">
        <v>49</v>
      </c>
      <c r="U1" s="25" t="s">
        <v>50</v>
      </c>
      <c r="V1" s="25" t="s">
        <v>51</v>
      </c>
      <c r="X1" t="s">
        <v>52</v>
      </c>
    </row>
    <row r="2" spans="1:24">
      <c r="A2" t="s">
        <v>59</v>
      </c>
      <c r="B2" t="s">
        <v>0</v>
      </c>
      <c r="C2">
        <v>1</v>
      </c>
      <c r="D2" s="22">
        <f t="shared" ref="D2:D23" si="0">VLOOKUP(A2,$M$1:$W$8,6,FALSE)</f>
        <v>1</v>
      </c>
      <c r="E2">
        <f>VLOOKUP(A2,$M$1:$W$8,5,FALSE)</f>
        <v>100</v>
      </c>
      <c r="F2" s="21">
        <f>60/E2</f>
        <v>0.6</v>
      </c>
      <c r="G2">
        <v>60</v>
      </c>
      <c r="H2" s="20">
        <f>D2*F2*G2</f>
        <v>36</v>
      </c>
      <c r="I2" s="17" t="s">
        <v>0</v>
      </c>
      <c r="J2" s="15">
        <v>398</v>
      </c>
      <c r="K2" s="15"/>
      <c r="M2" t="s">
        <v>59</v>
      </c>
      <c r="N2" s="19">
        <v>2.7408999999999999</v>
      </c>
      <c r="O2" s="19">
        <v>20.001000000000001</v>
      </c>
      <c r="P2" s="19">
        <f>N2+O2</f>
        <v>22.741900000000001</v>
      </c>
      <c r="Q2" s="18">
        <v>100</v>
      </c>
      <c r="R2" s="18">
        <v>1</v>
      </c>
      <c r="S2" s="19">
        <f>60/(Q2)</f>
        <v>0.6</v>
      </c>
      <c r="T2" s="25">
        <v>20</v>
      </c>
      <c r="U2" s="26">
        <f>ROUND(R2*S2*T2,0)</f>
        <v>12</v>
      </c>
      <c r="V2" s="27">
        <f>R2/W$2</f>
        <v>0.1</v>
      </c>
      <c r="W2">
        <f>SUM(R2:R6)</f>
        <v>10</v>
      </c>
    </row>
    <row r="3" spans="1:24">
      <c r="A3" t="s">
        <v>59</v>
      </c>
      <c r="B3" t="s">
        <v>12</v>
      </c>
      <c r="C3">
        <v>1</v>
      </c>
      <c r="D3" s="23">
        <f t="shared" si="0"/>
        <v>1</v>
      </c>
      <c r="E3">
        <f t="shared" ref="E3:E23" si="1">VLOOKUP(A3,$M$1:$W$8,5,FALSE)</f>
        <v>100</v>
      </c>
      <c r="F3" s="21">
        <f t="shared" ref="F3:F23" si="2">60/E3</f>
        <v>0.6</v>
      </c>
      <c r="G3">
        <v>60</v>
      </c>
      <c r="H3" s="20">
        <f t="shared" ref="H3:H23" si="3">D3*F3*G3</f>
        <v>36</v>
      </c>
      <c r="I3" s="17" t="s">
        <v>13</v>
      </c>
      <c r="J3" s="15">
        <v>262</v>
      </c>
      <c r="K3" s="15"/>
      <c r="M3" t="s">
        <v>62</v>
      </c>
      <c r="N3" s="19">
        <v>3.0865</v>
      </c>
      <c r="O3" s="19">
        <v>25.001200000000001</v>
      </c>
      <c r="P3" s="19">
        <f t="shared" ref="P3:P6" si="4">N3+O3</f>
        <v>28.087700000000002</v>
      </c>
      <c r="Q3" s="18">
        <v>120</v>
      </c>
      <c r="R3" s="18">
        <v>3</v>
      </c>
      <c r="S3" s="19">
        <f t="shared" ref="S3:S6" si="5">60/(Q3)</f>
        <v>0.5</v>
      </c>
      <c r="T3" s="25">
        <v>20</v>
      </c>
      <c r="U3" s="26">
        <f t="shared" ref="U3:U6" si="6">ROUND(R3*S3*T3,0)</f>
        <v>30</v>
      </c>
      <c r="V3" s="27">
        <f t="shared" ref="V3:V6" si="7">R3/W$2</f>
        <v>0.3</v>
      </c>
    </row>
    <row r="4" spans="1:24" ht="15" thickBot="1">
      <c r="A4" t="s">
        <v>59</v>
      </c>
      <c r="B4" t="s">
        <v>6</v>
      </c>
      <c r="C4">
        <v>1</v>
      </c>
      <c r="D4" s="24">
        <f t="shared" si="0"/>
        <v>1</v>
      </c>
      <c r="E4">
        <f t="shared" si="1"/>
        <v>100</v>
      </c>
      <c r="F4" s="21">
        <f t="shared" si="2"/>
        <v>0.6</v>
      </c>
      <c r="G4">
        <v>60</v>
      </c>
      <c r="H4" s="20">
        <f>D4*F4*G4</f>
        <v>36</v>
      </c>
      <c r="I4" s="17" t="s">
        <v>6</v>
      </c>
      <c r="J4" s="15">
        <v>398</v>
      </c>
      <c r="K4" s="15"/>
      <c r="M4" t="s">
        <v>4</v>
      </c>
      <c r="N4" s="19">
        <v>2.5522999999999998</v>
      </c>
      <c r="O4" s="19">
        <v>15.000500000000001</v>
      </c>
      <c r="P4" s="19">
        <f t="shared" si="4"/>
        <v>17.552800000000001</v>
      </c>
      <c r="Q4" s="18">
        <v>72</v>
      </c>
      <c r="R4" s="18">
        <v>2</v>
      </c>
      <c r="S4" s="19">
        <f t="shared" si="5"/>
        <v>0.83333333333333337</v>
      </c>
      <c r="T4" s="25">
        <v>20</v>
      </c>
      <c r="U4" s="26">
        <f t="shared" si="6"/>
        <v>33</v>
      </c>
      <c r="V4" s="27">
        <f t="shared" si="7"/>
        <v>0.2</v>
      </c>
    </row>
    <row r="5" spans="1:24">
      <c r="A5" t="s">
        <v>62</v>
      </c>
      <c r="B5" t="s">
        <v>0</v>
      </c>
      <c r="C5">
        <v>1</v>
      </c>
      <c r="D5" s="22">
        <f t="shared" si="0"/>
        <v>3</v>
      </c>
      <c r="E5">
        <f t="shared" si="1"/>
        <v>120</v>
      </c>
      <c r="F5" s="21">
        <f t="shared" si="2"/>
        <v>0.5</v>
      </c>
      <c r="G5">
        <v>60</v>
      </c>
      <c r="H5" s="20">
        <f>D5*F5*G5</f>
        <v>90</v>
      </c>
      <c r="I5" s="17" t="s">
        <v>12</v>
      </c>
      <c r="J5" s="15">
        <v>298</v>
      </c>
      <c r="K5" s="15"/>
      <c r="M5" t="s">
        <v>60</v>
      </c>
      <c r="N5" s="19">
        <v>3.3239000000000001</v>
      </c>
      <c r="O5" s="19">
        <v>30.001799999999999</v>
      </c>
      <c r="P5" s="19">
        <f t="shared" si="4"/>
        <v>33.325699999999998</v>
      </c>
      <c r="Q5" s="18">
        <v>72</v>
      </c>
      <c r="R5" s="18">
        <v>2</v>
      </c>
      <c r="S5" s="19">
        <f t="shared" si="5"/>
        <v>0.83333333333333337</v>
      </c>
      <c r="T5" s="25">
        <v>20</v>
      </c>
      <c r="U5" s="26">
        <f t="shared" si="6"/>
        <v>33</v>
      </c>
      <c r="V5" s="27">
        <f t="shared" si="7"/>
        <v>0.2</v>
      </c>
    </row>
    <row r="6" spans="1:24">
      <c r="A6" t="s">
        <v>62</v>
      </c>
      <c r="B6" t="s">
        <v>12</v>
      </c>
      <c r="C6">
        <v>1</v>
      </c>
      <c r="D6" s="23">
        <f>VLOOKUP(A6,$M$1:$W$8,6,FALSE)</f>
        <v>3</v>
      </c>
      <c r="E6">
        <f t="shared" si="1"/>
        <v>120</v>
      </c>
      <c r="F6" s="21">
        <f t="shared" si="2"/>
        <v>0.5</v>
      </c>
      <c r="G6">
        <v>60</v>
      </c>
      <c r="H6" s="20">
        <f>D6*F6*G6</f>
        <v>90</v>
      </c>
      <c r="I6" s="17" t="s">
        <v>3</v>
      </c>
      <c r="J6" s="15">
        <v>172</v>
      </c>
      <c r="K6" s="15"/>
      <c r="M6" t="s">
        <v>61</v>
      </c>
      <c r="N6" s="19">
        <v>4.899</v>
      </c>
      <c r="O6" s="19">
        <v>40.0017</v>
      </c>
      <c r="P6" s="19">
        <f t="shared" si="4"/>
        <v>44.900700000000001</v>
      </c>
      <c r="Q6" s="18">
        <v>100</v>
      </c>
      <c r="R6" s="18">
        <v>2</v>
      </c>
      <c r="S6" s="19">
        <f t="shared" si="5"/>
        <v>0.6</v>
      </c>
      <c r="T6" s="25">
        <v>20</v>
      </c>
      <c r="U6" s="26">
        <f t="shared" si="6"/>
        <v>24</v>
      </c>
      <c r="V6" s="27">
        <f t="shared" si="7"/>
        <v>0.2</v>
      </c>
    </row>
    <row r="7" spans="1:24">
      <c r="A7" t="s">
        <v>62</v>
      </c>
      <c r="B7" t="s">
        <v>13</v>
      </c>
      <c r="C7">
        <v>1</v>
      </c>
      <c r="D7" s="23">
        <f t="shared" si="0"/>
        <v>3</v>
      </c>
      <c r="E7">
        <f t="shared" si="1"/>
        <v>120</v>
      </c>
      <c r="F7" s="21">
        <f t="shared" si="2"/>
        <v>0.5</v>
      </c>
      <c r="G7">
        <v>60</v>
      </c>
      <c r="H7" s="20">
        <f t="shared" si="3"/>
        <v>90</v>
      </c>
      <c r="I7" s="17" t="s">
        <v>4</v>
      </c>
      <c r="J7" s="15">
        <v>172</v>
      </c>
      <c r="K7" s="15"/>
      <c r="T7" s="25"/>
      <c r="U7" s="26">
        <f>SUM(U2:U6)</f>
        <v>132</v>
      </c>
      <c r="V7" s="27">
        <f>SUM(V2:V6)</f>
        <v>1</v>
      </c>
    </row>
    <row r="8" spans="1:24" ht="15" thickBot="1">
      <c r="A8" t="s">
        <v>62</v>
      </c>
      <c r="B8" t="s">
        <v>6</v>
      </c>
      <c r="C8">
        <v>1</v>
      </c>
      <c r="D8" s="24">
        <f t="shared" si="0"/>
        <v>3</v>
      </c>
      <c r="E8">
        <f t="shared" si="1"/>
        <v>120</v>
      </c>
      <c r="F8" s="21">
        <f t="shared" si="2"/>
        <v>0.5</v>
      </c>
      <c r="G8">
        <v>60</v>
      </c>
      <c r="H8" s="20">
        <f t="shared" si="3"/>
        <v>90</v>
      </c>
      <c r="I8" s="17" t="s">
        <v>61</v>
      </c>
      <c r="J8" s="15">
        <v>72</v>
      </c>
      <c r="K8" s="15"/>
      <c r="N8" s="15"/>
    </row>
    <row r="9" spans="1:24">
      <c r="A9" t="s">
        <v>4</v>
      </c>
      <c r="B9" t="s">
        <v>0</v>
      </c>
      <c r="C9">
        <v>1</v>
      </c>
      <c r="D9" s="22">
        <f t="shared" si="0"/>
        <v>2</v>
      </c>
      <c r="E9">
        <f t="shared" si="1"/>
        <v>72</v>
      </c>
      <c r="F9" s="21">
        <f t="shared" si="2"/>
        <v>0.83333333333333337</v>
      </c>
      <c r="G9">
        <v>60</v>
      </c>
      <c r="H9" s="20">
        <f t="shared" si="3"/>
        <v>100</v>
      </c>
      <c r="I9" s="17" t="s">
        <v>42</v>
      </c>
      <c r="J9" s="15">
        <v>1772</v>
      </c>
      <c r="K9" s="15"/>
    </row>
    <row r="10" spans="1:24">
      <c r="A10" t="s">
        <v>4</v>
      </c>
      <c r="B10" t="s">
        <v>4</v>
      </c>
      <c r="C10">
        <v>1</v>
      </c>
      <c r="D10" s="23">
        <f t="shared" si="0"/>
        <v>2</v>
      </c>
      <c r="E10">
        <f t="shared" si="1"/>
        <v>72</v>
      </c>
      <c r="F10" s="21">
        <f t="shared" si="2"/>
        <v>0.83333333333333337</v>
      </c>
      <c r="G10">
        <v>60</v>
      </c>
      <c r="H10" s="20">
        <f t="shared" si="3"/>
        <v>100</v>
      </c>
    </row>
    <row r="11" spans="1:24" ht="15" thickBot="1">
      <c r="A11" t="s">
        <v>4</v>
      </c>
      <c r="B11" t="s">
        <v>6</v>
      </c>
      <c r="C11">
        <v>1</v>
      </c>
      <c r="D11" s="24">
        <f t="shared" si="0"/>
        <v>2</v>
      </c>
      <c r="E11">
        <f t="shared" si="1"/>
        <v>72</v>
      </c>
      <c r="F11" s="21">
        <f t="shared" si="2"/>
        <v>0.83333333333333337</v>
      </c>
      <c r="G11">
        <v>60</v>
      </c>
      <c r="H11" s="20">
        <f t="shared" si="3"/>
        <v>100</v>
      </c>
    </row>
    <row r="12" spans="1:24">
      <c r="A12" t="s">
        <v>60</v>
      </c>
      <c r="B12" t="s">
        <v>0</v>
      </c>
      <c r="C12">
        <v>1</v>
      </c>
      <c r="D12" s="22">
        <f t="shared" si="0"/>
        <v>2</v>
      </c>
      <c r="E12">
        <f t="shared" si="1"/>
        <v>72</v>
      </c>
      <c r="F12" s="21">
        <f t="shared" si="2"/>
        <v>0.83333333333333337</v>
      </c>
      <c r="G12">
        <v>60</v>
      </c>
      <c r="H12" s="20">
        <f t="shared" si="3"/>
        <v>100</v>
      </c>
    </row>
    <row r="13" spans="1:24">
      <c r="A13" t="s">
        <v>60</v>
      </c>
      <c r="B13" t="s">
        <v>12</v>
      </c>
      <c r="C13">
        <v>1</v>
      </c>
      <c r="D13" s="23">
        <f t="shared" si="0"/>
        <v>2</v>
      </c>
      <c r="E13">
        <f t="shared" si="1"/>
        <v>72</v>
      </c>
      <c r="F13" s="21">
        <f t="shared" si="2"/>
        <v>0.83333333333333337</v>
      </c>
      <c r="G13">
        <v>60</v>
      </c>
      <c r="H13" s="20">
        <f t="shared" si="3"/>
        <v>100</v>
      </c>
    </row>
    <row r="14" spans="1:24">
      <c r="A14" t="s">
        <v>60</v>
      </c>
      <c r="B14" t="s">
        <v>13</v>
      </c>
      <c r="C14">
        <v>1</v>
      </c>
      <c r="D14" s="23">
        <f t="shared" si="0"/>
        <v>2</v>
      </c>
      <c r="E14">
        <f t="shared" si="1"/>
        <v>72</v>
      </c>
      <c r="F14" s="21">
        <f t="shared" si="2"/>
        <v>0.83333333333333337</v>
      </c>
      <c r="G14">
        <v>60</v>
      </c>
      <c r="H14" s="20">
        <f t="shared" si="3"/>
        <v>100</v>
      </c>
    </row>
    <row r="15" spans="1:24">
      <c r="A15" t="s">
        <v>60</v>
      </c>
      <c r="B15" t="s">
        <v>3</v>
      </c>
      <c r="C15">
        <v>1</v>
      </c>
      <c r="D15" s="23">
        <f t="shared" si="0"/>
        <v>2</v>
      </c>
      <c r="E15">
        <f t="shared" si="1"/>
        <v>72</v>
      </c>
      <c r="F15" s="21">
        <f t="shared" si="2"/>
        <v>0.83333333333333337</v>
      </c>
      <c r="G15">
        <v>60</v>
      </c>
      <c r="H15" s="20">
        <f t="shared" si="3"/>
        <v>100</v>
      </c>
    </row>
    <row r="16" spans="1:24" ht="15" thickBot="1">
      <c r="A16" t="s">
        <v>60</v>
      </c>
      <c r="B16" t="s">
        <v>6</v>
      </c>
      <c r="C16">
        <v>1</v>
      </c>
      <c r="D16" s="24">
        <f t="shared" si="0"/>
        <v>2</v>
      </c>
      <c r="E16">
        <f t="shared" si="1"/>
        <v>72</v>
      </c>
      <c r="F16" s="21">
        <f t="shared" si="2"/>
        <v>0.83333333333333337</v>
      </c>
      <c r="G16">
        <v>60</v>
      </c>
      <c r="H16" s="20">
        <f t="shared" si="3"/>
        <v>100</v>
      </c>
    </row>
    <row r="17" spans="1:10">
      <c r="A17" t="s">
        <v>61</v>
      </c>
      <c r="B17" t="s">
        <v>0</v>
      </c>
      <c r="C17">
        <v>1</v>
      </c>
      <c r="D17" s="22">
        <f t="shared" si="0"/>
        <v>2</v>
      </c>
      <c r="E17">
        <f t="shared" si="1"/>
        <v>100</v>
      </c>
      <c r="F17" s="21">
        <f t="shared" si="2"/>
        <v>0.6</v>
      </c>
      <c r="G17">
        <v>60</v>
      </c>
      <c r="H17" s="20">
        <f t="shared" si="3"/>
        <v>72</v>
      </c>
    </row>
    <row r="18" spans="1:10">
      <c r="A18" t="s">
        <v>61</v>
      </c>
      <c r="B18" t="s">
        <v>12</v>
      </c>
      <c r="C18">
        <v>1</v>
      </c>
      <c r="D18" s="23">
        <f t="shared" si="0"/>
        <v>2</v>
      </c>
      <c r="E18">
        <f t="shared" si="1"/>
        <v>100</v>
      </c>
      <c r="F18" s="21">
        <f t="shared" si="2"/>
        <v>0.6</v>
      </c>
      <c r="G18">
        <v>60</v>
      </c>
      <c r="H18" s="20">
        <f t="shared" si="3"/>
        <v>72</v>
      </c>
    </row>
    <row r="19" spans="1:10">
      <c r="A19" t="s">
        <v>61</v>
      </c>
      <c r="B19" t="s">
        <v>13</v>
      </c>
      <c r="C19">
        <v>1</v>
      </c>
      <c r="D19" s="23">
        <f t="shared" si="0"/>
        <v>2</v>
      </c>
      <c r="E19">
        <f t="shared" si="1"/>
        <v>100</v>
      </c>
      <c r="F19" s="21">
        <f t="shared" si="2"/>
        <v>0.6</v>
      </c>
      <c r="G19">
        <v>60</v>
      </c>
      <c r="H19" s="20">
        <f t="shared" si="3"/>
        <v>72</v>
      </c>
    </row>
    <row r="20" spans="1:10">
      <c r="A20" t="s">
        <v>61</v>
      </c>
      <c r="B20" t="s">
        <v>3</v>
      </c>
      <c r="C20">
        <v>1</v>
      </c>
      <c r="D20" s="23">
        <f>VLOOKUP(A20,$M$1:$W$8,6,FALSE)</f>
        <v>2</v>
      </c>
      <c r="E20">
        <f>VLOOKUP(A20,$M$1:$W$8,5,FALSE)</f>
        <v>100</v>
      </c>
      <c r="F20" s="21">
        <f t="shared" si="2"/>
        <v>0.6</v>
      </c>
      <c r="G20">
        <v>60</v>
      </c>
      <c r="H20" s="20">
        <f t="shared" si="3"/>
        <v>72</v>
      </c>
    </row>
    <row r="21" spans="1:10">
      <c r="A21" t="s">
        <v>61</v>
      </c>
      <c r="B21" t="s">
        <v>4</v>
      </c>
      <c r="C21">
        <v>1</v>
      </c>
      <c r="D21" s="23">
        <f t="shared" si="0"/>
        <v>2</v>
      </c>
      <c r="E21">
        <f t="shared" si="1"/>
        <v>100</v>
      </c>
      <c r="F21" s="21">
        <f t="shared" si="2"/>
        <v>0.6</v>
      </c>
      <c r="G21">
        <v>60</v>
      </c>
      <c r="H21" s="20">
        <f t="shared" si="3"/>
        <v>72</v>
      </c>
    </row>
    <row r="22" spans="1:10">
      <c r="A22" t="s">
        <v>61</v>
      </c>
      <c r="B22" t="s">
        <v>61</v>
      </c>
      <c r="C22">
        <v>1</v>
      </c>
      <c r="D22" s="23">
        <f t="shared" si="0"/>
        <v>2</v>
      </c>
      <c r="E22">
        <f t="shared" si="1"/>
        <v>100</v>
      </c>
      <c r="F22" s="21">
        <f t="shared" si="2"/>
        <v>0.6</v>
      </c>
      <c r="G22">
        <v>60</v>
      </c>
      <c r="H22" s="20">
        <f t="shared" si="3"/>
        <v>72</v>
      </c>
    </row>
    <row r="23" spans="1:10" ht="15" thickBot="1">
      <c r="A23" t="s">
        <v>61</v>
      </c>
      <c r="B23" t="s">
        <v>6</v>
      </c>
      <c r="C23">
        <v>1</v>
      </c>
      <c r="D23" s="24">
        <f t="shared" si="0"/>
        <v>2</v>
      </c>
      <c r="E23">
        <f t="shared" si="1"/>
        <v>100</v>
      </c>
      <c r="F23" s="21">
        <f t="shared" si="2"/>
        <v>0.6</v>
      </c>
      <c r="G23">
        <v>60</v>
      </c>
      <c r="H23" s="20">
        <f t="shared" si="3"/>
        <v>72</v>
      </c>
    </row>
    <row r="24" spans="1:10" ht="15" thickBot="1"/>
    <row r="25" spans="1:10" ht="18.600000000000001" thickBot="1">
      <c r="A25" s="29" t="s">
        <v>43</v>
      </c>
      <c r="B25" s="28"/>
      <c r="C25" s="29" t="s">
        <v>54</v>
      </c>
      <c r="D25" s="42"/>
      <c r="E25" s="29" t="s">
        <v>70</v>
      </c>
      <c r="F25" s="43"/>
      <c r="G25" s="44"/>
      <c r="I25" s="55" t="s">
        <v>28</v>
      </c>
      <c r="J25" s="56" t="s">
        <v>29</v>
      </c>
    </row>
    <row r="26" spans="1:10" ht="18.600000000000001" thickBot="1">
      <c r="A26" s="30" t="s">
        <v>0</v>
      </c>
      <c r="B26" s="33">
        <v>422</v>
      </c>
      <c r="C26" s="35">
        <f>GETPIVOTDATA("Итого",$I$1,"transaction rq",A26)</f>
        <v>398</v>
      </c>
      <c r="D26" s="36">
        <f>1-B26/C26</f>
        <v>-6.0301507537688481E-2</v>
      </c>
      <c r="E26" s="39">
        <f>C26/3</f>
        <v>132.66666666666666</v>
      </c>
      <c r="F26" s="39">
        <v>132</v>
      </c>
      <c r="G26" s="41">
        <f>1-E26/F26</f>
        <v>-5.050505050504972E-3</v>
      </c>
      <c r="H26" s="54"/>
      <c r="I26" s="55" t="s">
        <v>72</v>
      </c>
      <c r="J26" s="55">
        <v>57</v>
      </c>
    </row>
    <row r="27" spans="1:10" ht="17.399999999999999" customHeight="1" thickBot="1">
      <c r="A27" s="31" t="s">
        <v>12</v>
      </c>
      <c r="B27" s="34">
        <v>282</v>
      </c>
      <c r="C27" s="35">
        <f>GETPIVOTDATA("Итого",$I$1,"transaction rq",A27)</f>
        <v>298</v>
      </c>
      <c r="D27" s="36">
        <f t="shared" ref="D27:D33" si="8">1-B27/C27</f>
        <v>5.3691275167785268E-2</v>
      </c>
      <c r="E27" s="39">
        <f t="shared" ref="E27:E32" si="9">C27/3</f>
        <v>99.333333333333329</v>
      </c>
      <c r="F27" s="39">
        <v>99</v>
      </c>
      <c r="G27" s="41">
        <f t="shared" ref="G27:G32" si="10">1-E27/F27</f>
        <v>-3.3670033670032407E-3</v>
      </c>
      <c r="H27" s="54"/>
      <c r="I27" s="55" t="s">
        <v>63</v>
      </c>
      <c r="J27" s="55">
        <v>24</v>
      </c>
    </row>
    <row r="28" spans="1:10" ht="18.600000000000001" thickBot="1">
      <c r="A28" s="31" t="s">
        <v>13</v>
      </c>
      <c r="B28" s="34">
        <v>251</v>
      </c>
      <c r="C28" s="35">
        <f>GETPIVOTDATA("Итого",$I$1,"transaction rq",A28)</f>
        <v>262</v>
      </c>
      <c r="D28" s="36">
        <f t="shared" si="8"/>
        <v>4.1984732824427495E-2</v>
      </c>
      <c r="E28" s="39">
        <f t="shared" si="9"/>
        <v>87.333333333333329</v>
      </c>
      <c r="F28" s="39">
        <v>87</v>
      </c>
      <c r="G28" s="41">
        <f t="shared" si="10"/>
        <v>-3.8314176245211051E-3</v>
      </c>
      <c r="H28" s="54"/>
      <c r="I28" s="55" t="s">
        <v>64</v>
      </c>
      <c r="J28" s="55">
        <v>87</v>
      </c>
    </row>
    <row r="29" spans="1:10" ht="18.600000000000001" thickBot="1">
      <c r="A29" s="31" t="s">
        <v>3</v>
      </c>
      <c r="B29" s="34">
        <v>175</v>
      </c>
      <c r="C29" s="35">
        <f t="shared" ref="C29:C32" si="11">GETPIVOTDATA("Итого",$I$1,"transaction rq",A29)</f>
        <v>172</v>
      </c>
      <c r="D29" s="36">
        <f t="shared" si="8"/>
        <v>-1.744186046511631E-2</v>
      </c>
      <c r="E29" s="39">
        <f t="shared" si="9"/>
        <v>57.333333333333336</v>
      </c>
      <c r="F29" s="39">
        <v>57</v>
      </c>
      <c r="G29" s="41">
        <f t="shared" si="10"/>
        <v>-5.8479532163742132E-3</v>
      </c>
      <c r="H29" s="54"/>
      <c r="I29" s="55" t="s">
        <v>65</v>
      </c>
      <c r="J29" s="55">
        <v>99</v>
      </c>
    </row>
    <row r="30" spans="1:10" ht="18.600000000000001" thickBot="1">
      <c r="A30" s="31" t="s">
        <v>4</v>
      </c>
      <c r="B30" s="34">
        <v>159</v>
      </c>
      <c r="C30" s="35">
        <f>GETPIVOTDATA("Итого",$I$1,"transaction rq",A30)</f>
        <v>172</v>
      </c>
      <c r="D30" s="36">
        <f t="shared" si="8"/>
        <v>7.5581395348837233E-2</v>
      </c>
      <c r="E30" s="39">
        <f t="shared" si="9"/>
        <v>57.333333333333336</v>
      </c>
      <c r="F30" s="39">
        <v>57</v>
      </c>
      <c r="G30" s="41">
        <f t="shared" si="10"/>
        <v>-5.8479532163742132E-3</v>
      </c>
      <c r="H30" s="54"/>
      <c r="I30" s="55" t="s">
        <v>66</v>
      </c>
      <c r="J30" s="55">
        <v>99</v>
      </c>
    </row>
    <row r="31" spans="1:10" ht="18.600000000000001" thickBot="1">
      <c r="A31" s="31" t="s">
        <v>61</v>
      </c>
      <c r="B31" s="34">
        <v>73</v>
      </c>
      <c r="C31" s="35">
        <f>GETPIVOTDATA("Итого",$I$1,"transaction rq",A31)</f>
        <v>72</v>
      </c>
      <c r="D31" s="36">
        <f t="shared" si="8"/>
        <v>-1.388888888888884E-2</v>
      </c>
      <c r="E31" s="39">
        <f t="shared" si="9"/>
        <v>24</v>
      </c>
      <c r="F31" s="39">
        <v>24</v>
      </c>
      <c r="G31" s="41">
        <f t="shared" si="10"/>
        <v>0</v>
      </c>
      <c r="H31" s="54"/>
      <c r="I31" s="55" t="s">
        <v>67</v>
      </c>
      <c r="J31" s="55">
        <v>57</v>
      </c>
    </row>
    <row r="32" spans="1:10" ht="18.600000000000001" thickBot="1">
      <c r="A32" s="31" t="s">
        <v>6</v>
      </c>
      <c r="B32" s="34">
        <v>422</v>
      </c>
      <c r="C32" s="35">
        <f t="shared" si="11"/>
        <v>398</v>
      </c>
      <c r="D32" s="36">
        <f t="shared" si="8"/>
        <v>-6.0301507537688481E-2</v>
      </c>
      <c r="E32" s="39">
        <f t="shared" si="9"/>
        <v>132.66666666666666</v>
      </c>
      <c r="F32" s="39">
        <v>132</v>
      </c>
      <c r="G32" s="41">
        <f t="shared" si="10"/>
        <v>-5.050505050504972E-3</v>
      </c>
      <c r="H32" s="54"/>
      <c r="I32" s="55" t="s">
        <v>68</v>
      </c>
      <c r="J32" s="55">
        <v>132</v>
      </c>
    </row>
    <row r="33" spans="1:13" ht="18.600000000000001" thickBot="1">
      <c r="A33" s="32" t="s">
        <v>7</v>
      </c>
      <c r="B33" s="34">
        <f>SUM(B26:B32)</f>
        <v>1784</v>
      </c>
      <c r="C33" s="37">
        <f>SUM(C26:C32)</f>
        <v>1772</v>
      </c>
      <c r="D33" s="36">
        <f t="shared" si="8"/>
        <v>-6.7720090293452717E-3</v>
      </c>
      <c r="I33" s="55" t="s">
        <v>69</v>
      </c>
      <c r="J33" s="55">
        <v>132</v>
      </c>
    </row>
    <row r="34" spans="1:13">
      <c r="I34" s="55" t="s">
        <v>25</v>
      </c>
      <c r="J34" s="55">
        <v>132</v>
      </c>
    </row>
    <row r="37" spans="1:13">
      <c r="F37" s="40"/>
    </row>
    <row r="38" spans="1:13">
      <c r="F38" s="40"/>
    </row>
    <row r="39" spans="1:13">
      <c r="F39" s="40"/>
      <c r="H39" s="50"/>
      <c r="I39" s="50"/>
      <c r="J39" s="50"/>
      <c r="K39" s="50"/>
      <c r="L39" s="50"/>
      <c r="M39" s="50"/>
    </row>
    <row r="40" spans="1:13">
      <c r="F40" s="40"/>
      <c r="H40" s="50"/>
      <c r="I40" s="50"/>
      <c r="J40" s="50"/>
      <c r="K40" s="50"/>
      <c r="L40" s="50"/>
      <c r="M40" s="50"/>
    </row>
    <row r="41" spans="1:13">
      <c r="F41" s="40"/>
      <c r="H41" s="50"/>
      <c r="I41" s="51"/>
      <c r="J41" s="52"/>
      <c r="K41" s="52"/>
      <c r="L41" s="52"/>
      <c r="M41" s="52"/>
    </row>
    <row r="42" spans="1:13">
      <c r="F42" s="40"/>
      <c r="H42" s="50"/>
      <c r="I42" s="53"/>
      <c r="J42" s="51"/>
      <c r="K42" s="51"/>
      <c r="L42" s="51"/>
      <c r="M42" s="51"/>
    </row>
    <row r="43" spans="1:13">
      <c r="H43" s="50"/>
      <c r="I43" s="53"/>
      <c r="J43" s="51"/>
      <c r="K43" s="51"/>
      <c r="L43" s="51"/>
      <c r="M43" s="51"/>
    </row>
    <row r="44" spans="1:13">
      <c r="H44" s="50"/>
      <c r="I44" s="53"/>
      <c r="J44" s="51"/>
      <c r="K44" s="51"/>
      <c r="L44" s="51"/>
      <c r="M44" s="51"/>
    </row>
    <row r="45" spans="1:13">
      <c r="H45" s="50"/>
      <c r="I45" s="53"/>
      <c r="J45" s="51"/>
      <c r="K45" s="51"/>
      <c r="L45" s="51"/>
      <c r="M45" s="51"/>
    </row>
    <row r="46" spans="1:13">
      <c r="H46" s="50"/>
      <c r="I46" s="53"/>
      <c r="J46" s="51"/>
      <c r="K46" s="51"/>
      <c r="L46" s="51"/>
      <c r="M46" s="51"/>
    </row>
    <row r="47" spans="1:13">
      <c r="H47" s="50"/>
      <c r="I47" s="53"/>
      <c r="J47" s="51"/>
      <c r="K47" s="51"/>
      <c r="L47" s="51"/>
      <c r="M47" s="51"/>
    </row>
    <row r="48" spans="1:13">
      <c r="H48" s="50"/>
      <c r="I48" s="53"/>
      <c r="J48" s="51"/>
      <c r="K48" s="51"/>
      <c r="L48" s="51"/>
      <c r="M48" s="51"/>
    </row>
    <row r="49" spans="1:13">
      <c r="H49" s="50"/>
      <c r="I49" s="53"/>
      <c r="J49" s="51"/>
      <c r="K49" s="51"/>
      <c r="L49" s="51"/>
      <c r="M49" s="51"/>
    </row>
    <row r="50" spans="1:13">
      <c r="H50" s="50"/>
      <c r="I50" s="50"/>
      <c r="J50" s="51"/>
      <c r="K50" s="50"/>
      <c r="L50" s="50"/>
      <c r="M50" s="50"/>
    </row>
    <row r="51" spans="1:13">
      <c r="J51" s="47"/>
    </row>
    <row r="52" spans="1:13">
      <c r="J52" s="47"/>
    </row>
    <row r="53" spans="1:13">
      <c r="J53" s="47"/>
    </row>
    <row r="54" spans="1:13">
      <c r="A54" s="45"/>
      <c r="B54" s="46"/>
      <c r="C54" s="47"/>
      <c r="D54" s="47"/>
      <c r="E54" s="47"/>
      <c r="F54" s="47"/>
      <c r="G54" s="47"/>
      <c r="H54" s="47"/>
      <c r="I54" s="47"/>
      <c r="J54" s="47"/>
    </row>
    <row r="55" spans="1:13">
      <c r="A55" s="45"/>
      <c r="B55" s="46"/>
      <c r="C55" s="47"/>
      <c r="D55" s="47"/>
      <c r="E55" s="47"/>
      <c r="F55" s="47"/>
      <c r="G55" s="47"/>
      <c r="H55" s="47"/>
      <c r="I55" s="47"/>
      <c r="J55" s="48"/>
    </row>
    <row r="56" spans="1:13">
      <c r="A56" s="45"/>
      <c r="B56" s="46"/>
      <c r="C56" s="47"/>
      <c r="D56" s="47"/>
      <c r="E56" s="47"/>
      <c r="F56" s="47"/>
      <c r="G56" s="47"/>
      <c r="H56" s="47"/>
      <c r="I56" s="47"/>
    </row>
    <row r="57" spans="1:13">
      <c r="A57" s="45"/>
      <c r="B57" s="46"/>
      <c r="C57" s="47"/>
      <c r="D57" s="47"/>
      <c r="E57" s="47"/>
      <c r="F57" s="47"/>
      <c r="G57" s="47"/>
      <c r="H57" s="47"/>
      <c r="I57" s="47"/>
    </row>
    <row r="58" spans="1:13">
      <c r="A58" s="45"/>
      <c r="B58" s="46"/>
      <c r="C58" s="47"/>
      <c r="D58" s="47"/>
      <c r="E58" s="47"/>
      <c r="F58" s="47"/>
      <c r="G58" s="47"/>
      <c r="H58" s="47"/>
      <c r="I58" s="47"/>
    </row>
    <row r="59" spans="1:13">
      <c r="A59" s="45"/>
      <c r="B59" s="46"/>
      <c r="C59" s="47"/>
      <c r="D59" s="47"/>
      <c r="E59" s="47"/>
      <c r="F59" s="47"/>
      <c r="G59" s="47"/>
      <c r="H59" s="47"/>
      <c r="I59" s="47"/>
    </row>
    <row r="60" spans="1:13">
      <c r="A60" s="45"/>
      <c r="B60" s="46"/>
      <c r="C60" s="47"/>
      <c r="D60" s="47"/>
      <c r="E60" s="47"/>
      <c r="F60" s="47"/>
      <c r="G60" s="47"/>
      <c r="H60" s="47"/>
      <c r="I60" s="47"/>
    </row>
    <row r="61" spans="1:13">
      <c r="A61" s="45"/>
      <c r="B61" s="46"/>
      <c r="C61" s="47"/>
      <c r="D61" s="47"/>
      <c r="E61" s="47"/>
      <c r="F61" s="47"/>
      <c r="G61" s="47"/>
      <c r="H61" s="47"/>
      <c r="I61" s="48"/>
    </row>
  </sheetData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25" sqref="E25"/>
    </sheetView>
  </sheetViews>
  <sheetFormatPr defaultColWidth="8.77734375" defaultRowHeight="14.4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>
      <c r="E9" s="49" t="s">
        <v>34</v>
      </c>
      <c r="F9" s="49"/>
      <c r="G9" s="49"/>
      <c r="H9" s="49"/>
      <c r="I9" s="49"/>
    </row>
    <row r="11" spans="5:9" ht="27.6"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</row>
    <row r="12" spans="5:9" ht="15.6">
      <c r="E12" s="2" t="s">
        <v>0</v>
      </c>
      <c r="F12" s="3" t="s">
        <v>25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>
      <c r="E13" s="2" t="s">
        <v>1</v>
      </c>
      <c r="F13" s="3" t="s">
        <v>24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>
      <c r="E14" s="2" t="s">
        <v>2</v>
      </c>
      <c r="F14" s="3" t="s">
        <v>27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>
      <c r="E15" s="2" t="s">
        <v>3</v>
      </c>
      <c r="F15" s="3" t="s">
        <v>20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>
      <c r="E16" s="2" t="s">
        <v>21</v>
      </c>
      <c r="F16" s="3" t="s">
        <v>23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>
      <c r="E17" s="2" t="s">
        <v>5</v>
      </c>
      <c r="F17" s="3" t="s">
        <v>22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>
      <c r="E18" s="2" t="s">
        <v>6</v>
      </c>
      <c r="F18" s="3" t="s">
        <v>26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49" t="s">
        <v>32</v>
      </c>
      <c r="F23" s="49"/>
      <c r="G23" s="49"/>
      <c r="H23" s="49"/>
      <c r="I23" s="49"/>
    </row>
    <row r="25" spans="5:9">
      <c r="E25" s="8" t="s">
        <v>15</v>
      </c>
      <c r="F25" s="8" t="s">
        <v>16</v>
      </c>
      <c r="G25" s="8" t="s">
        <v>17</v>
      </c>
      <c r="H25" s="8" t="s">
        <v>18</v>
      </c>
      <c r="I25" s="8" t="s">
        <v>19</v>
      </c>
    </row>
    <row r="26" spans="5:9" ht="15.6">
      <c r="E26" s="13" t="s">
        <v>0</v>
      </c>
      <c r="F26" s="12" t="s">
        <v>25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>
      <c r="E27" s="13" t="s">
        <v>1</v>
      </c>
      <c r="F27" s="12" t="s">
        <v>24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>
      <c r="E28" s="13" t="s">
        <v>2</v>
      </c>
      <c r="F28" s="12" t="s">
        <v>27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>
      <c r="E29" s="13" t="s">
        <v>3</v>
      </c>
      <c r="F29" s="12" t="s">
        <v>20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>
      <c r="E30" s="13" t="s">
        <v>21</v>
      </c>
      <c r="F30" s="12" t="s">
        <v>23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>
      <c r="E31" s="13" t="s">
        <v>5</v>
      </c>
      <c r="F31" s="12" t="s">
        <v>22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>
      <c r="E32" s="13" t="s">
        <v>6</v>
      </c>
      <c r="F32" s="12" t="s">
        <v>26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49" t="s">
        <v>33</v>
      </c>
      <c r="F35" s="49"/>
      <c r="G35" s="49"/>
      <c r="H35" s="49"/>
      <c r="I35" s="49"/>
    </row>
    <row r="37" spans="5:15">
      <c r="E37" s="8" t="s">
        <v>15</v>
      </c>
      <c r="F37" s="8" t="s">
        <v>16</v>
      </c>
      <c r="G37" s="8" t="s">
        <v>17</v>
      </c>
      <c r="H37" s="8" t="s">
        <v>18</v>
      </c>
      <c r="I37" s="8" t="s">
        <v>19</v>
      </c>
      <c r="L37" s="14" t="s">
        <v>28</v>
      </c>
      <c r="M37" s="14" t="s">
        <v>29</v>
      </c>
      <c r="N37" s="14" t="s">
        <v>30</v>
      </c>
      <c r="O37" s="14" t="s">
        <v>31</v>
      </c>
    </row>
    <row r="38" spans="5:15" ht="15.6">
      <c r="E38" s="13" t="s">
        <v>0</v>
      </c>
      <c r="F38" s="12" t="s">
        <v>25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22</v>
      </c>
      <c r="M38" s="14">
        <v>377</v>
      </c>
      <c r="N38" s="14">
        <v>27</v>
      </c>
      <c r="O38" s="14">
        <v>0</v>
      </c>
    </row>
    <row r="39" spans="5:15" ht="15.6">
      <c r="E39" s="13" t="s">
        <v>1</v>
      </c>
      <c r="F39" s="12" t="s">
        <v>24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23</v>
      </c>
      <c r="M39" s="14">
        <v>998</v>
      </c>
      <c r="N39" s="14">
        <v>1</v>
      </c>
      <c r="O39" s="14">
        <v>0</v>
      </c>
    </row>
    <row r="40" spans="5:15" ht="15.6">
      <c r="E40" s="13" t="s">
        <v>2</v>
      </c>
      <c r="F40" s="12" t="s">
        <v>27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24</v>
      </c>
      <c r="M40" s="14" t="s">
        <v>35</v>
      </c>
      <c r="N40" s="14">
        <v>0</v>
      </c>
      <c r="O40" s="14">
        <v>0</v>
      </c>
    </row>
    <row r="41" spans="5:15" ht="15.6">
      <c r="E41" s="13" t="s">
        <v>3</v>
      </c>
      <c r="F41" s="12" t="s">
        <v>20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25</v>
      </c>
      <c r="M41" s="14" t="s">
        <v>36</v>
      </c>
      <c r="N41" s="14">
        <v>139</v>
      </c>
      <c r="O41" s="14">
        <v>0</v>
      </c>
    </row>
    <row r="42" spans="5:15" ht="15.6">
      <c r="E42" s="13" t="s">
        <v>21</v>
      </c>
      <c r="F42" s="12" t="s">
        <v>23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26</v>
      </c>
      <c r="M42" s="14" t="s">
        <v>37</v>
      </c>
      <c r="N42" s="14">
        <v>1</v>
      </c>
      <c r="O42" s="14">
        <v>0</v>
      </c>
    </row>
    <row r="43" spans="5:15" ht="15.6">
      <c r="E43" s="13" t="s">
        <v>5</v>
      </c>
      <c r="F43" s="12" t="s">
        <v>22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20</v>
      </c>
      <c r="M43" s="14">
        <v>924</v>
      </c>
      <c r="N43" s="14">
        <v>0</v>
      </c>
      <c r="O43" s="14">
        <v>0</v>
      </c>
    </row>
    <row r="44" spans="5:15" ht="15.6">
      <c r="E44" s="13" t="s">
        <v>6</v>
      </c>
      <c r="F44" s="12" t="s">
        <v>26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27</v>
      </c>
      <c r="M44" s="14" t="s">
        <v>35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Автоматизированный расчет</vt:lpstr>
      <vt:lpstr>Соответствие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2020-09-21T22:03:10Z</dcterms:modified>
</cp:coreProperties>
</file>