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keba7154_colorado_edu/Documents/"/>
    </mc:Choice>
  </mc:AlternateContent>
  <xr:revisionPtr revIDLastSave="0" documentId="8_{50EFB422-6C29-45C1-90B5-D712A4C05761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Circadian" sheetId="1" r:id="rId1"/>
    <sheet name="Data" sheetId="2" r:id="rId2"/>
    <sheet name="SPDs combined" sheetId="4" r:id="rId3"/>
  </sheets>
  <externalReferences>
    <externalReference r:id="rId4"/>
    <externalReference r:id="rId5"/>
  </externalReferences>
  <definedNames>
    <definedName name="CCT">'[1]CCT.v'!$A$1</definedName>
    <definedName name="CMCCAT">'[1]CMCCAT-h'!$A$1</definedName>
    <definedName name="CMCCATv">'[1]CMCCAT-v'!$A$1</definedName>
    <definedName name="DOMIN_V">[1]domin!$A$1</definedName>
    <definedName name="Duvtoxy">[1]Duvtoxy!$A$1</definedName>
    <definedName name="LAB">[1]CIELAB!$A$1</definedName>
    <definedName name="mlux_factor">Data!$J$2</definedName>
    <definedName name="RUNMACRO">#REF!</definedName>
    <definedName name="TRANSFORM">'[2]3x3 Transform'!$A$1</definedName>
    <definedName name="XYZtoRGB">'[2]XYZ to RGB'!$A$1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B2" i="1"/>
  <c r="J73" i="4"/>
  <c r="H72" i="2" s="1"/>
  <c r="J72" i="4"/>
  <c r="H71" i="2" s="1"/>
  <c r="J71" i="4"/>
  <c r="H70" i="2" s="1"/>
  <c r="J70" i="4"/>
  <c r="H69" i="2" s="1"/>
  <c r="J69" i="4"/>
  <c r="H68" i="2" s="1"/>
  <c r="J68" i="4"/>
  <c r="H67" i="2" s="1"/>
  <c r="J67" i="4"/>
  <c r="H66" i="2" s="1"/>
  <c r="J66" i="4"/>
  <c r="H65" i="2" s="1"/>
  <c r="J65" i="4"/>
  <c r="H64" i="2" s="1"/>
  <c r="J64" i="4"/>
  <c r="H63" i="2" s="1"/>
  <c r="J63" i="4"/>
  <c r="H62" i="2" s="1"/>
  <c r="J62" i="4"/>
  <c r="H61" i="2" s="1"/>
  <c r="J61" i="4"/>
  <c r="H60" i="2" s="1"/>
  <c r="J60" i="4"/>
  <c r="H59" i="2" s="1"/>
  <c r="J59" i="4"/>
  <c r="H58" i="2" s="1"/>
  <c r="J58" i="4"/>
  <c r="H57" i="2" s="1"/>
  <c r="J57" i="4"/>
  <c r="H56" i="2" s="1"/>
  <c r="J56" i="4"/>
  <c r="H55" i="2" s="1"/>
  <c r="J55" i="4"/>
  <c r="H54" i="2" s="1"/>
  <c r="J54" i="4"/>
  <c r="H53" i="2" s="1"/>
  <c r="J53" i="4"/>
  <c r="H52" i="2" s="1"/>
  <c r="J52" i="4"/>
  <c r="H51" i="2" s="1"/>
  <c r="J51" i="4"/>
  <c r="H50" i="2" s="1"/>
  <c r="J50" i="4"/>
  <c r="H49" i="2" s="1"/>
  <c r="J49" i="4"/>
  <c r="H48" i="2" s="1"/>
  <c r="J48" i="4"/>
  <c r="H47" i="2" s="1"/>
  <c r="J47" i="4"/>
  <c r="H46" i="2" s="1"/>
  <c r="J46" i="4"/>
  <c r="H45" i="2" s="1"/>
  <c r="J45" i="4"/>
  <c r="H44" i="2" s="1"/>
  <c r="J44" i="4"/>
  <c r="H43" i="2" s="1"/>
  <c r="J43" i="4"/>
  <c r="H42" i="2" s="1"/>
  <c r="J42" i="4"/>
  <c r="H41" i="2" s="1"/>
  <c r="J41" i="4"/>
  <c r="H40" i="2" s="1"/>
  <c r="J40" i="4"/>
  <c r="H39" i="2" s="1"/>
  <c r="J39" i="4"/>
  <c r="H38" i="2" s="1"/>
  <c r="J38" i="4"/>
  <c r="H37" i="2" s="1"/>
  <c r="J37" i="4"/>
  <c r="H36" i="2" s="1"/>
  <c r="J36" i="4"/>
  <c r="H35" i="2" s="1"/>
  <c r="J35" i="4"/>
  <c r="H34" i="2" s="1"/>
  <c r="J34" i="4"/>
  <c r="H33" i="2" s="1"/>
  <c r="J33" i="4"/>
  <c r="H32" i="2" s="1"/>
  <c r="J32" i="4"/>
  <c r="H31" i="2" s="1"/>
  <c r="J31" i="4"/>
  <c r="H30" i="2" s="1"/>
  <c r="J30" i="4"/>
  <c r="H29" i="2" s="1"/>
  <c r="J29" i="4"/>
  <c r="H28" i="2" s="1"/>
  <c r="J28" i="4"/>
  <c r="H27" i="2" s="1"/>
  <c r="J27" i="4"/>
  <c r="H26" i="2" s="1"/>
  <c r="J26" i="4"/>
  <c r="H25" i="2" s="1"/>
  <c r="J25" i="4"/>
  <c r="H24" i="2" s="1"/>
  <c r="J24" i="4"/>
  <c r="H23" i="2" s="1"/>
  <c r="J23" i="4"/>
  <c r="H22" i="2" s="1"/>
  <c r="J22" i="4"/>
  <c r="H21" i="2" s="1"/>
  <c r="J21" i="4"/>
  <c r="H20" i="2" s="1"/>
  <c r="J20" i="4"/>
  <c r="H19" i="2" s="1"/>
  <c r="J19" i="4"/>
  <c r="H18" i="2" s="1"/>
  <c r="J18" i="4"/>
  <c r="H17" i="2" s="1"/>
  <c r="J17" i="4"/>
  <c r="H16" i="2" s="1"/>
  <c r="J16" i="4"/>
  <c r="H15" i="2" s="1"/>
  <c r="J15" i="4"/>
  <c r="H14" i="2" s="1"/>
  <c r="J14" i="4"/>
  <c r="H13" i="2" s="1"/>
  <c r="J13" i="4"/>
  <c r="H12" i="2" s="1"/>
  <c r="J12" i="4"/>
  <c r="H11" i="2" s="1"/>
  <c r="J11" i="4"/>
  <c r="H10" i="2" s="1"/>
  <c r="J10" i="4"/>
  <c r="H9" i="2" s="1"/>
  <c r="J9" i="4"/>
  <c r="H8" i="2" s="1"/>
  <c r="J8" i="4"/>
  <c r="H7" i="2" s="1"/>
  <c r="J7" i="4"/>
  <c r="H6" i="2" s="1"/>
  <c r="J6" i="4"/>
  <c r="H5" i="2" s="1"/>
  <c r="J5" i="4"/>
  <c r="H4" i="2" s="1"/>
  <c r="J4" i="4"/>
  <c r="H3" i="2" s="1"/>
  <c r="J3" i="4"/>
  <c r="H2" i="2" s="1"/>
  <c r="A3" i="2" l="1"/>
  <c r="A4" i="2" s="1"/>
  <c r="B3" i="1"/>
  <c r="F3" i="1" s="1"/>
  <c r="E2" i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B4" i="1"/>
  <c r="F4" i="1" s="1"/>
  <c r="E3" i="1"/>
  <c r="F2" i="1"/>
  <c r="E4" i="1" l="1"/>
  <c r="B5" i="1"/>
  <c r="E5" i="1" s="1"/>
  <c r="B57" i="1"/>
  <c r="B48" i="1"/>
  <c r="B15" i="1"/>
  <c r="B42" i="1"/>
  <c r="B8" i="1"/>
  <c r="B69" i="1"/>
  <c r="B54" i="1"/>
  <c r="B20" i="1"/>
  <c r="B14" i="1"/>
  <c r="B67" i="1"/>
  <c r="B62" i="1"/>
  <c r="B11" i="1"/>
  <c r="B72" i="1"/>
  <c r="B17" i="1"/>
  <c r="B66" i="1"/>
  <c r="B32" i="1"/>
  <c r="B27" i="1"/>
  <c r="B18" i="1"/>
  <c r="B36" i="1"/>
  <c r="B23" i="1"/>
  <c r="B13" i="1"/>
  <c r="B29" i="1"/>
  <c r="B39" i="1"/>
  <c r="B44" i="1"/>
  <c r="B64" i="1"/>
  <c r="B35" i="1"/>
  <c r="B25" i="1"/>
  <c r="B41" i="1"/>
  <c r="B52" i="1"/>
  <c r="B56" i="1"/>
  <c r="B10" i="1"/>
  <c r="B45" i="1"/>
  <c r="B60" i="1"/>
  <c r="B47" i="1"/>
  <c r="B37" i="1"/>
  <c r="B53" i="1"/>
  <c r="B7" i="1"/>
  <c r="B68" i="1"/>
  <c r="B22" i="1"/>
  <c r="B24" i="1"/>
  <c r="B28" i="1"/>
  <c r="B59" i="1"/>
  <c r="B49" i="1"/>
  <c r="B65" i="1"/>
  <c r="B19" i="1"/>
  <c r="B16" i="1"/>
  <c r="B34" i="1"/>
  <c r="B50" i="1"/>
  <c r="B71" i="1"/>
  <c r="B61" i="1"/>
  <c r="B51" i="1"/>
  <c r="B31" i="1"/>
  <c r="B9" i="1"/>
  <c r="B46" i="1"/>
  <c r="B63" i="1"/>
  <c r="B26" i="1"/>
  <c r="B40" i="1"/>
  <c r="B43" i="1"/>
  <c r="B21" i="1"/>
  <c r="B58" i="1"/>
  <c r="B30" i="1"/>
  <c r="B12" i="1"/>
  <c r="B38" i="1"/>
  <c r="B6" i="1"/>
  <c r="B55" i="1"/>
  <c r="B33" i="1"/>
  <c r="B70" i="1"/>
  <c r="F5" i="1" l="1"/>
  <c r="E39" i="1"/>
  <c r="F39" i="1"/>
  <c r="E19" i="1"/>
  <c r="F19" i="1"/>
  <c r="E60" i="1"/>
  <c r="F60" i="1"/>
  <c r="F29" i="1"/>
  <c r="E29" i="1"/>
  <c r="E67" i="1"/>
  <c r="F67" i="1"/>
  <c r="E43" i="1"/>
  <c r="F43" i="1"/>
  <c r="F65" i="1"/>
  <c r="E65" i="1"/>
  <c r="E45" i="1"/>
  <c r="F45" i="1"/>
  <c r="F13" i="1"/>
  <c r="E13" i="1"/>
  <c r="F14" i="1"/>
  <c r="E14" i="1"/>
  <c r="F34" i="1"/>
  <c r="E34" i="1"/>
  <c r="F26" i="1"/>
  <c r="E26" i="1"/>
  <c r="E49" i="1"/>
  <c r="F49" i="1"/>
  <c r="E10" i="1"/>
  <c r="F10" i="1"/>
  <c r="E23" i="1"/>
  <c r="F23" i="1"/>
  <c r="E20" i="1"/>
  <c r="F20" i="1"/>
  <c r="E40" i="1"/>
  <c r="F40" i="1"/>
  <c r="E55" i="1"/>
  <c r="F55" i="1"/>
  <c r="E9" i="1"/>
  <c r="F9" i="1"/>
  <c r="E59" i="1"/>
  <c r="F59" i="1"/>
  <c r="F56" i="1"/>
  <c r="E56" i="1"/>
  <c r="E36" i="1"/>
  <c r="F36" i="1"/>
  <c r="F54" i="1"/>
  <c r="E54" i="1"/>
  <c r="E44" i="1"/>
  <c r="F44" i="1"/>
  <c r="E70" i="1"/>
  <c r="F70" i="1"/>
  <c r="E6" i="1"/>
  <c r="F6" i="1"/>
  <c r="F28" i="1"/>
  <c r="E28" i="1"/>
  <c r="E52" i="1"/>
  <c r="F52" i="1"/>
  <c r="F18" i="1"/>
  <c r="E18" i="1"/>
  <c r="F69" i="1"/>
  <c r="E69" i="1"/>
  <c r="F16" i="1"/>
  <c r="E16" i="1"/>
  <c r="F46" i="1"/>
  <c r="E46" i="1"/>
  <c r="E31" i="1"/>
  <c r="F31" i="1"/>
  <c r="F38" i="1"/>
  <c r="E38" i="1"/>
  <c r="E51" i="1"/>
  <c r="F51" i="1"/>
  <c r="E24" i="1"/>
  <c r="F24" i="1"/>
  <c r="F41" i="1"/>
  <c r="E41" i="1"/>
  <c r="E27" i="1"/>
  <c r="F27" i="1"/>
  <c r="F8" i="1"/>
  <c r="E8" i="1"/>
  <c r="F62" i="1"/>
  <c r="E62" i="1"/>
  <c r="E61" i="1"/>
  <c r="F61" i="1"/>
  <c r="F22" i="1"/>
  <c r="E22" i="1"/>
  <c r="F25" i="1"/>
  <c r="E25" i="1"/>
  <c r="F32" i="1"/>
  <c r="E32" i="1"/>
  <c r="F42" i="1"/>
  <c r="E42" i="1"/>
  <c r="E47" i="1"/>
  <c r="F47" i="1"/>
  <c r="F12" i="1"/>
  <c r="E12" i="1"/>
  <c r="E71" i="1"/>
  <c r="F71" i="1"/>
  <c r="E68" i="1"/>
  <c r="F68" i="1"/>
  <c r="E35" i="1"/>
  <c r="F35" i="1"/>
  <c r="F66" i="1"/>
  <c r="E66" i="1"/>
  <c r="F15" i="1"/>
  <c r="E15" i="1"/>
  <c r="F37" i="1"/>
  <c r="E37" i="1"/>
  <c r="E63" i="1"/>
  <c r="F63" i="1"/>
  <c r="F58" i="1"/>
  <c r="E58" i="1"/>
  <c r="F7" i="1"/>
  <c r="E7" i="1"/>
  <c r="E17" i="1"/>
  <c r="F17" i="1"/>
  <c r="F48" i="1"/>
  <c r="E48" i="1"/>
  <c r="E11" i="1"/>
  <c r="F11" i="1"/>
  <c r="F33" i="1"/>
  <c r="E33" i="1"/>
  <c r="F30" i="1"/>
  <c r="E30" i="1"/>
  <c r="F21" i="1"/>
  <c r="E21" i="1"/>
  <c r="F50" i="1"/>
  <c r="E50" i="1"/>
  <c r="F53" i="1"/>
  <c r="E53" i="1"/>
  <c r="F64" i="1"/>
  <c r="E64" i="1"/>
  <c r="E72" i="1"/>
  <c r="F72" i="1"/>
  <c r="F57" i="1"/>
  <c r="E57" i="1"/>
  <c r="F73" i="1" l="1"/>
  <c r="E73" i="1"/>
</calcChain>
</file>

<file path=xl/sharedStrings.xml><?xml version="1.0" encoding="utf-8"?>
<sst xmlns="http://schemas.openxmlformats.org/spreadsheetml/2006/main" count="31" uniqueCount="30">
  <si>
    <t>lamp*c</t>
  </si>
  <si>
    <t>lamp*v</t>
  </si>
  <si>
    <t>Total</t>
  </si>
  <si>
    <t>Equal Energy Constant</t>
  </si>
  <si>
    <t>Melanopic Ratio</t>
  </si>
  <si>
    <t>Lamp data</t>
  </si>
  <si>
    <t>circadian</t>
  </si>
  <si>
    <t>visual</t>
  </si>
  <si>
    <t>Wavelength</t>
  </si>
  <si>
    <t>Source</t>
  </si>
  <si>
    <t>Click here for data input</t>
  </si>
  <si>
    <t>Sample LED 2700 K</t>
  </si>
  <si>
    <t>Sample Fluorescent 2950 K</t>
  </si>
  <si>
    <t>Sample LED 4000 K</t>
  </si>
  <si>
    <t>Sample Fluorescent 4000 K</t>
  </si>
  <si>
    <t>Sample Fluorescent 6500 K</t>
  </si>
  <si>
    <t>Sample Overcast</t>
  </si>
  <si>
    <t>Instructions</t>
  </si>
  <si>
    <t>2. For user data, paste lamp spectral power distribution (5 nm increments) into Data sheet.</t>
  </si>
  <si>
    <t>3. To add more user sources, insert columns to the left of User 2 on the Data sheet.</t>
  </si>
  <si>
    <t>4. Multiply the Melanopic Ratio by measured or modeled lux to calculate equivalent melanopic lux.</t>
  </si>
  <si>
    <t>1. Select built-in sample source, or user-entered source (above).</t>
  </si>
  <si>
    <t>Insert columns to left of</t>
  </si>
  <si>
    <t>User 2 to add additional</t>
  </si>
  <si>
    <t>sources.</t>
  </si>
  <si>
    <r>
      <rPr>
        <sz val="9"/>
        <rFont val="Calibri"/>
        <family val="2"/>
      </rPr>
      <t>λ</t>
    </r>
    <r>
      <rPr>
        <sz val="9"/>
        <rFont val="Geneva"/>
        <family val="2"/>
      </rPr>
      <t xml:space="preserve"> (nm)</t>
    </r>
  </si>
  <si>
    <t>Lighting Lab Controls Room Array</t>
  </si>
  <si>
    <t>Relative Power Output</t>
  </si>
  <si>
    <t>Combination</t>
  </si>
  <si>
    <t>Ltg Lab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</si>
</sst>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_);\(#,##0.000\)"/>
    <numFmt numFmtId="166" formatCode="0.000"/>
  </numFmts>
  <fonts count="13">
    <font>
      <sz val="9"/>
      <name val="Geneva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theme="3"/>
      <name val="Calibri"/>
      <family val="2"/>
      <scheme val="minor"/>
    </font>
    <font>
      <u/>
      <sz val="9"/>
      <color theme="10"/>
      <name val="Geneva"/>
      <family val="2"/>
    </font>
    <font>
      <sz val="9"/>
      <name val="Calibri"/>
      <family val="2"/>
    </font>
    <font>
      <sz val="9"/>
      <name val="Geneva"/>
      <family val="2"/>
    </font>
    <font>
      <b/>
      <sz val="9"/>
      <name val="Geneva"/>
      <family val="2"/>
    </font>
    <font>
      <sz val="9"/>
      <color rgb="FFFF0000"/>
      <name val="Geneva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6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6" fillId="3" borderId="2" xfId="4" applyNumberFormat="1" applyFont="1"/>
    <xf numFmtId="0" fontId="6" fillId="3" borderId="2" xfId="4" applyFont="1"/>
    <xf numFmtId="165" fontId="4" fillId="3" borderId="3" xfId="3" applyNumberFormat="1" applyAlignment="1">
      <alignment horizontal="center"/>
    </xf>
    <xf numFmtId="0" fontId="0" fillId="5" borderId="0" xfId="0" applyFill="1"/>
    <xf numFmtId="0" fontId="7" fillId="0" borderId="1" xfId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4" borderId="0" xfId="0" applyNumberFormat="1" applyFill="1" applyAlignment="1" applyProtection="1">
      <alignment horizontal="center"/>
      <protection hidden="1"/>
    </xf>
    <xf numFmtId="0" fontId="3" fillId="2" borderId="2" xfId="2" applyProtection="1">
      <protection locked="0"/>
    </xf>
    <xf numFmtId="166" fontId="1" fillId="6" borderId="4" xfId="5" applyNumberFormat="1" applyBorder="1"/>
    <xf numFmtId="0" fontId="0" fillId="0" borderId="0" xfId="0" applyAlignment="1">
      <alignment wrapText="1"/>
    </xf>
    <xf numFmtId="2" fontId="8" fillId="0" borderId="0" xfId="6" applyNumberFormat="1"/>
    <xf numFmtId="0" fontId="0" fillId="0" borderId="0" xfId="0" applyAlignment="1">
      <alignment horizontal="center" wrapText="1"/>
    </xf>
    <xf numFmtId="166" fontId="0" fillId="5" borderId="0" xfId="0" applyNumberForma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11" fillId="7" borderId="5" xfId="0" applyFont="1" applyFill="1" applyBorder="1"/>
    <xf numFmtId="11" fontId="0" fillId="0" borderId="0" xfId="0" applyNumberFormat="1"/>
    <xf numFmtId="0" fontId="0" fillId="0" borderId="0" xfId="0" applyAlignment="1">
      <alignment horizontal="left"/>
    </xf>
    <xf numFmtId="11" fontId="12" fillId="0" borderId="0" xfId="0" applyNumberFormat="1" applyFont="1"/>
  </cellXfs>
  <cellStyles count="7">
    <cellStyle name="20% - Accent4" xfId="5" builtinId="42"/>
    <cellStyle name="Calculation" xfId="4" builtinId="22"/>
    <cellStyle name="Heading 2" xfId="1" builtinId="17"/>
    <cellStyle name="Hyperlink" xfId="6" builtinId="8"/>
    <cellStyle name="Input" xfId="2" builtinId="20"/>
    <cellStyle name="Normal" xfId="0" builtinId="0"/>
    <cellStyle name="Output" xfId="3" builtinId="21"/>
  </cellStyles>
  <dxfs count="15"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</font>
      <numFmt numFmtId="0" formatCode="General"/>
    </dxf>
    <dxf>
      <font>
        <b val="0"/>
        <i val="0"/>
      </font>
      <numFmt numFmtId="164" formatCode="0.0000"/>
    </dxf>
    <dxf>
      <numFmt numFmtId="164" formatCode="0.00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64" formatCode="0.00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outline="0">
        <left style="thin">
          <color rgb="FFB2B2B2"/>
        </left>
      </border>
      <protection locked="1" hidden="1"/>
    </dxf>
    <dxf>
      <numFmt numFmtId="166" formatCode="0.000"/>
      <protection locked="1" hidden="0"/>
    </dxf>
    <dxf>
      <fill>
        <patternFill patternType="solid">
          <fgColor indexed="64"/>
          <bgColor theme="7" tint="0.79998168889431442"/>
        </patternFill>
      </fill>
      <border outline="0">
        <right style="thin">
          <color rgb="FFB2B2B2"/>
        </right>
      </border>
    </dxf>
    <dxf>
      <font>
        <b/>
        <i val="0"/>
        <u/>
        <color theme="4"/>
      </font>
    </dxf>
  </dxfs>
  <tableStyles count="0" defaultTableStyle="TableStyleMedium2" defaultPivotStyle="PivotStyleLight16"/>
  <colors>
    <mruColors>
      <color rgb="FF990000"/>
      <color rgb="FFFFBE00"/>
      <color rgb="FFA3FF00"/>
      <color rgb="FF00FF92"/>
      <color rgb="FF0046FF"/>
      <color rgb="FF8300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Circadian!$B$1</c:f>
              <c:strCache>
                <c:ptCount val="1"/>
                <c:pt idx="0">
                  <c:v>Lamp data</c:v>
                </c:pt>
              </c:strCache>
            </c:strRef>
          </c:tx>
          <c:spPr>
            <a:gradFill flip="none" rotWithShape="1">
              <a:gsLst>
                <a:gs pos="100000">
                  <a:schemeClr val="tx1"/>
                </a:gs>
                <a:gs pos="91000">
                  <a:srgbClr val="990000"/>
                </a:gs>
                <a:gs pos="77000">
                  <a:srgbClr val="FF0000"/>
                </a:gs>
                <a:gs pos="63000">
                  <a:srgbClr val="FFBE00"/>
                </a:gs>
                <a:gs pos="49000">
                  <a:srgbClr val="A3FF00"/>
                </a:gs>
                <a:gs pos="0">
                  <a:schemeClr val="tx1"/>
                </a:gs>
                <a:gs pos="6000">
                  <a:srgbClr val="8300B5"/>
                </a:gs>
                <a:gs pos="20000">
                  <a:srgbClr val="0046FF"/>
                </a:gs>
                <a:gs pos="34000">
                  <a:srgbClr val="00FF92"/>
                </a:gs>
              </a:gsLst>
              <a:lin ang="0" scaled="1"/>
              <a:tileRect/>
            </a:gradFill>
            <a:ln>
              <a:solidFill>
                <a:schemeClr val="tx1"/>
              </a:solidFill>
            </a:ln>
            <a:effectLst/>
          </c:spPr>
          <c:cat>
            <c:numRef>
              <c:f>Circadian!$A$2:$A$72</c:f>
              <c:numCache>
                <c:formatCode>General</c:formatCode>
                <c:ptCount val="7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</c:numCache>
            </c:numRef>
          </c:cat>
          <c:val>
            <c:numRef>
              <c:f>Circadian!$B$2:$B$72</c:f>
              <c:numCache>
                <c:formatCode>0.000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1.4590249999999999E-3</c:v>
                </c:pt>
                <c:pt idx="6">
                  <c:v>2.6689000000000001E-3</c:v>
                </c:pt>
                <c:pt idx="7">
                  <c:v>4.7043714285714289E-3</c:v>
                </c:pt>
                <c:pt idx="8">
                  <c:v>8.9607647058823504E-3</c:v>
                </c:pt>
                <c:pt idx="9">
                  <c:v>1.6133333333333333E-2</c:v>
                </c:pt>
                <c:pt idx="10">
                  <c:v>2.6224999999999998E-2</c:v>
                </c:pt>
                <c:pt idx="11">
                  <c:v>4.0314285714285712E-2</c:v>
                </c:pt>
                <c:pt idx="12">
                  <c:v>5.9346551724137921E-2</c:v>
                </c:pt>
                <c:pt idx="13">
                  <c:v>8.0282692307692277E-2</c:v>
                </c:pt>
                <c:pt idx="14">
                  <c:v>9.1274999999999995E-2</c:v>
                </c:pt>
                <c:pt idx="15">
                  <c:v>7.8393548387096723E-2</c:v>
                </c:pt>
                <c:pt idx="16">
                  <c:v>6.0321212121212123E-2</c:v>
                </c:pt>
                <c:pt idx="17">
                  <c:v>4.8725000000000011E-2</c:v>
                </c:pt>
                <c:pt idx="18">
                  <c:v>3.9966666666666664E-2</c:v>
                </c:pt>
                <c:pt idx="19">
                  <c:v>3.465E-2</c:v>
                </c:pt>
                <c:pt idx="20">
                  <c:v>3.2333333333333332E-2</c:v>
                </c:pt>
                <c:pt idx="21">
                  <c:v>3.2428571428571425E-2</c:v>
                </c:pt>
                <c:pt idx="22">
                  <c:v>3.447142857142857E-2</c:v>
                </c:pt>
                <c:pt idx="23">
                  <c:v>3.8100000000000002E-2</c:v>
                </c:pt>
                <c:pt idx="24">
                  <c:v>4.2290000000000001E-2</c:v>
                </c:pt>
                <c:pt idx="25">
                  <c:v>4.5542857142857149E-2</c:v>
                </c:pt>
                <c:pt idx="26">
                  <c:v>4.8200000000000007E-2</c:v>
                </c:pt>
                <c:pt idx="27">
                  <c:v>5.1062499999999997E-2</c:v>
                </c:pt>
                <c:pt idx="28">
                  <c:v>5.3824999999999998E-2</c:v>
                </c:pt>
                <c:pt idx="29">
                  <c:v>5.5711111111111107E-2</c:v>
                </c:pt>
                <c:pt idx="30">
                  <c:v>5.7933333333333337E-2</c:v>
                </c:pt>
                <c:pt idx="31">
                  <c:v>6.0260000000000001E-2</c:v>
                </c:pt>
                <c:pt idx="32">
                  <c:v>6.2837499999999991E-2</c:v>
                </c:pt>
                <c:pt idx="33">
                  <c:v>6.4533333333333331E-2</c:v>
                </c:pt>
                <c:pt idx="34">
                  <c:v>6.6400000000000001E-2</c:v>
                </c:pt>
                <c:pt idx="35">
                  <c:v>6.8257142857142863E-2</c:v>
                </c:pt>
                <c:pt idx="36">
                  <c:v>7.0000000000000007E-2</c:v>
                </c:pt>
                <c:pt idx="37">
                  <c:v>7.1599999999999997E-2</c:v>
                </c:pt>
                <c:pt idx="38">
                  <c:v>7.3133333333333342E-2</c:v>
                </c:pt>
                <c:pt idx="39">
                  <c:v>7.428333333333334E-2</c:v>
                </c:pt>
                <c:pt idx="40">
                  <c:v>7.5300000000000006E-2</c:v>
                </c:pt>
                <c:pt idx="41">
                  <c:v>7.6100000000000001E-2</c:v>
                </c:pt>
                <c:pt idx="42">
                  <c:v>7.6499999999999999E-2</c:v>
                </c:pt>
                <c:pt idx="43">
                  <c:v>7.6499999999999999E-2</c:v>
                </c:pt>
                <c:pt idx="44">
                  <c:v>7.6299999999999993E-2</c:v>
                </c:pt>
                <c:pt idx="45">
                  <c:v>7.5271428571428586E-2</c:v>
                </c:pt>
                <c:pt idx="46">
                  <c:v>7.3816666666666669E-2</c:v>
                </c:pt>
                <c:pt idx="47">
                  <c:v>7.1871428571428572E-2</c:v>
                </c:pt>
                <c:pt idx="48">
                  <c:v>6.8830000000000002E-2</c:v>
                </c:pt>
                <c:pt idx="49">
                  <c:v>6.5455555555555545E-2</c:v>
                </c:pt>
                <c:pt idx="50">
                  <c:v>6.2044444444444444E-2</c:v>
                </c:pt>
                <c:pt idx="51">
                  <c:v>5.8429999999999996E-2</c:v>
                </c:pt>
                <c:pt idx="52">
                  <c:v>5.425E-2</c:v>
                </c:pt>
                <c:pt idx="53">
                  <c:v>5.006999999999999E-2</c:v>
                </c:pt>
                <c:pt idx="54">
                  <c:v>4.5891666666666664E-2</c:v>
                </c:pt>
                <c:pt idx="55">
                  <c:v>4.170999999999999E-2</c:v>
                </c:pt>
                <c:pt idx="56">
                  <c:v>3.7909999999999999E-2</c:v>
                </c:pt>
                <c:pt idx="57">
                  <c:v>3.4299999999999997E-2</c:v>
                </c:pt>
                <c:pt idx="58">
                  <c:v>3.0877777777777775E-2</c:v>
                </c:pt>
                <c:pt idx="59">
                  <c:v>2.7842857142857145E-2</c:v>
                </c:pt>
                <c:pt idx="60">
                  <c:v>2.5185714285714287E-2</c:v>
                </c:pt>
                <c:pt idx="61">
                  <c:v>2.2450000000000001E-2</c:v>
                </c:pt>
                <c:pt idx="62">
                  <c:v>2.0599999999999997E-2</c:v>
                </c:pt>
                <c:pt idx="63">
                  <c:v>1.8414285714285713E-2</c:v>
                </c:pt>
                <c:pt idx="64">
                  <c:v>1.6400000000000001E-2</c:v>
                </c:pt>
                <c:pt idx="65">
                  <c:v>1.4557142857142861E-2</c:v>
                </c:pt>
                <c:pt idx="66">
                  <c:v>1.2916666666666668E-2</c:v>
                </c:pt>
                <c:pt idx="67">
                  <c:v>1.1466666666666667E-2</c:v>
                </c:pt>
                <c:pt idx="68">
                  <c:v>1.01247E-2</c:v>
                </c:pt>
                <c:pt idx="69">
                  <c:v>8.9423833333333331E-3</c:v>
                </c:pt>
                <c:pt idx="70">
                  <c:v>7.9063142857142849E-3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32D-973F-ADAFE9FB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4752"/>
        <c:axId val="302732480"/>
      </c:areaChart>
      <c:lineChart>
        <c:grouping val="standard"/>
        <c:varyColors val="0"/>
        <c:ser>
          <c:idx val="1"/>
          <c:order val="1"/>
          <c:tx>
            <c:strRef>
              <c:f>Circadian!$C$1</c:f>
              <c:strCache>
                <c:ptCount val="1"/>
                <c:pt idx="0">
                  <c:v>circadian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Circadian!$A$2:$A$72</c:f>
              <c:numCache>
                <c:formatCode>General</c:formatCode>
                <c:ptCount val="7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</c:numCache>
            </c:numRef>
          </c:cat>
          <c:val>
            <c:numRef>
              <c:f>Circadian!$C$2:$C$72</c:f>
              <c:numCache>
                <c:formatCode>0.0000</c:formatCode>
                <c:ptCount val="71"/>
                <c:pt idx="0">
                  <c:v>9.1816513603793079E-4</c:v>
                </c:pt>
                <c:pt idx="1">
                  <c:v>1.6672378957143452E-3</c:v>
                </c:pt>
                <c:pt idx="2">
                  <c:v>3.0944160387187795E-3</c:v>
                </c:pt>
                <c:pt idx="3">
                  <c:v>5.8803540774023059E-3</c:v>
                </c:pt>
                <c:pt idx="4">
                  <c:v>1.1427705485685623E-2</c:v>
                </c:pt>
                <c:pt idx="5">
                  <c:v>2.2811230203183226E-2</c:v>
                </c:pt>
                <c:pt idx="6">
                  <c:v>4.6154994540401575E-2</c:v>
                </c:pt>
                <c:pt idx="7">
                  <c:v>7.947661670983408E-2</c:v>
                </c:pt>
                <c:pt idx="8">
                  <c:v>0.13723734797580478</c:v>
                </c:pt>
                <c:pt idx="9">
                  <c:v>0.18709636643537131</c:v>
                </c:pt>
                <c:pt idx="10">
                  <c:v>0.25386523252173454</c:v>
                </c:pt>
                <c:pt idx="11">
                  <c:v>0.32067947284137727</c:v>
                </c:pt>
                <c:pt idx="12">
                  <c:v>0.40158707367541496</c:v>
                </c:pt>
                <c:pt idx="13">
                  <c:v>0.47400236533084894</c:v>
                </c:pt>
                <c:pt idx="14">
                  <c:v>0.55371524185456422</c:v>
                </c:pt>
                <c:pt idx="15">
                  <c:v>0.62965395406188329</c:v>
                </c:pt>
                <c:pt idx="16">
                  <c:v>0.70804861842644806</c:v>
                </c:pt>
                <c:pt idx="17">
                  <c:v>0.78521617884632233</c:v>
                </c:pt>
                <c:pt idx="18">
                  <c:v>0.86029078238348877</c:v>
                </c:pt>
                <c:pt idx="19">
                  <c:v>0.91773356033794673</c:v>
                </c:pt>
                <c:pt idx="20">
                  <c:v>0.96560464889561914</c:v>
                </c:pt>
                <c:pt idx="21">
                  <c:v>0.99062133014157938</c:v>
                </c:pt>
                <c:pt idx="22">
                  <c:v>1</c:v>
                </c:pt>
                <c:pt idx="23">
                  <c:v>0.99202228943038695</c:v>
                </c:pt>
                <c:pt idx="24">
                  <c:v>0.9659516578189723</c:v>
                </c:pt>
                <c:pt idx="25">
                  <c:v>0.92229868076593302</c:v>
                </c:pt>
                <c:pt idx="26">
                  <c:v>0.86288809946250544</c:v>
                </c:pt>
                <c:pt idx="27">
                  <c:v>0.78523346349967649</c:v>
                </c:pt>
                <c:pt idx="28">
                  <c:v>0.69962803975238175</c:v>
                </c:pt>
                <c:pt idx="29">
                  <c:v>0.60942212431434917</c:v>
                </c:pt>
                <c:pt idx="30">
                  <c:v>0.51930871043533589</c:v>
                </c:pt>
                <c:pt idx="31">
                  <c:v>0.4325332971239953</c:v>
                </c:pt>
                <c:pt idx="32">
                  <c:v>0.35170723138865106</c:v>
                </c:pt>
                <c:pt idx="33">
                  <c:v>0.27913520134752812</c:v>
                </c:pt>
                <c:pt idx="34">
                  <c:v>0.21572225377137788</c:v>
                </c:pt>
                <c:pt idx="35">
                  <c:v>0.16205588690030312</c:v>
                </c:pt>
                <c:pt idx="36">
                  <c:v>0.11852562336067191</c:v>
                </c:pt>
                <c:pt idx="37">
                  <c:v>8.4345718537514977E-2</c:v>
                </c:pt>
                <c:pt idx="38">
                  <c:v>5.8701270555627509E-2</c:v>
                </c:pt>
                <c:pt idx="39">
                  <c:v>4.0008893938139792E-2</c:v>
                </c:pt>
                <c:pt idx="40">
                  <c:v>2.6874736625553022E-2</c:v>
                </c:pt>
                <c:pt idx="41">
                  <c:v>1.7862446562977388E-2</c:v>
                </c:pt>
                <c:pt idx="42">
                  <c:v>1.1790140775018084E-2</c:v>
                </c:pt>
                <c:pt idx="43">
                  <c:v>7.73429551931064E-3</c:v>
                </c:pt>
                <c:pt idx="44">
                  <c:v>5.0668639839673959E-3</c:v>
                </c:pt>
                <c:pt idx="45">
                  <c:v>3.3176629734713446E-3</c:v>
                </c:pt>
                <c:pt idx="46">
                  <c:v>2.1769761016290699E-3</c:v>
                </c:pt>
                <c:pt idx="47">
                  <c:v>1.4331433756986992E-3</c:v>
                </c:pt>
                <c:pt idx="48">
                  <c:v>9.4731314937016855E-4</c:v>
                </c:pt>
                <c:pt idx="49">
                  <c:v>6.276479476929565E-4</c:v>
                </c:pt>
                <c:pt idx="50">
                  <c:v>4.1795540807376891E-4</c:v>
                </c:pt>
                <c:pt idx="51">
                  <c:v>2.7980095745635966E-4</c:v>
                </c:pt>
                <c:pt idx="52">
                  <c:v>1.8834080948881891E-4</c:v>
                </c:pt>
                <c:pt idx="53">
                  <c:v>1.2733684090834526E-4</c:v>
                </c:pt>
                <c:pt idx="54">
                  <c:v>8.6575081123062847E-5</c:v>
                </c:pt>
                <c:pt idx="55">
                  <c:v>5.9191384279176679E-5</c:v>
                </c:pt>
                <c:pt idx="56">
                  <c:v>4.0694517167499228E-5</c:v>
                </c:pt>
                <c:pt idx="57">
                  <c:v>2.8132038226311132E-5</c:v>
                </c:pt>
                <c:pt idx="58">
                  <c:v>1.955348187952486E-5</c:v>
                </c:pt>
                <c:pt idx="59">
                  <c:v>1.3648027270465082E-5</c:v>
                </c:pt>
                <c:pt idx="60">
                  <c:v>9.5763671862575815E-6</c:v>
                </c:pt>
                <c:pt idx="61">
                  <c:v>6.7542499585040005E-6</c:v>
                </c:pt>
                <c:pt idx="62">
                  <c:v>4.788042823518799E-6</c:v>
                </c:pt>
                <c:pt idx="63">
                  <c:v>3.4084114321041705E-6</c:v>
                </c:pt>
                <c:pt idx="64">
                  <c:v>2.4381894723012652E-6</c:v>
                </c:pt>
                <c:pt idx="65">
                  <c:v>1.7525194375577886E-6</c:v>
                </c:pt>
                <c:pt idx="66">
                  <c:v>1.7525194375577886E-6</c:v>
                </c:pt>
                <c:pt idx="67">
                  <c:v>1.7525194375577886E-6</c:v>
                </c:pt>
                <c:pt idx="68">
                  <c:v>1.7525194375577886E-6</c:v>
                </c:pt>
                <c:pt idx="69">
                  <c:v>1.7525194375577886E-6</c:v>
                </c:pt>
                <c:pt idx="70">
                  <c:v>1.7525194375577886E-6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9-432D-973F-ADAFE9FBD220}"/>
            </c:ext>
          </c:extLst>
        </c:ser>
        <c:ser>
          <c:idx val="2"/>
          <c:order val="2"/>
          <c:tx>
            <c:strRef>
              <c:f>Circadian!$D$1</c:f>
              <c:strCache>
                <c:ptCount val="1"/>
                <c:pt idx="0">
                  <c:v>visual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Circadian!$A$2:$A$72</c:f>
              <c:numCache>
                <c:formatCode>General</c:formatCode>
                <c:ptCount val="7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</c:numCache>
            </c:numRef>
          </c:cat>
          <c:val>
            <c:numRef>
              <c:f>Circadian!$D$2:$D$72</c:f>
              <c:numCache>
                <c:formatCode>0.0000</c:formatCode>
                <c:ptCount val="71"/>
                <c:pt idx="0">
                  <c:v>4.0000000000000003E-5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2.1699999999999999E-4</c:v>
                </c:pt>
                <c:pt idx="4">
                  <c:v>4.0000000000000002E-4</c:v>
                </c:pt>
                <c:pt idx="5">
                  <c:v>6.4000000000000005E-4</c:v>
                </c:pt>
                <c:pt idx="6">
                  <c:v>1.2099999999999999E-3</c:v>
                </c:pt>
                <c:pt idx="7">
                  <c:v>2.1800000000000001E-3</c:v>
                </c:pt>
                <c:pt idx="8">
                  <c:v>4.0000000000000001E-3</c:v>
                </c:pt>
                <c:pt idx="9">
                  <c:v>7.3000000000000001E-3</c:v>
                </c:pt>
                <c:pt idx="10">
                  <c:v>1.1599999999999999E-2</c:v>
                </c:pt>
                <c:pt idx="11">
                  <c:v>1.6840000000000001E-2</c:v>
                </c:pt>
                <c:pt idx="12">
                  <c:v>2.3E-2</c:v>
                </c:pt>
                <c:pt idx="13">
                  <c:v>2.98E-2</c:v>
                </c:pt>
                <c:pt idx="14">
                  <c:v>3.7999999999999999E-2</c:v>
                </c:pt>
                <c:pt idx="15">
                  <c:v>4.8000000000000001E-2</c:v>
                </c:pt>
                <c:pt idx="16">
                  <c:v>0.06</c:v>
                </c:pt>
                <c:pt idx="17">
                  <c:v>7.3899999999999993E-2</c:v>
                </c:pt>
                <c:pt idx="18">
                  <c:v>9.0980000000000005E-2</c:v>
                </c:pt>
                <c:pt idx="19">
                  <c:v>0.11260000000000001</c:v>
                </c:pt>
                <c:pt idx="20">
                  <c:v>0.13902</c:v>
                </c:pt>
                <c:pt idx="21">
                  <c:v>0.16930000000000001</c:v>
                </c:pt>
                <c:pt idx="22">
                  <c:v>0.20802000000000001</c:v>
                </c:pt>
                <c:pt idx="23">
                  <c:v>0.2586</c:v>
                </c:pt>
                <c:pt idx="24">
                  <c:v>0.32300000000000001</c:v>
                </c:pt>
                <c:pt idx="25">
                  <c:v>0.4073</c:v>
                </c:pt>
                <c:pt idx="26">
                  <c:v>0.503</c:v>
                </c:pt>
                <c:pt idx="27">
                  <c:v>0.60819999999999996</c:v>
                </c:pt>
                <c:pt idx="28">
                  <c:v>0.71</c:v>
                </c:pt>
                <c:pt idx="29">
                  <c:v>0.79320000000000002</c:v>
                </c:pt>
                <c:pt idx="30">
                  <c:v>0.86199999999999999</c:v>
                </c:pt>
                <c:pt idx="31">
                  <c:v>0.91485000000000005</c:v>
                </c:pt>
                <c:pt idx="32">
                  <c:v>0.95399999999999996</c:v>
                </c:pt>
                <c:pt idx="33">
                  <c:v>0.98029999999999995</c:v>
                </c:pt>
                <c:pt idx="34">
                  <c:v>0.99495</c:v>
                </c:pt>
                <c:pt idx="35">
                  <c:v>1</c:v>
                </c:pt>
                <c:pt idx="36">
                  <c:v>0.995</c:v>
                </c:pt>
                <c:pt idx="37">
                  <c:v>0.97860000000000003</c:v>
                </c:pt>
                <c:pt idx="38">
                  <c:v>0.95199999999999996</c:v>
                </c:pt>
                <c:pt idx="39">
                  <c:v>0.91539999999999999</c:v>
                </c:pt>
                <c:pt idx="40">
                  <c:v>0.87</c:v>
                </c:pt>
                <c:pt idx="41">
                  <c:v>0.81630000000000003</c:v>
                </c:pt>
                <c:pt idx="42">
                  <c:v>0.75700000000000001</c:v>
                </c:pt>
                <c:pt idx="43">
                  <c:v>0.69489999999999996</c:v>
                </c:pt>
                <c:pt idx="44">
                  <c:v>0.63100000000000001</c:v>
                </c:pt>
                <c:pt idx="45">
                  <c:v>0.56679999999999997</c:v>
                </c:pt>
                <c:pt idx="46">
                  <c:v>0.503</c:v>
                </c:pt>
                <c:pt idx="47">
                  <c:v>0.44119999999999998</c:v>
                </c:pt>
                <c:pt idx="48">
                  <c:v>0.38100000000000001</c:v>
                </c:pt>
                <c:pt idx="49">
                  <c:v>0.32100000000000001</c:v>
                </c:pt>
                <c:pt idx="50">
                  <c:v>0.26500000000000001</c:v>
                </c:pt>
                <c:pt idx="51">
                  <c:v>0.217</c:v>
                </c:pt>
                <c:pt idx="52">
                  <c:v>0.17499999999999999</c:v>
                </c:pt>
                <c:pt idx="53">
                  <c:v>0.13800000000000001</c:v>
                </c:pt>
                <c:pt idx="54">
                  <c:v>0.107</c:v>
                </c:pt>
                <c:pt idx="55">
                  <c:v>8.1600000000000006E-2</c:v>
                </c:pt>
                <c:pt idx="56">
                  <c:v>6.0999999999999999E-2</c:v>
                </c:pt>
                <c:pt idx="57">
                  <c:v>4.4580000000000002E-2</c:v>
                </c:pt>
                <c:pt idx="58">
                  <c:v>3.2000000000000001E-2</c:v>
                </c:pt>
                <c:pt idx="59">
                  <c:v>2.3199999999999998E-2</c:v>
                </c:pt>
                <c:pt idx="60">
                  <c:v>1.7000000000000001E-2</c:v>
                </c:pt>
                <c:pt idx="61">
                  <c:v>1.192E-2</c:v>
                </c:pt>
                <c:pt idx="62">
                  <c:v>8.2100000000000003E-3</c:v>
                </c:pt>
                <c:pt idx="63">
                  <c:v>5.7229999999999998E-3</c:v>
                </c:pt>
                <c:pt idx="64">
                  <c:v>4.1019999999999997E-3</c:v>
                </c:pt>
                <c:pt idx="65">
                  <c:v>2.9290000000000002E-3</c:v>
                </c:pt>
                <c:pt idx="66">
                  <c:v>1.4645000000000001E-3</c:v>
                </c:pt>
                <c:pt idx="67">
                  <c:v>7.3225000000000004E-4</c:v>
                </c:pt>
                <c:pt idx="68">
                  <c:v>3.6612500000000002E-4</c:v>
                </c:pt>
                <c:pt idx="69">
                  <c:v>1.8306250000000001E-4</c:v>
                </c:pt>
                <c:pt idx="70">
                  <c:v>9.1531250000000006E-5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9-432D-973F-ADAFE9FB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1235088"/>
        <c:axId val="-511232256"/>
      </c:lineChart>
      <c:catAx>
        <c:axId val="-5112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32256"/>
        <c:crosses val="autoZero"/>
        <c:auto val="1"/>
        <c:lblAlgn val="ctr"/>
        <c:lblOffset val="100"/>
        <c:tickLblSkip val="4"/>
        <c:noMultiLvlLbl val="0"/>
      </c:catAx>
      <c:valAx>
        <c:axId val="-5112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35088"/>
        <c:crosses val="autoZero"/>
        <c:crossBetween val="midCat"/>
      </c:valAx>
      <c:valAx>
        <c:axId val="302732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4752"/>
        <c:crosses val="max"/>
        <c:crossBetween val="between"/>
      </c:valAx>
      <c:catAx>
        <c:axId val="1939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32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8</xdr:row>
      <xdr:rowOff>71437</xdr:rowOff>
    </xdr:from>
    <xdr:to>
      <xdr:col>12</xdr:col>
      <xdr:colOff>447675</xdr:colOff>
      <xdr:row>24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12699</xdr:colOff>
      <xdr:row>26</xdr:row>
      <xdr:rowOff>88900</xdr:rowOff>
    </xdr:from>
    <xdr:to>
      <xdr:col>8</xdr:col>
      <xdr:colOff>281304</xdr:colOff>
      <xdr:row>30</xdr:row>
      <xdr:rowOff>131953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24" y="4799013"/>
          <a:ext cx="1859280" cy="766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n\Dropbox%20(Delos%20Living%20LLC)\IWBI%20Product%20Development\Staff%20Folders\Nathan\Spectra\NIST%20CQS%20simulation%207.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e\Downloads\Ver%207\My%20Files\COLOR%20RENDERING\Color%20Rendering%20Simulation\Ver%206.1%20Feb%2005\My%20Files\LED%20Project\COLOR%20RENDERING\Color%20Rendering%20Simulation\Ver%206.1%20Feb%2005\Copied%20to%20HD\Feb%2012%2005\Feb%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notes"/>
      <sheetName val="Instruction"/>
      <sheetName val="Color View"/>
      <sheetName val="uvdiagram"/>
      <sheetName val="CIELAB plot"/>
      <sheetName val="3 LED model"/>
      <sheetName val="4 LED model"/>
      <sheetName val="Phosphor model"/>
      <sheetName val="Lamp data"/>
      <sheetName val="Circadian"/>
      <sheetName val="CRI"/>
      <sheetName val="CQS"/>
      <sheetName val="Reference"/>
      <sheetName val="Chromaticity"/>
      <sheetName val="C Adapt"/>
      <sheetName val="TSC"/>
      <sheetName val="TSC work"/>
      <sheetName val="x y diagram"/>
      <sheetName val="RBG conversion"/>
      <sheetName val="CMCCAT-h"/>
      <sheetName val="CMCCAT-v"/>
      <sheetName val="CIELAB"/>
      <sheetName val="Duvtoxy"/>
      <sheetName val="CCT.v"/>
      <sheetName val="do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CMCCAT</v>
          </cell>
        </row>
      </sheetData>
      <sheetData sheetId="20">
        <row r="1">
          <cell r="A1" t="str">
            <v>CMCCATv</v>
          </cell>
        </row>
      </sheetData>
      <sheetData sheetId="21">
        <row r="1">
          <cell r="A1" t="str">
            <v>LAB</v>
          </cell>
        </row>
      </sheetData>
      <sheetData sheetId="22">
        <row r="1">
          <cell r="A1" t="str">
            <v>Duvtoxy</v>
          </cell>
        </row>
      </sheetData>
      <sheetData sheetId="23">
        <row r="1">
          <cell r="A1" t="str">
            <v>CCTv</v>
          </cell>
        </row>
      </sheetData>
      <sheetData sheetId="24">
        <row r="1">
          <cell r="A1" t="str">
            <v>DOMIN_V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SC"/>
      <sheetName val="Color View"/>
      <sheetName val="CIELAB plots"/>
      <sheetName val="Chromaticity"/>
      <sheetName val="CIELAB"/>
      <sheetName val="RGB conversion."/>
      <sheetName val="XYZ to RGB"/>
      <sheetName val="LAB"/>
      <sheetName val="CCT.v"/>
      <sheetName val="Summary"/>
      <sheetName val="Sensor response"/>
      <sheetName val="LSQ"/>
      <sheetName val="Transformed"/>
      <sheetName val="sRGB"/>
      <sheetName val="14 samples"/>
      <sheetName val="xy diagram"/>
      <sheetName val="CIE 13.3 CRI"/>
      <sheetName val="CIELAB CRI"/>
      <sheetName val="Org. XYZ"/>
      <sheetName val="14 spl LSQ fit"/>
      <sheetName val="Transformed 2"/>
      <sheetName val="CRI"/>
      <sheetName val="3x3 Transform"/>
      <sheetName val="Color Matching Function"/>
      <sheetName val="XYZ to sRGB"/>
      <sheetName val="sRGB(lambda)"/>
      <sheetName val="sRGB to XYZ"/>
      <sheetName val="sRGB  space"/>
      <sheetName val="1931 x-y"/>
      <sheetName val="1976 u´-v´"/>
      <sheetName val="1960 u-v"/>
      <sheetName val="Blackbody Locus"/>
      <sheetName val="Insructions"/>
      <sheetName val="LED model"/>
      <sheetName val="Examples"/>
      <sheetName val="Auto white"/>
      <sheetName val="Reflectance"/>
      <sheetName val="Reference"/>
      <sheetName val="von Kries"/>
      <sheetName val="13.3 Results"/>
      <sheetName val="RBG conversion"/>
      <sheetName val="Sample data"/>
      <sheetName val="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XYZtoRGB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">
          <cell r="A1" t="str">
            <v>TRANSFORM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3" totalsRowCount="1">
  <autoFilter ref="A1:F72" xr:uid="{00000000-0009-0000-0100-000001000000}"/>
  <tableColumns count="6">
    <tableColumn id="1" xr3:uid="{00000000-0010-0000-0000-000001000000}" name="λ (nm)" totalsRowLabel="Total" dataDxfId="13"/>
    <tableColumn id="7" xr3:uid="{00000000-0010-0000-0000-000007000000}" name="Lamp data" dataDxfId="12" dataCellStyle="20% - Accent4">
      <calculatedColumnFormula>INDEX(Table2[],MATCH(Table1[[#This Row],[λ (nm)]],Table2[Wavelength],0),MATCH($H$2,Table2[#Headers],0))</calculatedColumnFormula>
    </tableColumn>
    <tableColumn id="2" xr3:uid="{00000000-0010-0000-0000-000002000000}" name="circadian" dataDxfId="11" totalsRowDxfId="1"/>
    <tableColumn id="8" xr3:uid="{00000000-0010-0000-0000-000008000000}" name="visual" dataDxfId="10" totalsRowDxfId="0"/>
    <tableColumn id="3" xr3:uid="{00000000-0010-0000-0000-000003000000}" name="lamp*c" totalsRowFunction="sum" dataDxfId="9" dataCellStyle="Calculation">
      <calculatedColumnFormula>Table1[[#This Row],[circadian]]*Table1[[#This Row],[Lamp data]]</calculatedColumnFormula>
    </tableColumn>
    <tableColumn id="5" xr3:uid="{00000000-0010-0000-0000-000005000000}" name="lamp*v" totalsRowFunction="sum" dataDxfId="8" dataCellStyle="Calculation">
      <calculatedColumnFormula>Table1[[#This Row],[visual]]*Table1[[#This Row],[Lamp data]]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72" totalsRowShown="0" headerRowDxfId="7">
  <autoFilter ref="A1:H72" xr:uid="{00000000-0009-0000-0100-000002000000}"/>
  <tableColumns count="8">
    <tableColumn id="1" xr3:uid="{00000000-0010-0000-0100-000001000000}" name="Wavelength" dataDxfId="6">
      <calculatedColumnFormula>A1+5</calculatedColumnFormula>
    </tableColumn>
    <tableColumn id="2" xr3:uid="{00000000-0010-0000-0100-000002000000}" name="Sample LED 2700 K"/>
    <tableColumn id="4" xr3:uid="{00000000-0010-0000-0100-000004000000}" name="Sample LED 4000 K"/>
    <tableColumn id="3" xr3:uid="{00000000-0010-0000-0100-000003000000}" name="Sample Fluorescent 2950 K"/>
    <tableColumn id="5" xr3:uid="{00000000-0010-0000-0100-000005000000}" name="Sample Fluorescent 4000 K" dataDxfId="5"/>
    <tableColumn id="6" xr3:uid="{00000000-0010-0000-0100-000006000000}" name="Sample Fluorescent 6500 K" dataDxfId="4"/>
    <tableColumn id="7" xr3:uid="{00000000-0010-0000-0100-000007000000}" name="Sample Overcast" dataDxfId="3"/>
    <tableColumn id="8" xr3:uid="{00000000-0010-0000-0100-000008000000}" name="Ltg Lab Combined" dataDxfId="2">
      <calculatedColumnFormula>'SPDs combined'!J3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"/>
  <dimension ref="A1:M73"/>
  <sheetViews>
    <sheetView tabSelected="1" zoomScale="134" workbookViewId="0">
      <selection activeCell="C1" sqref="C1"/>
    </sheetView>
  </sheetViews>
  <sheetFormatPr defaultColWidth="8.796875" defaultRowHeight="11.35"/>
  <cols>
    <col min="1" max="1" width="8.6640625" bestFit="1" customWidth="1"/>
    <col min="2" max="2" width="12.6640625" bestFit="1" customWidth="1"/>
    <col min="3" max="3" width="12.1328125" style="8" bestFit="1" customWidth="1"/>
    <col min="4" max="4" width="12.1328125" style="9" bestFit="1" customWidth="1"/>
    <col min="5" max="5" width="12.1328125" style="1" bestFit="1" customWidth="1"/>
    <col min="8" max="8" width="25.6640625" bestFit="1" customWidth="1"/>
    <col min="10" max="10" width="20.796875" bestFit="1" customWidth="1"/>
  </cols>
  <sheetData>
    <row r="1" spans="1:13" ht="13.35" thickBot="1">
      <c r="A1" s="17" t="s">
        <v>25</v>
      </c>
      <c r="B1" t="s">
        <v>5</v>
      </c>
      <c r="C1" s="8" t="s">
        <v>6</v>
      </c>
      <c r="D1" s="9" t="s">
        <v>7</v>
      </c>
      <c r="E1" t="s">
        <v>0</v>
      </c>
      <c r="F1" s="1" t="s">
        <v>1</v>
      </c>
      <c r="H1" s="7" t="s">
        <v>9</v>
      </c>
      <c r="I1" s="2"/>
      <c r="J1" s="7" t="s">
        <v>4</v>
      </c>
    </row>
    <row r="2" spans="1:13" ht="14.7" thickTop="1">
      <c r="A2" s="6">
        <v>380</v>
      </c>
      <c r="B2" s="12">
        <f>INDEX(Table2[],MATCH(Table1[[#This Row],[λ (nm)]],Table2[Wavelength],0),MATCH($H$2,Table2[#Headers],0))</f>
        <v>0</v>
      </c>
      <c r="C2" s="10">
        <v>9.1816513603793079E-4</v>
      </c>
      <c r="D2" s="8">
        <v>4.0000000000000003E-5</v>
      </c>
      <c r="E2" s="3">
        <f>Table1[[#This Row],[circadian]]*Table1[[#This Row],[Lamp data]]</f>
        <v>0</v>
      </c>
      <c r="F2" s="4">
        <f>Table1[[#This Row],[visual]]*Table1[[#This Row],[Lamp data]]</f>
        <v>0</v>
      </c>
      <c r="G2" s="2"/>
      <c r="H2" s="11" t="s">
        <v>13</v>
      </c>
      <c r="J2" s="5">
        <f>Table1[[#Totals],[lamp*c]]/Table1[[#Totals],[lamp*v]]*mlux_factor</f>
        <v>0.75982882869589585</v>
      </c>
    </row>
    <row r="3" spans="1:13" ht="14.35">
      <c r="A3" s="6">
        <v>385</v>
      </c>
      <c r="B3" s="12">
        <f>INDEX(Table2[],MATCH(Table1[[#This Row],[λ (nm)]],Table2[Wavelength],0),MATCH($H$2,Table2[#Headers],0))</f>
        <v>0</v>
      </c>
      <c r="C3" s="10">
        <v>1.6672378957143452E-3</v>
      </c>
      <c r="D3" s="8">
        <v>6.0000000000000002E-5</v>
      </c>
      <c r="E3" s="3">
        <f>Table1[[#This Row],[circadian]]*Table1[[#This Row],[Lamp data]]</f>
        <v>0</v>
      </c>
      <c r="F3" s="4">
        <f>Table1[[#This Row],[visual]]*Table1[[#This Row],[Lamp data]]</f>
        <v>0</v>
      </c>
      <c r="G3" s="2"/>
      <c r="J3" s="14" t="s">
        <v>10</v>
      </c>
    </row>
    <row r="4" spans="1:13" ht="14.7" thickBot="1">
      <c r="A4" s="6">
        <v>390</v>
      </c>
      <c r="B4" s="12">
        <f>INDEX(Table2[],MATCH(Table1[[#This Row],[λ (nm)]],Table2[Wavelength],0),MATCH($H$2,Table2[#Headers],0))</f>
        <v>0</v>
      </c>
      <c r="C4" s="10">
        <v>3.0944160387187795E-3</v>
      </c>
      <c r="D4" s="8">
        <v>1.2E-4</v>
      </c>
      <c r="E4" s="3">
        <f>Table1[[#This Row],[circadian]]*Table1[[#This Row],[Lamp data]]</f>
        <v>0</v>
      </c>
      <c r="F4" s="4">
        <f>Table1[[#This Row],[visual]]*Table1[[#This Row],[Lamp data]]</f>
        <v>0</v>
      </c>
      <c r="G4" s="2"/>
      <c r="H4" s="7" t="s">
        <v>17</v>
      </c>
    </row>
    <row r="5" spans="1:13" ht="14.7" thickTop="1">
      <c r="A5" s="6">
        <v>395</v>
      </c>
      <c r="B5" s="12">
        <f>INDEX(Table2[],MATCH(Table1[[#This Row],[λ (nm)]],Table2[Wavelength],0),MATCH($H$2,Table2[#Headers],0))</f>
        <v>0</v>
      </c>
      <c r="C5" s="10">
        <v>5.8803540774023059E-3</v>
      </c>
      <c r="D5" s="8">
        <v>2.1699999999999999E-4</v>
      </c>
      <c r="E5" s="3">
        <f>Table1[[#This Row],[circadian]]*Table1[[#This Row],[Lamp data]]</f>
        <v>0</v>
      </c>
      <c r="F5" s="4">
        <f>Table1[[#This Row],[visual]]*Table1[[#This Row],[Lamp data]]</f>
        <v>0</v>
      </c>
      <c r="G5" s="2"/>
      <c r="H5" s="23" t="s">
        <v>21</v>
      </c>
      <c r="I5" s="23"/>
      <c r="J5" s="23"/>
      <c r="K5" s="23"/>
      <c r="L5" s="23"/>
      <c r="M5" s="23"/>
    </row>
    <row r="6" spans="1:13" ht="14.35">
      <c r="A6" s="6">
        <v>400</v>
      </c>
      <c r="B6" s="12">
        <f>INDEX(Table2[],MATCH(Table1[[#This Row],[λ (nm)]],Table2[Wavelength],0),MATCH($H$2,Table2[#Headers],0))</f>
        <v>0</v>
      </c>
      <c r="C6" s="10">
        <v>1.1427705485685623E-2</v>
      </c>
      <c r="D6" s="8">
        <v>4.0000000000000002E-4</v>
      </c>
      <c r="E6" s="3">
        <f>Table1[[#This Row],[circadian]]*Table1[[#This Row],[Lamp data]]</f>
        <v>0</v>
      </c>
      <c r="F6" s="4">
        <f>Table1[[#This Row],[visual]]*Table1[[#This Row],[Lamp data]]</f>
        <v>0</v>
      </c>
      <c r="G6" s="2"/>
      <c r="H6" s="23" t="s">
        <v>18</v>
      </c>
      <c r="I6" s="23"/>
      <c r="J6" s="23"/>
      <c r="K6" s="23"/>
      <c r="L6" s="23"/>
      <c r="M6" s="23"/>
    </row>
    <row r="7" spans="1:13" ht="14.35">
      <c r="A7" s="6">
        <v>405</v>
      </c>
      <c r="B7" s="12">
        <f>INDEX(Table2[],MATCH(Table1[[#This Row],[λ (nm)]],Table2[Wavelength],0),MATCH($H$2,Table2[#Headers],0))</f>
        <v>1.4590249999999999E-3</v>
      </c>
      <c r="C7" s="10">
        <v>2.2811230203183226E-2</v>
      </c>
      <c r="D7" s="8">
        <v>6.4000000000000005E-4</v>
      </c>
      <c r="E7" s="3">
        <f>Table1[[#This Row],[circadian]]*Table1[[#This Row],[Lamp data]]</f>
        <v>3.32821551471994E-5</v>
      </c>
      <c r="F7" s="4">
        <f>Table1[[#This Row],[visual]]*Table1[[#This Row],[Lamp data]]</f>
        <v>9.3377600000000004E-7</v>
      </c>
      <c r="G7" s="2"/>
      <c r="H7" s="23" t="s">
        <v>19</v>
      </c>
      <c r="I7" s="23"/>
      <c r="J7" s="23"/>
      <c r="K7" s="23"/>
      <c r="L7" s="23"/>
      <c r="M7" s="23"/>
    </row>
    <row r="8" spans="1:13" ht="14.35">
      <c r="A8" s="6">
        <v>410</v>
      </c>
      <c r="B8" s="12">
        <f>INDEX(Table2[],MATCH(Table1[[#This Row],[λ (nm)]],Table2[Wavelength],0),MATCH($H$2,Table2[#Headers],0))</f>
        <v>2.6689000000000001E-3</v>
      </c>
      <c r="C8" s="10">
        <v>4.6154994540401575E-2</v>
      </c>
      <c r="D8" s="8">
        <v>1.2099999999999999E-3</v>
      </c>
      <c r="E8" s="3">
        <f>Table1[[#This Row],[circadian]]*Table1[[#This Row],[Lamp data]]</f>
        <v>1.2318306492887777E-4</v>
      </c>
      <c r="F8" s="4">
        <f>Table1[[#This Row],[visual]]*Table1[[#This Row],[Lamp data]]</f>
        <v>3.2293689999999997E-6</v>
      </c>
      <c r="H8" s="23" t="s">
        <v>20</v>
      </c>
      <c r="I8" s="23"/>
      <c r="J8" s="23"/>
      <c r="K8" s="23"/>
      <c r="L8" s="23"/>
      <c r="M8" s="23"/>
    </row>
    <row r="9" spans="1:13" ht="14.35">
      <c r="A9" s="6">
        <v>415</v>
      </c>
      <c r="B9" s="12">
        <f>INDEX(Table2[],MATCH(Table1[[#This Row],[λ (nm)]],Table2[Wavelength],0),MATCH($H$2,Table2[#Headers],0))</f>
        <v>4.7043714285714289E-3</v>
      </c>
      <c r="C9" s="10">
        <v>7.947661670983408E-2</v>
      </c>
      <c r="D9" s="8">
        <v>2.1800000000000001E-3</v>
      </c>
      <c r="E9" s="3">
        <f>Table1[[#This Row],[circadian]]*Table1[[#This Row],[Lamp data]]</f>
        <v>3.7388752488926605E-4</v>
      </c>
      <c r="F9" s="4">
        <f>Table1[[#This Row],[visual]]*Table1[[#This Row],[Lamp data]]</f>
        <v>1.0255529714285715E-5</v>
      </c>
    </row>
    <row r="10" spans="1:13" ht="14.35">
      <c r="A10" s="6">
        <v>420</v>
      </c>
      <c r="B10" s="12">
        <f>INDEX(Table2[],MATCH(Table1[[#This Row],[λ (nm)]],Table2[Wavelength],0),MATCH($H$2,Table2[#Headers],0))</f>
        <v>8.9607647058823504E-3</v>
      </c>
      <c r="C10" s="10">
        <v>0.13723734797580478</v>
      </c>
      <c r="D10" s="8">
        <v>4.0000000000000001E-3</v>
      </c>
      <c r="E10" s="3">
        <f>Table1[[#This Row],[circadian]]*Table1[[#This Row],[Lamp data]]</f>
        <v>1.2297515840704861E-3</v>
      </c>
      <c r="F10" s="4">
        <f>Table1[[#This Row],[visual]]*Table1[[#This Row],[Lamp data]]</f>
        <v>3.5843058823529403E-5</v>
      </c>
    </row>
    <row r="11" spans="1:13" ht="14.35">
      <c r="A11" s="6">
        <v>425</v>
      </c>
      <c r="B11" s="12">
        <f>INDEX(Table2[],MATCH(Table1[[#This Row],[λ (nm)]],Table2[Wavelength],0),MATCH($H$2,Table2[#Headers],0))</f>
        <v>1.6133333333333333E-2</v>
      </c>
      <c r="C11" s="10">
        <v>0.18709636643537131</v>
      </c>
      <c r="D11" s="8">
        <v>7.3000000000000001E-3</v>
      </c>
      <c r="E11" s="3">
        <f>Table1[[#This Row],[circadian]]*Table1[[#This Row],[Lamp data]]</f>
        <v>3.0184880451573238E-3</v>
      </c>
      <c r="F11" s="4">
        <f>Table1[[#This Row],[visual]]*Table1[[#This Row],[Lamp data]]</f>
        <v>1.1777333333333333E-4</v>
      </c>
      <c r="G11" s="2"/>
    </row>
    <row r="12" spans="1:13" ht="14.35">
      <c r="A12" s="6">
        <v>430</v>
      </c>
      <c r="B12" s="12">
        <f>INDEX(Table2[],MATCH(Table1[[#This Row],[λ (nm)]],Table2[Wavelength],0),MATCH($H$2,Table2[#Headers],0))</f>
        <v>2.6224999999999998E-2</v>
      </c>
      <c r="C12" s="10">
        <v>0.25386523252173454</v>
      </c>
      <c r="D12" s="8">
        <v>1.1599999999999999E-2</v>
      </c>
      <c r="E12" s="3">
        <f>Table1[[#This Row],[circadian]]*Table1[[#This Row],[Lamp data]]</f>
        <v>6.6576157228824878E-3</v>
      </c>
      <c r="F12" s="4">
        <f>Table1[[#This Row],[visual]]*Table1[[#This Row],[Lamp data]]</f>
        <v>3.0420999999999996E-4</v>
      </c>
      <c r="G12" s="2"/>
    </row>
    <row r="13" spans="1:13" ht="14.35">
      <c r="A13" s="6">
        <v>435</v>
      </c>
      <c r="B13" s="12">
        <f>INDEX(Table2[],MATCH(Table1[[#This Row],[λ (nm)]],Table2[Wavelength],0),MATCH($H$2,Table2[#Headers],0))</f>
        <v>4.0314285714285712E-2</v>
      </c>
      <c r="C13" s="10">
        <v>0.32067947284137727</v>
      </c>
      <c r="D13" s="8">
        <v>1.6840000000000001E-2</v>
      </c>
      <c r="E13" s="3">
        <f>Table1[[#This Row],[circadian]]*Table1[[#This Row],[Lamp data]]</f>
        <v>1.2927963890833808E-2</v>
      </c>
      <c r="F13" s="4">
        <f>Table1[[#This Row],[visual]]*Table1[[#This Row],[Lamp data]]</f>
        <v>6.788925714285714E-4</v>
      </c>
      <c r="G13" s="2"/>
    </row>
    <row r="14" spans="1:13" ht="14.35">
      <c r="A14" s="6">
        <v>440</v>
      </c>
      <c r="B14" s="12">
        <f>INDEX(Table2[],MATCH(Table1[[#This Row],[λ (nm)]],Table2[Wavelength],0),MATCH($H$2,Table2[#Headers],0))</f>
        <v>5.9346551724137921E-2</v>
      </c>
      <c r="C14" s="10">
        <v>0.40158707367541496</v>
      </c>
      <c r="D14" s="8">
        <v>2.3E-2</v>
      </c>
      <c r="E14" s="3">
        <f>Table1[[#This Row],[circadian]]*Table1[[#This Row],[Lamp data]]</f>
        <v>2.3832808039623201E-2</v>
      </c>
      <c r="F14" s="4">
        <f>Table1[[#This Row],[visual]]*Table1[[#This Row],[Lamp data]]</f>
        <v>1.3649706896551722E-3</v>
      </c>
      <c r="G14" s="2"/>
    </row>
    <row r="15" spans="1:13" ht="14.35">
      <c r="A15" s="6">
        <v>445</v>
      </c>
      <c r="B15" s="12">
        <f>INDEX(Table2[],MATCH(Table1[[#This Row],[λ (nm)]],Table2[Wavelength],0),MATCH($H$2,Table2[#Headers],0))</f>
        <v>8.0282692307692277E-2</v>
      </c>
      <c r="C15" s="10">
        <v>0.47400236533084894</v>
      </c>
      <c r="D15" s="8">
        <v>2.98E-2</v>
      </c>
      <c r="E15" s="3">
        <f>Table1[[#This Row],[circadian]]*Table1[[#This Row],[Lamp data]]</f>
        <v>3.805418604897489E-2</v>
      </c>
      <c r="F15" s="4">
        <f>Table1[[#This Row],[visual]]*Table1[[#This Row],[Lamp data]]</f>
        <v>2.3924242307692299E-3</v>
      </c>
      <c r="G15" s="2"/>
    </row>
    <row r="16" spans="1:13" ht="14.35">
      <c r="A16" s="6">
        <v>450</v>
      </c>
      <c r="B16" s="12">
        <f>INDEX(Table2[],MATCH(Table1[[#This Row],[λ (nm)]],Table2[Wavelength],0),MATCH($H$2,Table2[#Headers],0))</f>
        <v>9.1274999999999995E-2</v>
      </c>
      <c r="C16" s="10">
        <v>0.55371524185456422</v>
      </c>
      <c r="D16" s="8">
        <v>3.7999999999999999E-2</v>
      </c>
      <c r="E16" s="3">
        <f>Table1[[#This Row],[circadian]]*Table1[[#This Row],[Lamp data]]</f>
        <v>5.0540358700275345E-2</v>
      </c>
      <c r="F16" s="4">
        <f>Table1[[#This Row],[visual]]*Table1[[#This Row],[Lamp data]]</f>
        <v>3.4684499999999997E-3</v>
      </c>
      <c r="G16" s="2"/>
    </row>
    <row r="17" spans="1:7" ht="14.35">
      <c r="A17" s="6">
        <v>455</v>
      </c>
      <c r="B17" s="12">
        <f>INDEX(Table2[],MATCH(Table1[[#This Row],[λ (nm)]],Table2[Wavelength],0),MATCH($H$2,Table2[#Headers],0))</f>
        <v>7.8393548387096723E-2</v>
      </c>
      <c r="C17" s="10">
        <v>0.62965395406188329</v>
      </c>
      <c r="D17" s="8">
        <v>4.8000000000000001E-2</v>
      </c>
      <c r="E17" s="3">
        <f>Table1[[#This Row],[circadian]]*Table1[[#This Row],[Lamp data]]</f>
        <v>4.9360807714877025E-2</v>
      </c>
      <c r="F17" s="4">
        <f>Table1[[#This Row],[visual]]*Table1[[#This Row],[Lamp data]]</f>
        <v>3.7628903225806428E-3</v>
      </c>
      <c r="G17" s="2"/>
    </row>
    <row r="18" spans="1:7" ht="14.35">
      <c r="A18" s="6">
        <v>460</v>
      </c>
      <c r="B18" s="12">
        <f>INDEX(Table2[],MATCH(Table1[[#This Row],[λ (nm)]],Table2[Wavelength],0),MATCH($H$2,Table2[#Headers],0))</f>
        <v>6.0321212121212123E-2</v>
      </c>
      <c r="C18" s="10">
        <v>0.70804861842644806</v>
      </c>
      <c r="D18" s="8">
        <v>0.06</v>
      </c>
      <c r="E18" s="3">
        <f>Table1[[#This Row],[circadian]]*Table1[[#This Row],[Lamp data]]</f>
        <v>4.2710350904232953E-2</v>
      </c>
      <c r="F18" s="4">
        <f>Table1[[#This Row],[visual]]*Table1[[#This Row],[Lamp data]]</f>
        <v>3.6192727272727271E-3</v>
      </c>
      <c r="G18" s="2"/>
    </row>
    <row r="19" spans="1:7" ht="14.35">
      <c r="A19" s="6">
        <v>465</v>
      </c>
      <c r="B19" s="12">
        <f>INDEX(Table2[],MATCH(Table1[[#This Row],[λ (nm)]],Table2[Wavelength],0),MATCH($H$2,Table2[#Headers],0))</f>
        <v>4.8725000000000011E-2</v>
      </c>
      <c r="C19" s="10">
        <v>0.78521617884632233</v>
      </c>
      <c r="D19" s="8">
        <v>7.3899999999999993E-2</v>
      </c>
      <c r="E19" s="3">
        <f>Table1[[#This Row],[circadian]]*Table1[[#This Row],[Lamp data]]</f>
        <v>3.8259658314287064E-2</v>
      </c>
      <c r="F19" s="4">
        <f>Table1[[#This Row],[visual]]*Table1[[#This Row],[Lamp data]]</f>
        <v>3.6007775000000005E-3</v>
      </c>
      <c r="G19" s="2"/>
    </row>
    <row r="20" spans="1:7" ht="14.35">
      <c r="A20" s="6">
        <v>470</v>
      </c>
      <c r="B20" s="12">
        <f>INDEX(Table2[],MATCH(Table1[[#This Row],[λ (nm)]],Table2[Wavelength],0),MATCH($H$2,Table2[#Headers],0))</f>
        <v>3.9966666666666664E-2</v>
      </c>
      <c r="C20" s="10">
        <v>0.86029078238348877</v>
      </c>
      <c r="D20" s="8">
        <v>9.0980000000000005E-2</v>
      </c>
      <c r="E20" s="3">
        <f>Table1[[#This Row],[circadian]]*Table1[[#This Row],[Lamp data]]</f>
        <v>3.4382954935926767E-2</v>
      </c>
      <c r="F20" s="4">
        <f>Table1[[#This Row],[visual]]*Table1[[#This Row],[Lamp data]]</f>
        <v>3.6361673333333332E-3</v>
      </c>
      <c r="G20" s="2"/>
    </row>
    <row r="21" spans="1:7" ht="14.35">
      <c r="A21" s="6">
        <v>475</v>
      </c>
      <c r="B21" s="12">
        <f>INDEX(Table2[],MATCH(Table1[[#This Row],[λ (nm)]],Table2[Wavelength],0),MATCH($H$2,Table2[#Headers],0))</f>
        <v>3.465E-2</v>
      </c>
      <c r="C21" s="10">
        <v>0.91773356033794673</v>
      </c>
      <c r="D21" s="8">
        <v>0.11260000000000001</v>
      </c>
      <c r="E21" s="3">
        <f>Table1[[#This Row],[circadian]]*Table1[[#This Row],[Lamp data]]</f>
        <v>3.1799467865709856E-2</v>
      </c>
      <c r="F21" s="4">
        <f>Table1[[#This Row],[visual]]*Table1[[#This Row],[Lamp data]]</f>
        <v>3.9015900000000004E-3</v>
      </c>
      <c r="G21" s="2"/>
    </row>
    <row r="22" spans="1:7" ht="14.35">
      <c r="A22" s="6">
        <v>480</v>
      </c>
      <c r="B22" s="12">
        <f>INDEX(Table2[],MATCH(Table1[[#This Row],[λ (nm)]],Table2[Wavelength],0),MATCH($H$2,Table2[#Headers],0))</f>
        <v>3.2333333333333332E-2</v>
      </c>
      <c r="C22" s="10">
        <v>0.96560464889561914</v>
      </c>
      <c r="D22" s="8">
        <v>0.13902</v>
      </c>
      <c r="E22" s="3">
        <f>Table1[[#This Row],[circadian]]*Table1[[#This Row],[Lamp data]]</f>
        <v>3.1221216980958352E-2</v>
      </c>
      <c r="F22" s="4">
        <f>Table1[[#This Row],[visual]]*Table1[[#This Row],[Lamp data]]</f>
        <v>4.49498E-3</v>
      </c>
      <c r="G22" s="2"/>
    </row>
    <row r="23" spans="1:7" ht="14.35">
      <c r="A23" s="6">
        <v>485</v>
      </c>
      <c r="B23" s="12">
        <f>INDEX(Table2[],MATCH(Table1[[#This Row],[λ (nm)]],Table2[Wavelength],0),MATCH($H$2,Table2[#Headers],0))</f>
        <v>3.2428571428571425E-2</v>
      </c>
      <c r="C23" s="10">
        <v>0.99062133014157938</v>
      </c>
      <c r="D23" s="8">
        <v>0.16930000000000001</v>
      </c>
      <c r="E23" s="3">
        <f>Table1[[#This Row],[circadian]]*Table1[[#This Row],[Lamp data]]</f>
        <v>3.2124434563162642E-2</v>
      </c>
      <c r="F23" s="4">
        <f>Table1[[#This Row],[visual]]*Table1[[#This Row],[Lamp data]]</f>
        <v>5.4901571428571426E-3</v>
      </c>
      <c r="G23" s="2"/>
    </row>
    <row r="24" spans="1:7" ht="14.35">
      <c r="A24" s="6">
        <v>490</v>
      </c>
      <c r="B24" s="12">
        <f>INDEX(Table2[],MATCH(Table1[[#This Row],[λ (nm)]],Table2[Wavelength],0),MATCH($H$2,Table2[#Headers],0))</f>
        <v>3.447142857142857E-2</v>
      </c>
      <c r="C24" s="10">
        <v>1</v>
      </c>
      <c r="D24" s="8">
        <v>0.20802000000000001</v>
      </c>
      <c r="E24" s="3">
        <f>Table1[[#This Row],[circadian]]*Table1[[#This Row],[Lamp data]]</f>
        <v>3.447142857142857E-2</v>
      </c>
      <c r="F24" s="4">
        <f>Table1[[#This Row],[visual]]*Table1[[#This Row],[Lamp data]]</f>
        <v>7.1707465714285715E-3</v>
      </c>
      <c r="G24" s="2"/>
    </row>
    <row r="25" spans="1:7" ht="14.35">
      <c r="A25" s="6">
        <v>495</v>
      </c>
      <c r="B25" s="12">
        <f>INDEX(Table2[],MATCH(Table1[[#This Row],[λ (nm)]],Table2[Wavelength],0),MATCH($H$2,Table2[#Headers],0))</f>
        <v>3.8100000000000002E-2</v>
      </c>
      <c r="C25" s="10">
        <v>0.99202228943038695</v>
      </c>
      <c r="D25" s="8">
        <v>0.2586</v>
      </c>
      <c r="E25" s="3">
        <f>Table1[[#This Row],[circadian]]*Table1[[#This Row],[Lamp data]]</f>
        <v>3.7796049227297741E-2</v>
      </c>
      <c r="F25" s="4">
        <f>Table1[[#This Row],[visual]]*Table1[[#This Row],[Lamp data]]</f>
        <v>9.8526600000000009E-3</v>
      </c>
      <c r="G25" s="2"/>
    </row>
    <row r="26" spans="1:7" ht="14.35">
      <c r="A26" s="6">
        <v>500</v>
      </c>
      <c r="B26" s="12">
        <f>INDEX(Table2[],MATCH(Table1[[#This Row],[λ (nm)]],Table2[Wavelength],0),MATCH($H$2,Table2[#Headers],0))</f>
        <v>4.2290000000000001E-2</v>
      </c>
      <c r="C26" s="10">
        <v>0.9659516578189723</v>
      </c>
      <c r="D26" s="8">
        <v>0.32300000000000001</v>
      </c>
      <c r="E26" s="3">
        <f>Table1[[#This Row],[circadian]]*Table1[[#This Row],[Lamp data]]</f>
        <v>4.085009560916434E-2</v>
      </c>
      <c r="F26" s="4">
        <f>Table1[[#This Row],[visual]]*Table1[[#This Row],[Lamp data]]</f>
        <v>1.365967E-2</v>
      </c>
      <c r="G26" s="2"/>
    </row>
    <row r="27" spans="1:7" ht="14.35">
      <c r="A27" s="6">
        <v>505</v>
      </c>
      <c r="B27" s="12">
        <f>INDEX(Table2[],MATCH(Table1[[#This Row],[λ (nm)]],Table2[Wavelength],0),MATCH($H$2,Table2[#Headers],0))</f>
        <v>4.5542857142857149E-2</v>
      </c>
      <c r="C27" s="10">
        <v>0.92229868076593302</v>
      </c>
      <c r="D27" s="8">
        <v>0.4073</v>
      </c>
      <c r="E27" s="3">
        <f>Table1[[#This Row],[circadian]]*Table1[[#This Row],[Lamp data]]</f>
        <v>4.2004117061168501E-2</v>
      </c>
      <c r="F27" s="4">
        <f>Table1[[#This Row],[visual]]*Table1[[#This Row],[Lamp data]]</f>
        <v>1.8549605714285718E-2</v>
      </c>
      <c r="G27" s="2"/>
    </row>
    <row r="28" spans="1:7" ht="14.35">
      <c r="A28" s="6">
        <v>510</v>
      </c>
      <c r="B28" s="12">
        <f>INDEX(Table2[],MATCH(Table1[[#This Row],[λ (nm)]],Table2[Wavelength],0),MATCH($H$2,Table2[#Headers],0))</f>
        <v>4.8200000000000007E-2</v>
      </c>
      <c r="C28" s="10">
        <v>0.86288809946250544</v>
      </c>
      <c r="D28" s="8">
        <v>0.503</v>
      </c>
      <c r="E28" s="3">
        <f>Table1[[#This Row],[circadian]]*Table1[[#This Row],[Lamp data]]</f>
        <v>4.1591206394092771E-2</v>
      </c>
      <c r="F28" s="4">
        <f>Table1[[#This Row],[visual]]*Table1[[#This Row],[Lamp data]]</f>
        <v>2.4244600000000005E-2</v>
      </c>
      <c r="G28" s="2"/>
    </row>
    <row r="29" spans="1:7" ht="14.35">
      <c r="A29" s="6">
        <v>515</v>
      </c>
      <c r="B29" s="12">
        <f>INDEX(Table2[],MATCH(Table1[[#This Row],[λ (nm)]],Table2[Wavelength],0),MATCH($H$2,Table2[#Headers],0))</f>
        <v>5.1062499999999997E-2</v>
      </c>
      <c r="C29" s="10">
        <v>0.78523346349967649</v>
      </c>
      <c r="D29" s="8">
        <v>0.60819999999999996</v>
      </c>
      <c r="E29" s="3">
        <f>Table1[[#This Row],[circadian]]*Table1[[#This Row],[Lamp data]]</f>
        <v>4.0095983729952225E-2</v>
      </c>
      <c r="F29" s="4">
        <f>Table1[[#This Row],[visual]]*Table1[[#This Row],[Lamp data]]</f>
        <v>3.1056212499999996E-2</v>
      </c>
      <c r="G29" s="2"/>
    </row>
    <row r="30" spans="1:7" ht="14.35">
      <c r="A30" s="6">
        <v>520</v>
      </c>
      <c r="B30" s="12">
        <f>INDEX(Table2[],MATCH(Table1[[#This Row],[λ (nm)]],Table2[Wavelength],0),MATCH($H$2,Table2[#Headers],0))</f>
        <v>5.3824999999999998E-2</v>
      </c>
      <c r="C30" s="10">
        <v>0.69962803975238175</v>
      </c>
      <c r="D30" s="8">
        <v>0.71</v>
      </c>
      <c r="E30" s="3">
        <f>Table1[[#This Row],[circadian]]*Table1[[#This Row],[Lamp data]]</f>
        <v>3.7657479239671943E-2</v>
      </c>
      <c r="F30" s="4">
        <f>Table1[[#This Row],[visual]]*Table1[[#This Row],[Lamp data]]</f>
        <v>3.821575E-2</v>
      </c>
      <c r="G30" s="2"/>
    </row>
    <row r="31" spans="1:7" ht="14.35">
      <c r="A31" s="6">
        <v>525</v>
      </c>
      <c r="B31" s="12">
        <f>INDEX(Table2[],MATCH(Table1[[#This Row],[λ (nm)]],Table2[Wavelength],0),MATCH($H$2,Table2[#Headers],0))</f>
        <v>5.5711111111111107E-2</v>
      </c>
      <c r="C31" s="10">
        <v>0.60942212431434917</v>
      </c>
      <c r="D31" s="8">
        <v>0.79320000000000002</v>
      </c>
      <c r="E31" s="3">
        <f>Table1[[#This Row],[circadian]]*Table1[[#This Row],[Lamp data]]</f>
        <v>3.3951583681246074E-2</v>
      </c>
      <c r="F31" s="4">
        <f>Table1[[#This Row],[visual]]*Table1[[#This Row],[Lamp data]]</f>
        <v>4.4190053333333333E-2</v>
      </c>
      <c r="G31" s="2"/>
    </row>
    <row r="32" spans="1:7" ht="14.35">
      <c r="A32" s="6">
        <v>530</v>
      </c>
      <c r="B32" s="12">
        <f>INDEX(Table2[],MATCH(Table1[[#This Row],[λ (nm)]],Table2[Wavelength],0),MATCH($H$2,Table2[#Headers],0))</f>
        <v>5.7933333333333337E-2</v>
      </c>
      <c r="C32" s="10">
        <v>0.51930871043533589</v>
      </c>
      <c r="D32" s="8">
        <v>0.86199999999999999</v>
      </c>
      <c r="E32" s="3">
        <f>Table1[[#This Row],[circadian]]*Table1[[#This Row],[Lamp data]]</f>
        <v>3.0085284624553794E-2</v>
      </c>
      <c r="F32" s="4">
        <f>Table1[[#This Row],[visual]]*Table1[[#This Row],[Lamp data]]</f>
        <v>4.9938533333333333E-2</v>
      </c>
      <c r="G32" s="2"/>
    </row>
    <row r="33" spans="1:7" ht="14.35">
      <c r="A33" s="6">
        <v>535</v>
      </c>
      <c r="B33" s="12">
        <f>INDEX(Table2[],MATCH(Table1[[#This Row],[λ (nm)]],Table2[Wavelength],0),MATCH($H$2,Table2[#Headers],0))</f>
        <v>6.0260000000000001E-2</v>
      </c>
      <c r="C33" s="10">
        <v>0.4325332971239953</v>
      </c>
      <c r="D33" s="8">
        <v>0.91485000000000005</v>
      </c>
      <c r="E33" s="3">
        <f>Table1[[#This Row],[circadian]]*Table1[[#This Row],[Lamp data]]</f>
        <v>2.6064456484691956E-2</v>
      </c>
      <c r="F33" s="4">
        <f>Table1[[#This Row],[visual]]*Table1[[#This Row],[Lamp data]]</f>
        <v>5.5128861000000001E-2</v>
      </c>
      <c r="G33" s="2"/>
    </row>
    <row r="34" spans="1:7" ht="14.35">
      <c r="A34" s="6">
        <v>540</v>
      </c>
      <c r="B34" s="12">
        <f>INDEX(Table2[],MATCH(Table1[[#This Row],[λ (nm)]],Table2[Wavelength],0),MATCH($H$2,Table2[#Headers],0))</f>
        <v>6.2837499999999991E-2</v>
      </c>
      <c r="C34" s="10">
        <v>0.35170723138865106</v>
      </c>
      <c r="D34" s="8">
        <v>0.95399999999999996</v>
      </c>
      <c r="E34" s="3">
        <f>Table1[[#This Row],[circadian]]*Table1[[#This Row],[Lamp data]]</f>
        <v>2.210040315238436E-2</v>
      </c>
      <c r="F34" s="4">
        <f>Table1[[#This Row],[visual]]*Table1[[#This Row],[Lamp data]]</f>
        <v>5.9946974999999986E-2</v>
      </c>
      <c r="G34" s="2"/>
    </row>
    <row r="35" spans="1:7" ht="14.35">
      <c r="A35" s="6">
        <v>545</v>
      </c>
      <c r="B35" s="12">
        <f>INDEX(Table2[],MATCH(Table1[[#This Row],[λ (nm)]],Table2[Wavelength],0),MATCH($H$2,Table2[#Headers],0))</f>
        <v>6.4533333333333331E-2</v>
      </c>
      <c r="C35" s="10">
        <v>0.27913520134752812</v>
      </c>
      <c r="D35" s="8">
        <v>0.98029999999999995</v>
      </c>
      <c r="E35" s="3">
        <f>Table1[[#This Row],[circadian]]*Table1[[#This Row],[Lamp data]]</f>
        <v>1.8013524993627149E-2</v>
      </c>
      <c r="F35" s="4">
        <f>Table1[[#This Row],[visual]]*Table1[[#This Row],[Lamp data]]</f>
        <v>6.3262026666666665E-2</v>
      </c>
      <c r="G35" s="2"/>
    </row>
    <row r="36" spans="1:7" ht="14.35">
      <c r="A36" s="6">
        <v>550</v>
      </c>
      <c r="B36" s="12">
        <f>INDEX(Table2[],MATCH(Table1[[#This Row],[λ (nm)]],Table2[Wavelength],0),MATCH($H$2,Table2[#Headers],0))</f>
        <v>6.6400000000000001E-2</v>
      </c>
      <c r="C36" s="10">
        <v>0.21572225377137788</v>
      </c>
      <c r="D36" s="8">
        <v>0.99495</v>
      </c>
      <c r="E36" s="3">
        <f>Table1[[#This Row],[circadian]]*Table1[[#This Row],[Lamp data]]</f>
        <v>1.4323957650419491E-2</v>
      </c>
      <c r="F36" s="4">
        <f>Table1[[#This Row],[visual]]*Table1[[#This Row],[Lamp data]]</f>
        <v>6.6064680000000001E-2</v>
      </c>
      <c r="G36" s="2"/>
    </row>
    <row r="37" spans="1:7" ht="14.35">
      <c r="A37" s="6">
        <v>555</v>
      </c>
      <c r="B37" s="12">
        <f>INDEX(Table2[],MATCH(Table1[[#This Row],[λ (nm)]],Table2[Wavelength],0),MATCH($H$2,Table2[#Headers],0))</f>
        <v>6.8257142857142863E-2</v>
      </c>
      <c r="C37" s="10">
        <v>0.16205588690030312</v>
      </c>
      <c r="D37" s="8">
        <v>1</v>
      </c>
      <c r="E37" s="3">
        <f>Table1[[#This Row],[circadian]]*Table1[[#This Row],[Lamp data]]</f>
        <v>1.1061471822994978E-2</v>
      </c>
      <c r="F37" s="4">
        <f>Table1[[#This Row],[visual]]*Table1[[#This Row],[Lamp data]]</f>
        <v>6.8257142857142863E-2</v>
      </c>
      <c r="G37" s="2"/>
    </row>
    <row r="38" spans="1:7" ht="14.35">
      <c r="A38" s="6">
        <v>560</v>
      </c>
      <c r="B38" s="12">
        <f>INDEX(Table2[],MATCH(Table1[[#This Row],[λ (nm)]],Table2[Wavelength],0),MATCH($H$2,Table2[#Headers],0))</f>
        <v>7.0000000000000007E-2</v>
      </c>
      <c r="C38" s="10">
        <v>0.11852562336067191</v>
      </c>
      <c r="D38" s="8">
        <v>0.995</v>
      </c>
      <c r="E38" s="3">
        <f>Table1[[#This Row],[circadian]]*Table1[[#This Row],[Lamp data]]</f>
        <v>8.296793635247034E-3</v>
      </c>
      <c r="F38" s="4">
        <f>Table1[[#This Row],[visual]]*Table1[[#This Row],[Lamp data]]</f>
        <v>6.9650000000000004E-2</v>
      </c>
      <c r="G38" s="2"/>
    </row>
    <row r="39" spans="1:7" ht="14.35">
      <c r="A39" s="6">
        <v>565</v>
      </c>
      <c r="B39" s="12">
        <f>INDEX(Table2[],MATCH(Table1[[#This Row],[λ (nm)]],Table2[Wavelength],0),MATCH($H$2,Table2[#Headers],0))</f>
        <v>7.1599999999999997E-2</v>
      </c>
      <c r="C39" s="10">
        <v>8.4345718537514977E-2</v>
      </c>
      <c r="D39" s="8">
        <v>0.97860000000000003</v>
      </c>
      <c r="E39" s="3">
        <f>Table1[[#This Row],[circadian]]*Table1[[#This Row],[Lamp data]]</f>
        <v>6.0391534472860721E-3</v>
      </c>
      <c r="F39" s="4">
        <f>Table1[[#This Row],[visual]]*Table1[[#This Row],[Lamp data]]</f>
        <v>7.0067759999999993E-2</v>
      </c>
      <c r="G39" s="2"/>
    </row>
    <row r="40" spans="1:7" ht="14.35">
      <c r="A40" s="6">
        <v>570</v>
      </c>
      <c r="B40" s="12">
        <f>INDEX(Table2[],MATCH(Table1[[#This Row],[λ (nm)]],Table2[Wavelength],0),MATCH($H$2,Table2[#Headers],0))</f>
        <v>7.3133333333333342E-2</v>
      </c>
      <c r="C40" s="10">
        <v>5.8701270555627509E-2</v>
      </c>
      <c r="D40" s="8">
        <v>0.95199999999999996</v>
      </c>
      <c r="E40" s="3">
        <f>Table1[[#This Row],[circadian]]*Table1[[#This Row],[Lamp data]]</f>
        <v>4.2930195866348921E-3</v>
      </c>
      <c r="F40" s="4">
        <f>Table1[[#This Row],[visual]]*Table1[[#This Row],[Lamp data]]</f>
        <v>6.9622933333333345E-2</v>
      </c>
      <c r="G40" s="2"/>
    </row>
    <row r="41" spans="1:7" ht="14.35">
      <c r="A41" s="6">
        <v>575</v>
      </c>
      <c r="B41" s="12">
        <f>INDEX(Table2[],MATCH(Table1[[#This Row],[λ (nm)]],Table2[Wavelength],0),MATCH($H$2,Table2[#Headers],0))</f>
        <v>7.428333333333334E-2</v>
      </c>
      <c r="C41" s="10">
        <v>4.0008893938139792E-2</v>
      </c>
      <c r="D41" s="8">
        <v>0.91539999999999999</v>
      </c>
      <c r="E41" s="3">
        <f>Table1[[#This Row],[circadian]]*Table1[[#This Row],[Lamp data]]</f>
        <v>2.9719940047048176E-3</v>
      </c>
      <c r="F41" s="4">
        <f>Table1[[#This Row],[visual]]*Table1[[#This Row],[Lamp data]]</f>
        <v>6.7998963333333343E-2</v>
      </c>
      <c r="G41" s="2"/>
    </row>
    <row r="42" spans="1:7" ht="14.35">
      <c r="A42" s="6">
        <v>580</v>
      </c>
      <c r="B42" s="12">
        <f>INDEX(Table2[],MATCH(Table1[[#This Row],[λ (nm)]],Table2[Wavelength],0),MATCH($H$2,Table2[#Headers],0))</f>
        <v>7.5300000000000006E-2</v>
      </c>
      <c r="C42" s="10">
        <v>2.6874736625553022E-2</v>
      </c>
      <c r="D42" s="8">
        <v>0.87</v>
      </c>
      <c r="E42" s="3">
        <f>Table1[[#This Row],[circadian]]*Table1[[#This Row],[Lamp data]]</f>
        <v>2.0236676679041428E-3</v>
      </c>
      <c r="F42" s="4">
        <f>Table1[[#This Row],[visual]]*Table1[[#This Row],[Lamp data]]</f>
        <v>6.5511E-2</v>
      </c>
      <c r="G42" s="2"/>
    </row>
    <row r="43" spans="1:7" ht="14.35">
      <c r="A43" s="6">
        <v>585</v>
      </c>
      <c r="B43" s="12">
        <f>INDEX(Table2[],MATCH(Table1[[#This Row],[λ (nm)]],Table2[Wavelength],0),MATCH($H$2,Table2[#Headers],0))</f>
        <v>7.6100000000000001E-2</v>
      </c>
      <c r="C43" s="10">
        <v>1.7862446562977388E-2</v>
      </c>
      <c r="D43" s="8">
        <v>0.81630000000000003</v>
      </c>
      <c r="E43" s="3">
        <f>Table1[[#This Row],[circadian]]*Table1[[#This Row],[Lamp data]]</f>
        <v>1.3593321834425793E-3</v>
      </c>
      <c r="F43" s="4">
        <f>Table1[[#This Row],[visual]]*Table1[[#This Row],[Lamp data]]</f>
        <v>6.2120430000000004E-2</v>
      </c>
      <c r="G43" s="2"/>
    </row>
    <row r="44" spans="1:7" ht="14.35">
      <c r="A44" s="6">
        <v>590</v>
      </c>
      <c r="B44" s="12">
        <f>INDEX(Table2[],MATCH(Table1[[#This Row],[λ (nm)]],Table2[Wavelength],0),MATCH($H$2,Table2[#Headers],0))</f>
        <v>7.6499999999999999E-2</v>
      </c>
      <c r="C44" s="10">
        <v>1.1790140775018084E-2</v>
      </c>
      <c r="D44" s="8">
        <v>0.75700000000000001</v>
      </c>
      <c r="E44" s="3">
        <f>Table1[[#This Row],[circadian]]*Table1[[#This Row],[Lamp data]]</f>
        <v>9.0194576928888338E-4</v>
      </c>
      <c r="F44" s="4">
        <f>Table1[[#This Row],[visual]]*Table1[[#This Row],[Lamp data]]</f>
        <v>5.7910499999999997E-2</v>
      </c>
      <c r="G44" s="2"/>
    </row>
    <row r="45" spans="1:7" ht="14.35">
      <c r="A45" s="6">
        <v>595</v>
      </c>
      <c r="B45" s="12">
        <f>INDEX(Table2[],MATCH(Table1[[#This Row],[λ (nm)]],Table2[Wavelength],0),MATCH($H$2,Table2[#Headers],0))</f>
        <v>7.6499999999999999E-2</v>
      </c>
      <c r="C45" s="10">
        <v>7.73429551931064E-3</v>
      </c>
      <c r="D45" s="8">
        <v>0.69489999999999996</v>
      </c>
      <c r="E45" s="3">
        <f>Table1[[#This Row],[circadian]]*Table1[[#This Row],[Lamp data]]</f>
        <v>5.9167360722726394E-4</v>
      </c>
      <c r="F45" s="4">
        <f>Table1[[#This Row],[visual]]*Table1[[#This Row],[Lamp data]]</f>
        <v>5.3159849999999995E-2</v>
      </c>
      <c r="G45" s="2"/>
    </row>
    <row r="46" spans="1:7" ht="14.35">
      <c r="A46" s="6">
        <v>600</v>
      </c>
      <c r="B46" s="12">
        <f>INDEX(Table2[],MATCH(Table1[[#This Row],[λ (nm)]],Table2[Wavelength],0),MATCH($H$2,Table2[#Headers],0))</f>
        <v>7.6299999999999993E-2</v>
      </c>
      <c r="C46" s="10">
        <v>5.0668639839673959E-3</v>
      </c>
      <c r="D46" s="8">
        <v>0.63100000000000001</v>
      </c>
      <c r="E46" s="3">
        <f>Table1[[#This Row],[circadian]]*Table1[[#This Row],[Lamp data]]</f>
        <v>3.8660172197671228E-4</v>
      </c>
      <c r="F46" s="4">
        <f>Table1[[#This Row],[visual]]*Table1[[#This Row],[Lamp data]]</f>
        <v>4.8145299999999995E-2</v>
      </c>
      <c r="G46" s="2"/>
    </row>
    <row r="47" spans="1:7" ht="14.35">
      <c r="A47" s="6">
        <v>605</v>
      </c>
      <c r="B47" s="12">
        <f>INDEX(Table2[],MATCH(Table1[[#This Row],[λ (nm)]],Table2[Wavelength],0),MATCH($H$2,Table2[#Headers],0))</f>
        <v>7.5271428571428586E-2</v>
      </c>
      <c r="C47" s="10">
        <v>3.3176629734713446E-3</v>
      </c>
      <c r="D47" s="8">
        <v>0.56679999999999997</v>
      </c>
      <c r="E47" s="3">
        <f>Table1[[#This Row],[circadian]]*Table1[[#This Row],[Lamp data]]</f>
        <v>2.497252315317217E-4</v>
      </c>
      <c r="F47" s="4">
        <f>Table1[[#This Row],[visual]]*Table1[[#This Row],[Lamp data]]</f>
        <v>4.266384571428572E-2</v>
      </c>
      <c r="G47" s="2"/>
    </row>
    <row r="48" spans="1:7" ht="14.35">
      <c r="A48" s="6">
        <v>610</v>
      </c>
      <c r="B48" s="12">
        <f>INDEX(Table2[],MATCH(Table1[[#This Row],[λ (nm)]],Table2[Wavelength],0),MATCH($H$2,Table2[#Headers],0))</f>
        <v>7.3816666666666669E-2</v>
      </c>
      <c r="C48" s="10">
        <v>2.1769761016290699E-3</v>
      </c>
      <c r="D48" s="8">
        <v>0.503</v>
      </c>
      <c r="E48" s="3">
        <f>Table1[[#This Row],[circadian]]*Table1[[#This Row],[Lamp data]]</f>
        <v>1.6069711923525251E-4</v>
      </c>
      <c r="F48" s="4">
        <f>Table1[[#This Row],[visual]]*Table1[[#This Row],[Lamp data]]</f>
        <v>3.7129783333333333E-2</v>
      </c>
      <c r="G48" s="2"/>
    </row>
    <row r="49" spans="1:9" ht="14.35">
      <c r="A49" s="6">
        <v>615</v>
      </c>
      <c r="B49" s="12">
        <f>INDEX(Table2[],MATCH(Table1[[#This Row],[λ (nm)]],Table2[Wavelength],0),MATCH($H$2,Table2[#Headers],0))</f>
        <v>7.1871428571428572E-2</v>
      </c>
      <c r="C49" s="10">
        <v>1.4331433756986992E-3</v>
      </c>
      <c r="D49" s="8">
        <v>0.44119999999999998</v>
      </c>
      <c r="E49" s="3">
        <f>Table1[[#This Row],[circadian]]*Table1[[#This Row],[Lamp data]]</f>
        <v>1.0300206175914508E-4</v>
      </c>
      <c r="F49" s="4">
        <f>Table1[[#This Row],[visual]]*Table1[[#This Row],[Lamp data]]</f>
        <v>3.1709674285714286E-2</v>
      </c>
      <c r="G49" s="2"/>
    </row>
    <row r="50" spans="1:9" ht="14.35">
      <c r="A50" s="6">
        <v>620</v>
      </c>
      <c r="B50" s="12">
        <f>INDEX(Table2[],MATCH(Table1[[#This Row],[λ (nm)]],Table2[Wavelength],0),MATCH($H$2,Table2[#Headers],0))</f>
        <v>6.8830000000000002E-2</v>
      </c>
      <c r="C50" s="10">
        <v>9.4731314937016855E-4</v>
      </c>
      <c r="D50" s="8">
        <v>0.38100000000000001</v>
      </c>
      <c r="E50" s="3">
        <f>Table1[[#This Row],[circadian]]*Table1[[#This Row],[Lamp data]]</f>
        <v>6.5203564071148709E-5</v>
      </c>
      <c r="F50" s="4">
        <f>Table1[[#This Row],[visual]]*Table1[[#This Row],[Lamp data]]</f>
        <v>2.6224230000000001E-2</v>
      </c>
      <c r="G50" s="2"/>
    </row>
    <row r="51" spans="1:9" ht="14.35">
      <c r="A51" s="6">
        <v>625</v>
      </c>
      <c r="B51" s="12">
        <f>INDEX(Table2[],MATCH(Table1[[#This Row],[λ (nm)]],Table2[Wavelength],0),MATCH($H$2,Table2[#Headers],0))</f>
        <v>6.5455555555555545E-2</v>
      </c>
      <c r="C51" s="10">
        <v>6.276479476929565E-4</v>
      </c>
      <c r="D51" s="8">
        <v>0.32100000000000001</v>
      </c>
      <c r="E51" s="3">
        <f>Table1[[#This Row],[circadian]]*Table1[[#This Row],[Lamp data]]</f>
        <v>4.1083045109546733E-5</v>
      </c>
      <c r="F51" s="4">
        <f>Table1[[#This Row],[visual]]*Table1[[#This Row],[Lamp data]]</f>
        <v>2.101123333333333E-2</v>
      </c>
      <c r="G51" s="2"/>
    </row>
    <row r="52" spans="1:9" ht="14.35">
      <c r="A52" s="6">
        <v>630</v>
      </c>
      <c r="B52" s="12">
        <f>INDEX(Table2[],MATCH(Table1[[#This Row],[λ (nm)]],Table2[Wavelength],0),MATCH($H$2,Table2[#Headers],0))</f>
        <v>6.2044444444444444E-2</v>
      </c>
      <c r="C52" s="10">
        <v>4.1795540807376891E-4</v>
      </c>
      <c r="D52" s="8">
        <v>0.26500000000000001</v>
      </c>
      <c r="E52" s="3">
        <f>Table1[[#This Row],[circadian]]*Table1[[#This Row],[Lamp data]]</f>
        <v>2.5931811096488062E-5</v>
      </c>
      <c r="F52" s="4">
        <f>Table1[[#This Row],[visual]]*Table1[[#This Row],[Lamp data]]</f>
        <v>1.6441777777777777E-2</v>
      </c>
      <c r="G52" s="2"/>
    </row>
    <row r="53" spans="1:9" ht="14.35">
      <c r="A53" s="6">
        <v>635</v>
      </c>
      <c r="B53" s="12">
        <f>INDEX(Table2[],MATCH(Table1[[#This Row],[λ (nm)]],Table2[Wavelength],0),MATCH($H$2,Table2[#Headers],0))</f>
        <v>5.8429999999999996E-2</v>
      </c>
      <c r="C53" s="10">
        <v>2.7980095745635966E-4</v>
      </c>
      <c r="D53" s="8">
        <v>0.217</v>
      </c>
      <c r="E53" s="3">
        <f>Table1[[#This Row],[circadian]]*Table1[[#This Row],[Lamp data]]</f>
        <v>1.6348769944175094E-5</v>
      </c>
      <c r="F53" s="4">
        <f>Table1[[#This Row],[visual]]*Table1[[#This Row],[Lamp data]]</f>
        <v>1.2679309999999999E-2</v>
      </c>
      <c r="G53" s="2"/>
    </row>
    <row r="54" spans="1:9" ht="14.35">
      <c r="A54" s="6">
        <v>640</v>
      </c>
      <c r="B54" s="12">
        <f>INDEX(Table2[],MATCH(Table1[[#This Row],[λ (nm)]],Table2[Wavelength],0),MATCH($H$2,Table2[#Headers],0))</f>
        <v>5.425E-2</v>
      </c>
      <c r="C54" s="10">
        <v>1.8834080948881891E-4</v>
      </c>
      <c r="D54" s="8">
        <v>0.17499999999999999</v>
      </c>
      <c r="E54" s="3">
        <f>Table1[[#This Row],[circadian]]*Table1[[#This Row],[Lamp data]]</f>
        <v>1.0217488914768426E-5</v>
      </c>
      <c r="F54" s="4">
        <f>Table1[[#This Row],[visual]]*Table1[[#This Row],[Lamp data]]</f>
        <v>9.4937499999999987E-3</v>
      </c>
      <c r="G54" s="2"/>
    </row>
    <row r="55" spans="1:9" ht="14.35">
      <c r="A55" s="6">
        <v>645</v>
      </c>
      <c r="B55" s="12">
        <f>INDEX(Table2[],MATCH(Table1[[#This Row],[λ (nm)]],Table2[Wavelength],0),MATCH($H$2,Table2[#Headers],0))</f>
        <v>5.006999999999999E-2</v>
      </c>
      <c r="C55" s="10">
        <v>1.2733684090834526E-4</v>
      </c>
      <c r="D55" s="8">
        <v>0.13800000000000001</v>
      </c>
      <c r="E55" s="3">
        <f>Table1[[#This Row],[circadian]]*Table1[[#This Row],[Lamp data]]</f>
        <v>6.3757556242808465E-6</v>
      </c>
      <c r="F55" s="4">
        <f>Table1[[#This Row],[visual]]*Table1[[#This Row],[Lamp data]]</f>
        <v>6.9096599999999989E-3</v>
      </c>
      <c r="G55" s="2"/>
    </row>
    <row r="56" spans="1:9" ht="14.35">
      <c r="A56" s="6">
        <v>650</v>
      </c>
      <c r="B56" s="12">
        <f>INDEX(Table2[],MATCH(Table1[[#This Row],[λ (nm)]],Table2[Wavelength],0),MATCH($H$2,Table2[#Headers],0))</f>
        <v>4.5891666666666664E-2</v>
      </c>
      <c r="C56" s="10">
        <v>8.6575081123062847E-5</v>
      </c>
      <c r="D56" s="8">
        <v>0.107</v>
      </c>
      <c r="E56" s="3">
        <f>Table1[[#This Row],[circadian]]*Table1[[#This Row],[Lamp data]]</f>
        <v>3.9730747645392259E-6</v>
      </c>
      <c r="F56" s="4">
        <f>Table1[[#This Row],[visual]]*Table1[[#This Row],[Lamp data]]</f>
        <v>4.9104083333333329E-3</v>
      </c>
      <c r="G56" s="2"/>
    </row>
    <row r="57" spans="1:9" ht="14.35">
      <c r="A57" s="6">
        <v>655</v>
      </c>
      <c r="B57" s="12">
        <f>INDEX(Table2[],MATCH(Table1[[#This Row],[λ (nm)]],Table2[Wavelength],0),MATCH($H$2,Table2[#Headers],0))</f>
        <v>4.170999999999999E-2</v>
      </c>
      <c r="C57" s="10">
        <v>5.9191384279176679E-5</v>
      </c>
      <c r="D57" s="8">
        <v>8.1600000000000006E-2</v>
      </c>
      <c r="E57" s="3">
        <f>Table1[[#This Row],[circadian]]*Table1[[#This Row],[Lamp data]]</f>
        <v>2.4688726382844589E-6</v>
      </c>
      <c r="F57" s="4">
        <f>Table1[[#This Row],[visual]]*Table1[[#This Row],[Lamp data]]</f>
        <v>3.4035359999999995E-3</v>
      </c>
      <c r="G57" s="2"/>
    </row>
    <row r="58" spans="1:9" ht="14.35">
      <c r="A58" s="6">
        <v>660</v>
      </c>
      <c r="B58" s="12">
        <f>INDEX(Table2[],MATCH(Table1[[#This Row],[λ (nm)]],Table2[Wavelength],0),MATCH($H$2,Table2[#Headers],0))</f>
        <v>3.7909999999999999E-2</v>
      </c>
      <c r="C58" s="10">
        <v>4.0694517167499228E-5</v>
      </c>
      <c r="D58" s="8">
        <v>6.0999999999999999E-2</v>
      </c>
      <c r="E58" s="3">
        <f>Table1[[#This Row],[circadian]]*Table1[[#This Row],[Lamp data]]</f>
        <v>1.5427291458198957E-6</v>
      </c>
      <c r="F58" s="4">
        <f>Table1[[#This Row],[visual]]*Table1[[#This Row],[Lamp data]]</f>
        <v>2.3125099999999998E-3</v>
      </c>
      <c r="G58" s="2"/>
    </row>
    <row r="59" spans="1:9" ht="14.35">
      <c r="A59" s="6">
        <v>665</v>
      </c>
      <c r="B59" s="12">
        <f>INDEX(Table2[],MATCH(Table1[[#This Row],[λ (nm)]],Table2[Wavelength],0),MATCH($H$2,Table2[#Headers],0))</f>
        <v>3.4299999999999997E-2</v>
      </c>
      <c r="C59" s="10">
        <v>2.8132038226311132E-5</v>
      </c>
      <c r="D59" s="8">
        <v>4.4580000000000002E-2</v>
      </c>
      <c r="E59" s="3">
        <f>Table1[[#This Row],[circadian]]*Table1[[#This Row],[Lamp data]]</f>
        <v>9.6492891116247174E-7</v>
      </c>
      <c r="F59" s="4">
        <f>Table1[[#This Row],[visual]]*Table1[[#This Row],[Lamp data]]</f>
        <v>1.5290939999999999E-3</v>
      </c>
      <c r="G59" s="2"/>
      <c r="I59" s="2"/>
    </row>
    <row r="60" spans="1:9" ht="14.35">
      <c r="A60" s="6">
        <v>670</v>
      </c>
      <c r="B60" s="12">
        <f>INDEX(Table2[],MATCH(Table1[[#This Row],[λ (nm)]],Table2[Wavelength],0),MATCH($H$2,Table2[#Headers],0))</f>
        <v>3.0877777777777775E-2</v>
      </c>
      <c r="C60" s="10">
        <v>1.955348187952486E-5</v>
      </c>
      <c r="D60" s="8">
        <v>3.2000000000000001E-2</v>
      </c>
      <c r="E60" s="3">
        <f>Table1[[#This Row],[circadian]]*Table1[[#This Row],[Lamp data]]</f>
        <v>6.0376806825777314E-7</v>
      </c>
      <c r="F60" s="4">
        <f>Table1[[#This Row],[visual]]*Table1[[#This Row],[Lamp data]]</f>
        <v>9.8808888888888874E-4</v>
      </c>
      <c r="G60" s="2"/>
      <c r="I60" s="2"/>
    </row>
    <row r="61" spans="1:9" ht="14.35">
      <c r="A61" s="6">
        <v>675</v>
      </c>
      <c r="B61" s="12">
        <f>INDEX(Table2[],MATCH(Table1[[#This Row],[λ (nm)]],Table2[Wavelength],0),MATCH($H$2,Table2[#Headers],0))</f>
        <v>2.7842857142857145E-2</v>
      </c>
      <c r="C61" s="10">
        <v>1.3648027270465082E-5</v>
      </c>
      <c r="D61" s="8">
        <v>2.3199999999999998E-2</v>
      </c>
      <c r="E61" s="3">
        <f>Table1[[#This Row],[circadian]]*Table1[[#This Row],[Lamp data]]</f>
        <v>3.8000007357337779E-7</v>
      </c>
      <c r="F61" s="4">
        <f>Table1[[#This Row],[visual]]*Table1[[#This Row],[Lamp data]]</f>
        <v>6.4595428571428569E-4</v>
      </c>
      <c r="G61" s="2"/>
      <c r="I61" s="2"/>
    </row>
    <row r="62" spans="1:9" ht="14.35">
      <c r="A62" s="6">
        <v>680</v>
      </c>
      <c r="B62" s="12">
        <f>INDEX(Table2[],MATCH(Table1[[#This Row],[λ (nm)]],Table2[Wavelength],0),MATCH($H$2,Table2[#Headers],0))</f>
        <v>2.5185714285714287E-2</v>
      </c>
      <c r="C62" s="10">
        <v>9.5763671862575815E-6</v>
      </c>
      <c r="D62" s="8">
        <v>1.7000000000000001E-2</v>
      </c>
      <c r="E62" s="3">
        <f>Table1[[#This Row],[circadian]]*Table1[[#This Row],[Lamp data]]</f>
        <v>2.411876478481731E-7</v>
      </c>
      <c r="F62" s="4">
        <f>Table1[[#This Row],[visual]]*Table1[[#This Row],[Lamp data]]</f>
        <v>4.2815714285714292E-4</v>
      </c>
      <c r="G62" s="2"/>
      <c r="I62" s="2"/>
    </row>
    <row r="63" spans="1:9" ht="14.35">
      <c r="A63" s="6">
        <v>685</v>
      </c>
      <c r="B63" s="12">
        <f>INDEX(Table2[],MATCH(Table1[[#This Row],[λ (nm)]],Table2[Wavelength],0),MATCH($H$2,Table2[#Headers],0))</f>
        <v>2.2450000000000001E-2</v>
      </c>
      <c r="C63" s="10">
        <v>6.7542499585040005E-6</v>
      </c>
      <c r="D63" s="8">
        <v>1.192E-2</v>
      </c>
      <c r="E63" s="3">
        <f>Table1[[#This Row],[circadian]]*Table1[[#This Row],[Lamp data]]</f>
        <v>1.5163291156841481E-7</v>
      </c>
      <c r="F63" s="4">
        <f>Table1[[#This Row],[visual]]*Table1[[#This Row],[Lamp data]]</f>
        <v>2.6760400000000001E-4</v>
      </c>
      <c r="G63" s="2"/>
      <c r="I63" s="2"/>
    </row>
    <row r="64" spans="1:9" ht="14.35">
      <c r="A64" s="6">
        <v>690</v>
      </c>
      <c r="B64" s="12">
        <f>INDEX(Table2[],MATCH(Table1[[#This Row],[λ (nm)]],Table2[Wavelength],0),MATCH($H$2,Table2[#Headers],0))</f>
        <v>2.0599999999999997E-2</v>
      </c>
      <c r="C64" s="10">
        <v>4.788042823518799E-6</v>
      </c>
      <c r="D64" s="8">
        <v>8.2100000000000003E-3</v>
      </c>
      <c r="E64" s="3">
        <f>Table1[[#This Row],[circadian]]*Table1[[#This Row],[Lamp data]]</f>
        <v>9.863368216448724E-8</v>
      </c>
      <c r="F64" s="4">
        <f>Table1[[#This Row],[visual]]*Table1[[#This Row],[Lamp data]]</f>
        <v>1.6912599999999997E-4</v>
      </c>
      <c r="G64" s="2"/>
      <c r="I64" s="2"/>
    </row>
    <row r="65" spans="1:9" ht="14.35">
      <c r="A65" s="6">
        <v>695</v>
      </c>
      <c r="B65" s="12">
        <f>INDEX(Table2[],MATCH(Table1[[#This Row],[λ (nm)]],Table2[Wavelength],0),MATCH($H$2,Table2[#Headers],0))</f>
        <v>1.8414285714285713E-2</v>
      </c>
      <c r="C65" s="10">
        <v>3.4084114321041705E-6</v>
      </c>
      <c r="D65" s="8">
        <v>5.7229999999999998E-3</v>
      </c>
      <c r="E65" s="3">
        <f>Table1[[#This Row],[circadian]]*Table1[[#This Row],[Lamp data]]</f>
        <v>6.2763461942603935E-8</v>
      </c>
      <c r="F65" s="4">
        <f>Table1[[#This Row],[visual]]*Table1[[#This Row],[Lamp data]]</f>
        <v>1.0538495714285712E-4</v>
      </c>
      <c r="G65" s="2"/>
      <c r="I65" s="2"/>
    </row>
    <row r="66" spans="1:9" ht="14.35">
      <c r="A66" s="6">
        <v>700</v>
      </c>
      <c r="B66" s="12">
        <f>INDEX(Table2[],MATCH(Table1[[#This Row],[λ (nm)]],Table2[Wavelength],0),MATCH($H$2,Table2[#Headers],0))</f>
        <v>1.6400000000000001E-2</v>
      </c>
      <c r="C66" s="10">
        <v>2.4381894723012652E-6</v>
      </c>
      <c r="D66" s="8">
        <v>4.1019999999999997E-3</v>
      </c>
      <c r="E66" s="3">
        <f>Table1[[#This Row],[circadian]]*Table1[[#This Row],[Lamp data]]</f>
        <v>3.998630734574075E-8</v>
      </c>
      <c r="F66" s="4">
        <f>Table1[[#This Row],[visual]]*Table1[[#This Row],[Lamp data]]</f>
        <v>6.7272800000000004E-5</v>
      </c>
      <c r="G66" s="2"/>
      <c r="I66" s="2"/>
    </row>
    <row r="67" spans="1:9" ht="14.35">
      <c r="A67" s="6">
        <v>705</v>
      </c>
      <c r="B67" s="12">
        <f>INDEX(Table2[],MATCH(Table1[[#This Row],[λ (nm)]],Table2[Wavelength],0),MATCH($H$2,Table2[#Headers],0))</f>
        <v>1.4557142857142861E-2</v>
      </c>
      <c r="C67" s="10">
        <v>1.7525194375577886E-6</v>
      </c>
      <c r="D67" s="8">
        <v>2.9290000000000002E-3</v>
      </c>
      <c r="E67" s="3">
        <f>Table1[[#This Row],[circadian]]*Table1[[#This Row],[Lamp data]]</f>
        <v>2.5511675812448386E-8</v>
      </c>
      <c r="F67" s="4">
        <f>Table1[[#This Row],[visual]]*Table1[[#This Row],[Lamp data]]</f>
        <v>4.2637871428571439E-5</v>
      </c>
      <c r="G67" s="2"/>
      <c r="I67" s="2"/>
    </row>
    <row r="68" spans="1:9" ht="14.35">
      <c r="A68" s="6">
        <v>710</v>
      </c>
      <c r="B68" s="12">
        <f>INDEX(Table2[],MATCH(Table1[[#This Row],[λ (nm)]],Table2[Wavelength],0),MATCH($H$2,Table2[#Headers],0))</f>
        <v>1.2916666666666668E-2</v>
      </c>
      <c r="C68" s="10">
        <v>1.7525194375577886E-6</v>
      </c>
      <c r="D68" s="10">
        <v>1.4645000000000001E-3</v>
      </c>
      <c r="E68" s="3">
        <f>Table1[[#This Row],[circadian]]*Table1[[#This Row],[Lamp data]]</f>
        <v>2.2636709401788106E-8</v>
      </c>
      <c r="F68" s="4">
        <f>Table1[[#This Row],[visual]]*Table1[[#This Row],[Lamp data]]</f>
        <v>1.8916458333333336E-5</v>
      </c>
      <c r="G68" s="2"/>
      <c r="I68" s="2"/>
    </row>
    <row r="69" spans="1:9" ht="14.35">
      <c r="A69" s="6">
        <v>715</v>
      </c>
      <c r="B69" s="12">
        <f>INDEX(Table2[],MATCH(Table1[[#This Row],[λ (nm)]],Table2[Wavelength],0),MATCH($H$2,Table2[#Headers],0))</f>
        <v>1.1466666666666667E-2</v>
      </c>
      <c r="C69" s="10">
        <v>1.7525194375577886E-6</v>
      </c>
      <c r="D69" s="10">
        <v>7.3225000000000004E-4</v>
      </c>
      <c r="E69" s="3">
        <f>Table1[[#This Row],[circadian]]*Table1[[#This Row],[Lamp data]]</f>
        <v>2.0095556217329309E-8</v>
      </c>
      <c r="F69" s="4">
        <f>Table1[[#This Row],[visual]]*Table1[[#This Row],[Lamp data]]</f>
        <v>8.3964666666666666E-6</v>
      </c>
      <c r="G69" s="2"/>
      <c r="I69" s="2"/>
    </row>
    <row r="70" spans="1:9" ht="14.35">
      <c r="A70" s="6">
        <v>720</v>
      </c>
      <c r="B70" s="12">
        <f>INDEX(Table2[],MATCH(Table1[[#This Row],[λ (nm)]],Table2[Wavelength],0),MATCH($H$2,Table2[#Headers],0))</f>
        <v>1.01247E-2</v>
      </c>
      <c r="C70" s="10">
        <v>1.7525194375577886E-6</v>
      </c>
      <c r="D70" s="10">
        <v>3.6612500000000002E-4</v>
      </c>
      <c r="E70" s="3">
        <f>Table1[[#This Row],[circadian]]*Table1[[#This Row],[Lamp data]]</f>
        <v>1.7743733549441342E-8</v>
      </c>
      <c r="F70" s="4">
        <f>Table1[[#This Row],[visual]]*Table1[[#This Row],[Lamp data]]</f>
        <v>3.7069057875000005E-6</v>
      </c>
      <c r="G70" s="2"/>
      <c r="I70" s="2"/>
    </row>
    <row r="71" spans="1:9" ht="14.35">
      <c r="A71" s="6">
        <v>725</v>
      </c>
      <c r="B71" s="12">
        <f>INDEX(Table2[],MATCH(Table1[[#This Row],[λ (nm)]],Table2[Wavelength],0),MATCH($H$2,Table2[#Headers],0))</f>
        <v>8.9423833333333331E-3</v>
      </c>
      <c r="C71" s="10">
        <v>1.7525194375577886E-6</v>
      </c>
      <c r="D71" s="10">
        <v>1.8306250000000001E-4</v>
      </c>
      <c r="E71" s="3">
        <f>Table1[[#This Row],[circadian]]*Table1[[#This Row],[Lamp data]]</f>
        <v>1.5671700609759477E-8</v>
      </c>
      <c r="F71" s="4">
        <f>Table1[[#This Row],[visual]]*Table1[[#This Row],[Lamp data]]</f>
        <v>1.6370150489583334E-6</v>
      </c>
      <c r="G71" s="2"/>
      <c r="I71" s="2"/>
    </row>
    <row r="72" spans="1:9" ht="14.35">
      <c r="A72" s="6">
        <v>730</v>
      </c>
      <c r="B72" s="12">
        <f>INDEX(Table2[],MATCH(Table1[[#This Row],[λ (nm)]],Table2[Wavelength],0),MATCH($H$2,Table2[#Headers],0))</f>
        <v>7.9063142857142849E-3</v>
      </c>
      <c r="C72" s="10">
        <v>1.7525194375577886E-6</v>
      </c>
      <c r="D72" s="10">
        <v>9.1531250000000006E-5</v>
      </c>
      <c r="E72" s="3">
        <f>Table1[[#This Row],[circadian]]*Table1[[#This Row],[Lamp data]]</f>
        <v>1.3855969465155108E-8</v>
      </c>
      <c r="F72" s="4">
        <f>Table1[[#This Row],[visual]]*Table1[[#This Row],[Lamp data]]</f>
        <v>7.2367482946428567E-7</v>
      </c>
      <c r="G72" s="2"/>
      <c r="I72" s="2"/>
    </row>
    <row r="73" spans="1:9">
      <c r="A73" t="s">
        <v>2</v>
      </c>
      <c r="D73" s="8"/>
      <c r="E73">
        <f>SUBTOTAL(109,Table1[lamp*c])</f>
        <v>0.85427086786258777</v>
      </c>
      <c r="F73">
        <f>SUBTOTAL(109,Table1[lamp*v])</f>
        <v>1.3697734904721006</v>
      </c>
    </row>
  </sheetData>
  <mergeCells count="4">
    <mergeCell ref="H5:M5"/>
    <mergeCell ref="H6:M6"/>
    <mergeCell ref="H7:M7"/>
    <mergeCell ref="H8:M8"/>
  </mergeCells>
  <conditionalFormatting sqref="D2:D72">
    <cfRule type="colorScale" priority="10">
      <colorScale>
        <cfvo type="min"/>
        <cfvo type="max"/>
        <color theme="2" tint="-0.499984740745262"/>
        <color rgb="FF92D050"/>
      </colorScale>
    </cfRule>
  </conditionalFormatting>
  <conditionalFormatting sqref="C2:C72">
    <cfRule type="colorScale" priority="11">
      <colorScale>
        <cfvo type="min"/>
        <cfvo type="max"/>
        <color theme="1" tint="0.499984740745262"/>
        <color rgb="FF00B0F0"/>
      </colorScale>
    </cfRule>
  </conditionalFormatting>
  <conditionalFormatting sqref="J3">
    <cfRule type="expression" dxfId="14" priority="12">
      <formula>$H$2="custom"</formula>
    </cfRule>
  </conditionalFormatting>
  <hyperlinks>
    <hyperlink ref="J3" location="Data!H2" display="Click here for data input" xr:uid="{00000000-0004-0000-0000-000000000000}"/>
  </hyperlinks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Data!$B$1:$H$1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"/>
  <sheetViews>
    <sheetView workbookViewId="0">
      <selection activeCell="H2" sqref="H2"/>
    </sheetView>
  </sheetViews>
  <sheetFormatPr defaultColWidth="8.796875" defaultRowHeight="11.35"/>
  <cols>
    <col min="1" max="1" width="13.1328125" customWidth="1"/>
    <col min="2" max="2" width="13" customWidth="1"/>
    <col min="3" max="3" width="13.6640625" customWidth="1"/>
    <col min="4" max="4" width="20.1328125" bestFit="1" customWidth="1"/>
    <col min="5" max="5" width="21" bestFit="1" customWidth="1"/>
    <col min="6" max="6" width="20.1328125" bestFit="1" customWidth="1"/>
    <col min="7" max="7" width="9.6640625" bestFit="1" customWidth="1"/>
    <col min="10" max="10" width="12.46484375" customWidth="1"/>
  </cols>
  <sheetData>
    <row r="1" spans="1:10" s="13" customFormat="1" ht="34">
      <c r="A1" s="13" t="s">
        <v>8</v>
      </c>
      <c r="B1" s="13" t="s">
        <v>11</v>
      </c>
      <c r="C1" s="13" t="s">
        <v>13</v>
      </c>
      <c r="D1" s="13" t="s">
        <v>12</v>
      </c>
      <c r="E1" s="13" t="s">
        <v>14</v>
      </c>
      <c r="F1" s="13" t="s">
        <v>15</v>
      </c>
      <c r="G1" s="13" t="s">
        <v>16</v>
      </c>
      <c r="H1" s="20" t="s">
        <v>29</v>
      </c>
      <c r="J1" s="15" t="s">
        <v>3</v>
      </c>
    </row>
    <row r="2" spans="1:10">
      <c r="A2">
        <v>380</v>
      </c>
      <c r="B2">
        <v>0</v>
      </c>
      <c r="C2">
        <v>0</v>
      </c>
      <c r="D2">
        <v>1.4690866666666664</v>
      </c>
      <c r="E2">
        <v>8.8942857142857143E-2</v>
      </c>
      <c r="F2">
        <v>1.3168933333333332</v>
      </c>
      <c r="G2">
        <v>10.278335999999999</v>
      </c>
      <c r="H2" s="22">
        <f>'SPDs combined'!J3</f>
        <v>0</v>
      </c>
      <c r="J2" s="16">
        <v>1.2183411912994322</v>
      </c>
    </row>
    <row r="3" spans="1:10">
      <c r="A3">
        <f>A2+5</f>
        <v>385</v>
      </c>
      <c r="B3">
        <v>0</v>
      </c>
      <c r="C3">
        <v>0</v>
      </c>
      <c r="D3">
        <v>1.6585600000000003</v>
      </c>
      <c r="E3">
        <v>8.7871428571428573E-2</v>
      </c>
      <c r="F3">
        <v>1.7044600000000001</v>
      </c>
      <c r="G3">
        <v>12.708024</v>
      </c>
      <c r="H3" s="22">
        <f>'SPDs combined'!J4</f>
        <v>0</v>
      </c>
    </row>
    <row r="4" spans="1:10">
      <c r="A4">
        <f t="shared" ref="A4:A67" si="0">A3+5</f>
        <v>390</v>
      </c>
      <c r="B4">
        <v>0</v>
      </c>
      <c r="C4">
        <v>0</v>
      </c>
      <c r="D4">
        <v>1.8785687500000006</v>
      </c>
      <c r="E4">
        <v>8.6866666666666661E-2</v>
      </c>
      <c r="F4">
        <v>2.2051937499999998</v>
      </c>
      <c r="G4">
        <v>12.035076</v>
      </c>
      <c r="H4" s="22">
        <f>'SPDs combined'!J5</f>
        <v>0</v>
      </c>
      <c r="J4" t="s">
        <v>22</v>
      </c>
    </row>
    <row r="5" spans="1:10">
      <c r="A5">
        <f t="shared" si="0"/>
        <v>395</v>
      </c>
      <c r="B5">
        <v>0</v>
      </c>
      <c r="C5">
        <v>0</v>
      </c>
      <c r="D5">
        <v>1.9289866666666662</v>
      </c>
      <c r="E5">
        <v>0.80884444444444448</v>
      </c>
      <c r="F5">
        <v>2.5980866666666667</v>
      </c>
      <c r="G5">
        <v>17.426700000000004</v>
      </c>
      <c r="H5" s="22">
        <f>'SPDs combined'!J6</f>
        <v>0</v>
      </c>
      <c r="J5" t="s">
        <v>23</v>
      </c>
    </row>
    <row r="6" spans="1:10">
      <c r="A6">
        <f t="shared" si="0"/>
        <v>400</v>
      </c>
      <c r="B6">
        <v>0</v>
      </c>
      <c r="C6">
        <v>0</v>
      </c>
      <c r="D6">
        <v>7.6467463157894757</v>
      </c>
      <c r="E6">
        <v>2.4771750000000003</v>
      </c>
      <c r="F6">
        <v>10.733936585365853</v>
      </c>
      <c r="G6">
        <v>22.102764000000001</v>
      </c>
      <c r="H6" s="22">
        <f>'SPDs combined'!J7</f>
        <v>0</v>
      </c>
      <c r="J6" t="s">
        <v>24</v>
      </c>
    </row>
    <row r="7" spans="1:10">
      <c r="A7">
        <f t="shared" si="0"/>
        <v>405</v>
      </c>
      <c r="B7">
        <v>0</v>
      </c>
      <c r="C7">
        <v>1.4590249999999999E-3</v>
      </c>
      <c r="D7">
        <v>14.328512844036693</v>
      </c>
      <c r="E7">
        <v>1.0680000000000001</v>
      </c>
      <c r="F7">
        <v>14.238809999999999</v>
      </c>
      <c r="G7">
        <v>23.826540000000001</v>
      </c>
      <c r="H7" s="22">
        <f>'SPDs combined'!J8</f>
        <v>0</v>
      </c>
    </row>
    <row r="8" spans="1:10">
      <c r="A8">
        <f t="shared" si="0"/>
        <v>410</v>
      </c>
      <c r="B8">
        <v>1.2777999999999999E-3</v>
      </c>
      <c r="C8">
        <v>2.6689000000000001E-3</v>
      </c>
      <c r="D8">
        <v>4.9438019607843149</v>
      </c>
      <c r="E8">
        <v>0.84814285714285709</v>
      </c>
      <c r="F8">
        <v>4.8469000000000007</v>
      </c>
      <c r="G8">
        <v>24.411852</v>
      </c>
      <c r="H8" s="22">
        <f>'SPDs combined'!J9</f>
        <v>0</v>
      </c>
    </row>
    <row r="9" spans="1:10">
      <c r="A9">
        <f t="shared" si="0"/>
        <v>415</v>
      </c>
      <c r="B9">
        <v>2.2310857142857142E-3</v>
      </c>
      <c r="C9">
        <v>4.7043714285714289E-3</v>
      </c>
      <c r="D9">
        <v>1.9273062499999998</v>
      </c>
      <c r="E9">
        <v>1.4485857142857141</v>
      </c>
      <c r="F9">
        <v>4.9355124999999989</v>
      </c>
      <c r="G9">
        <v>23.859503999999998</v>
      </c>
      <c r="H9" s="22">
        <f>'SPDs combined'!J10</f>
        <v>0</v>
      </c>
    </row>
    <row r="10" spans="1:10">
      <c r="A10">
        <f t="shared" si="0"/>
        <v>420</v>
      </c>
      <c r="B10">
        <v>3.7876833333333332E-3</v>
      </c>
      <c r="C10">
        <v>8.9607647058823504E-3</v>
      </c>
      <c r="D10">
        <v>1.81836</v>
      </c>
      <c r="E10">
        <v>2.3771499999999999</v>
      </c>
      <c r="F10">
        <v>5.644473333333333</v>
      </c>
      <c r="G10">
        <v>24.524412000000002</v>
      </c>
      <c r="H10" s="22">
        <f>'SPDs combined'!J11</f>
        <v>0</v>
      </c>
    </row>
    <row r="11" spans="1:10">
      <c r="A11">
        <f t="shared" si="0"/>
        <v>425</v>
      </c>
      <c r="B11">
        <v>6.7683923076923089E-3</v>
      </c>
      <c r="C11">
        <v>1.6133333333333333E-2</v>
      </c>
      <c r="D11">
        <v>1.7908266666666672</v>
      </c>
      <c r="E11">
        <v>11.753956521739131</v>
      </c>
      <c r="F11">
        <v>6.3316933333333347</v>
      </c>
      <c r="G11">
        <v>23.035404</v>
      </c>
      <c r="H11" s="22">
        <f>'SPDs combined'!J12</f>
        <v>0</v>
      </c>
    </row>
    <row r="12" spans="1:10">
      <c r="A12">
        <f t="shared" si="0"/>
        <v>430</v>
      </c>
      <c r="B12">
        <v>1.1378060000000001E-2</v>
      </c>
      <c r="C12">
        <v>2.6224999999999998E-2</v>
      </c>
      <c r="D12">
        <v>11.257501265822787</v>
      </c>
      <c r="E12">
        <v>22.863317525773201</v>
      </c>
      <c r="F12">
        <v>21.261882959641248</v>
      </c>
      <c r="G12">
        <v>23.283036000000003</v>
      </c>
      <c r="H12" s="22">
        <f>'SPDs combined'!J13</f>
        <v>0</v>
      </c>
    </row>
    <row r="13" spans="1:10">
      <c r="A13">
        <f t="shared" si="0"/>
        <v>435</v>
      </c>
      <c r="B13">
        <v>1.6858823529411766E-2</v>
      </c>
      <c r="C13">
        <v>4.0314285714285712E-2</v>
      </c>
      <c r="D13">
        <v>40.616308988764054</v>
      </c>
      <c r="E13">
        <v>6.4044411764705886</v>
      </c>
      <c r="F13">
        <v>44.453267999999987</v>
      </c>
      <c r="G13">
        <v>24.656268000000001</v>
      </c>
      <c r="H13" s="22">
        <f>'SPDs combined'!J14</f>
        <v>0</v>
      </c>
    </row>
    <row r="14" spans="1:10">
      <c r="A14">
        <f t="shared" si="0"/>
        <v>440</v>
      </c>
      <c r="B14">
        <v>2.3189999999999995E-2</v>
      </c>
      <c r="C14">
        <v>5.9346551724137921E-2</v>
      </c>
      <c r="D14">
        <v>19.966858555133086</v>
      </c>
      <c r="E14">
        <v>4.2867500000000005</v>
      </c>
      <c r="F14">
        <v>19.905763942307697</v>
      </c>
      <c r="G14">
        <v>27.339216</v>
      </c>
      <c r="H14" s="22">
        <f>'SPDs combined'!J15</f>
        <v>0</v>
      </c>
    </row>
    <row r="15" spans="1:10">
      <c r="A15">
        <f t="shared" si="0"/>
        <v>445</v>
      </c>
      <c r="B15">
        <v>3.0214285714285711E-2</v>
      </c>
      <c r="C15">
        <v>8.0282692307692277E-2</v>
      </c>
      <c r="D15">
        <v>2.2807937500000004</v>
      </c>
      <c r="E15">
        <v>4.1216857142857135</v>
      </c>
      <c r="F15">
        <v>9.5806933333333326</v>
      </c>
      <c r="G15">
        <v>28.907819999999997</v>
      </c>
      <c r="H15" s="22">
        <f>'SPDs combined'!J16</f>
        <v>0</v>
      </c>
    </row>
    <row r="16" spans="1:10">
      <c r="A16">
        <f t="shared" si="0"/>
        <v>450</v>
      </c>
      <c r="B16">
        <v>3.4850000000000006E-2</v>
      </c>
      <c r="C16">
        <v>9.1274999999999995E-2</v>
      </c>
      <c r="D16">
        <v>1.9604866666666665</v>
      </c>
      <c r="E16">
        <v>4.2299999999999995</v>
      </c>
      <c r="F16">
        <v>10.349613333333334</v>
      </c>
      <c r="G16">
        <v>29.343588</v>
      </c>
      <c r="H16" s="22">
        <f>'SPDs combined'!J17</f>
        <v>0</v>
      </c>
    </row>
    <row r="17" spans="1:8">
      <c r="A17">
        <f t="shared" si="0"/>
        <v>455</v>
      </c>
      <c r="B17">
        <v>3.0726923076923079E-2</v>
      </c>
      <c r="C17">
        <v>7.8393548387096723E-2</v>
      </c>
      <c r="D17">
        <v>1.9239124999999999</v>
      </c>
      <c r="E17">
        <v>3.900814285714286</v>
      </c>
      <c r="F17">
        <v>11.0898</v>
      </c>
      <c r="G17">
        <v>30.492503999999997</v>
      </c>
      <c r="H17" s="22">
        <f>'SPDs combined'!J18</f>
        <v>0</v>
      </c>
    </row>
    <row r="18" spans="1:8">
      <c r="A18">
        <f t="shared" si="0"/>
        <v>460</v>
      </c>
      <c r="B18">
        <v>2.2845000000000001E-2</v>
      </c>
      <c r="C18">
        <v>6.0321212121212123E-2</v>
      </c>
      <c r="D18">
        <v>1.9234800000000005</v>
      </c>
      <c r="E18">
        <v>3.5716571428571426</v>
      </c>
      <c r="F18">
        <v>11.769819999999998</v>
      </c>
      <c r="G18">
        <v>29.995632000000001</v>
      </c>
      <c r="H18" s="22">
        <f>'SPDs combined'!J19</f>
        <v>0</v>
      </c>
    </row>
    <row r="19" spans="1:8">
      <c r="A19">
        <f t="shared" si="0"/>
        <v>465</v>
      </c>
      <c r="B19">
        <v>1.7192307692307691E-2</v>
      </c>
      <c r="C19">
        <v>4.8725000000000011E-2</v>
      </c>
      <c r="D19">
        <v>2.0044533333333328</v>
      </c>
      <c r="E19">
        <v>3.1878142857142859</v>
      </c>
      <c r="F19">
        <v>12.393466666666665</v>
      </c>
      <c r="G19">
        <v>29.019576000000001</v>
      </c>
      <c r="H19" s="22">
        <f>'SPDs combined'!J20</f>
        <v>0</v>
      </c>
    </row>
    <row r="20" spans="1:8">
      <c r="A20">
        <f t="shared" si="0"/>
        <v>470</v>
      </c>
      <c r="B20">
        <v>1.3599999999999999E-2</v>
      </c>
      <c r="C20">
        <v>3.9966666666666664E-2</v>
      </c>
      <c r="D20">
        <v>2.0921874999999996</v>
      </c>
      <c r="E20">
        <v>3.1320285714285707</v>
      </c>
      <c r="F20">
        <v>12.94182941176471</v>
      </c>
      <c r="G20">
        <v>29.224596000000002</v>
      </c>
      <c r="H20" s="22">
        <f>'SPDs combined'!J21</f>
        <v>0</v>
      </c>
    </row>
    <row r="21" spans="1:8">
      <c r="A21">
        <f t="shared" si="0"/>
        <v>475</v>
      </c>
      <c r="B21">
        <v>1.1500000000000002E-2</v>
      </c>
      <c r="C21">
        <v>3.465E-2</v>
      </c>
      <c r="D21">
        <v>2.2567866666666672</v>
      </c>
      <c r="E21">
        <v>6.1165333333333338</v>
      </c>
      <c r="F21">
        <v>13.359686666666668</v>
      </c>
      <c r="G21">
        <v>29.588808</v>
      </c>
      <c r="H21" s="22">
        <f>'SPDs combined'!J22</f>
        <v>0</v>
      </c>
    </row>
    <row r="22" spans="1:8">
      <c r="A22">
        <f t="shared" si="0"/>
        <v>480</v>
      </c>
      <c r="B22">
        <v>1.0728571428571429E-2</v>
      </c>
      <c r="C22">
        <v>3.2333333333333332E-2</v>
      </c>
      <c r="D22">
        <v>2.3829733333333336</v>
      </c>
      <c r="E22">
        <v>10.726546153846154</v>
      </c>
      <c r="F22">
        <v>13.683726666666667</v>
      </c>
      <c r="G22">
        <v>29.583180000000006</v>
      </c>
      <c r="H22" s="22">
        <f>'SPDs combined'!J23</f>
        <v>0</v>
      </c>
    </row>
    <row r="23" spans="1:8">
      <c r="A23">
        <f t="shared" si="0"/>
        <v>485</v>
      </c>
      <c r="B23">
        <v>1.0366666666666668E-2</v>
      </c>
      <c r="C23">
        <v>3.2428571428571425E-2</v>
      </c>
      <c r="D23">
        <v>2.5741250000000004</v>
      </c>
      <c r="E23">
        <v>9.5663454545454538</v>
      </c>
      <c r="F23">
        <v>13.971062499999999</v>
      </c>
      <c r="G23">
        <v>28.337783999999999</v>
      </c>
      <c r="H23" s="22">
        <f>'SPDs combined'!J24</f>
        <v>0</v>
      </c>
    </row>
    <row r="24" spans="1:8">
      <c r="A24">
        <f t="shared" si="0"/>
        <v>490</v>
      </c>
      <c r="B24">
        <v>1.1316666666666664E-2</v>
      </c>
      <c r="C24">
        <v>3.447142857142857E-2</v>
      </c>
      <c r="D24">
        <v>2.8794533333333328</v>
      </c>
      <c r="E24">
        <v>6.1899571428571436</v>
      </c>
      <c r="F24">
        <v>14.19598</v>
      </c>
      <c r="G24">
        <v>29.265599999999999</v>
      </c>
      <c r="H24" s="22">
        <f>'SPDs combined'!J25</f>
        <v>0</v>
      </c>
    </row>
    <row r="25" spans="1:8">
      <c r="A25">
        <f t="shared" si="0"/>
        <v>495</v>
      </c>
      <c r="B25">
        <v>1.4446153846153843E-2</v>
      </c>
      <c r="C25">
        <v>3.8100000000000002E-2</v>
      </c>
      <c r="D25">
        <v>3.1774466666666674</v>
      </c>
      <c r="E25">
        <v>3.3182</v>
      </c>
      <c r="F25">
        <v>14.383786666666664</v>
      </c>
      <c r="G25">
        <v>28.936764</v>
      </c>
      <c r="H25" s="22">
        <f>'SPDs combined'!J26</f>
        <v>0</v>
      </c>
    </row>
    <row r="26" spans="1:8">
      <c r="A26">
        <f t="shared" si="0"/>
        <v>500</v>
      </c>
      <c r="B26">
        <v>1.9071428571428573E-2</v>
      </c>
      <c r="C26">
        <v>4.2290000000000001E-2</v>
      </c>
      <c r="D26">
        <v>3.5562437500000001</v>
      </c>
      <c r="E26">
        <v>1.5399428571428573</v>
      </c>
      <c r="F26">
        <v>14.373225000000001</v>
      </c>
      <c r="G26">
        <v>28.393259999999998</v>
      </c>
      <c r="H26" s="22">
        <f>'SPDs combined'!J27</f>
        <v>0</v>
      </c>
    </row>
    <row r="27" spans="1:8">
      <c r="A27">
        <f t="shared" si="0"/>
        <v>505</v>
      </c>
      <c r="B27">
        <v>2.3692307692307693E-2</v>
      </c>
      <c r="C27">
        <v>4.5542857142857149E-2</v>
      </c>
      <c r="D27">
        <v>4.1441533333333327</v>
      </c>
      <c r="E27">
        <v>1.2107571428571426</v>
      </c>
      <c r="F27">
        <v>14.260493333333331</v>
      </c>
      <c r="G27">
        <v>28.748628000000004</v>
      </c>
      <c r="H27" s="22">
        <f>'SPDs combined'!J28</f>
        <v>0</v>
      </c>
    </row>
    <row r="28" spans="1:8">
      <c r="A28">
        <f t="shared" si="0"/>
        <v>510</v>
      </c>
      <c r="B28">
        <v>2.8486666666666664E-2</v>
      </c>
      <c r="C28">
        <v>4.8200000000000007E-2</v>
      </c>
      <c r="D28">
        <v>4.9214066666666678</v>
      </c>
      <c r="E28">
        <v>0.82691428571428582</v>
      </c>
      <c r="F28">
        <v>14.164793750000001</v>
      </c>
      <c r="G28">
        <v>27.952668000000006</v>
      </c>
      <c r="H28" s="22">
        <f>'SPDs combined'!J29</f>
        <v>0</v>
      </c>
    </row>
    <row r="29" spans="1:8">
      <c r="A29">
        <f t="shared" si="0"/>
        <v>515</v>
      </c>
      <c r="B29">
        <v>3.2945454545454549E-2</v>
      </c>
      <c r="C29">
        <v>5.1062499999999997E-2</v>
      </c>
      <c r="D29">
        <v>5.860850000000001</v>
      </c>
      <c r="E29">
        <v>0.82579999999999998</v>
      </c>
      <c r="F29">
        <v>14.028233333333333</v>
      </c>
      <c r="G29">
        <v>27.040931999999998</v>
      </c>
      <c r="H29" s="22">
        <f>'SPDs combined'!J30</f>
        <v>0</v>
      </c>
    </row>
    <row r="30" spans="1:8">
      <c r="A30">
        <f t="shared" si="0"/>
        <v>520</v>
      </c>
      <c r="B30">
        <v>3.6520000000000004E-2</v>
      </c>
      <c r="C30">
        <v>5.3824999999999998E-2</v>
      </c>
      <c r="D30">
        <v>6.9008666666666674</v>
      </c>
      <c r="E30">
        <v>0.93411428571428579</v>
      </c>
      <c r="F30">
        <v>13.834706666666666</v>
      </c>
      <c r="G30">
        <v>26.999124000000002</v>
      </c>
      <c r="H30" s="22">
        <f>'SPDs combined'!J31</f>
        <v>0</v>
      </c>
    </row>
    <row r="31" spans="1:8">
      <c r="A31">
        <f t="shared" si="0"/>
        <v>525</v>
      </c>
      <c r="B31">
        <v>3.9612499999999995E-2</v>
      </c>
      <c r="C31">
        <v>5.5711111111111107E-2</v>
      </c>
      <c r="D31">
        <v>7.8945562499999999</v>
      </c>
      <c r="E31">
        <v>5.6081045454545455</v>
      </c>
      <c r="F31">
        <v>13.639131250000002</v>
      </c>
      <c r="G31">
        <v>27.130980000000001</v>
      </c>
      <c r="H31" s="22">
        <f>'SPDs combined'!J32</f>
        <v>0</v>
      </c>
    </row>
    <row r="32" spans="1:8">
      <c r="A32">
        <f t="shared" si="0"/>
        <v>530</v>
      </c>
      <c r="B32">
        <v>4.2185714285714292E-2</v>
      </c>
      <c r="C32">
        <v>5.7933333333333337E-2</v>
      </c>
      <c r="D32">
        <v>8.789933333333332</v>
      </c>
      <c r="E32">
        <v>29.530667961165054</v>
      </c>
      <c r="F32">
        <v>13.429939999999998</v>
      </c>
      <c r="G32">
        <v>27.003143999999999</v>
      </c>
      <c r="H32" s="22">
        <f>'SPDs combined'!J33</f>
        <v>0</v>
      </c>
    </row>
    <row r="33" spans="1:8">
      <c r="A33">
        <f t="shared" si="0"/>
        <v>535</v>
      </c>
      <c r="B33">
        <v>4.4428571428571428E-2</v>
      </c>
      <c r="C33">
        <v>6.0260000000000001E-2</v>
      </c>
      <c r="D33">
        <v>9.6214333333333322</v>
      </c>
      <c r="E33">
        <v>75.415153284671561</v>
      </c>
      <c r="F33">
        <v>13.272753333333332</v>
      </c>
      <c r="G33">
        <v>26.668680000000002</v>
      </c>
      <c r="H33" s="22">
        <f>'SPDs combined'!J34</f>
        <v>0</v>
      </c>
    </row>
    <row r="34" spans="1:8">
      <c r="A34">
        <f t="shared" si="0"/>
        <v>540</v>
      </c>
      <c r="B34">
        <v>4.5714285714285721E-2</v>
      </c>
      <c r="C34">
        <v>6.2837499999999991E-2</v>
      </c>
      <c r="D34">
        <v>14.069024999999998</v>
      </c>
      <c r="E34">
        <v>61.27502028985505</v>
      </c>
      <c r="F34">
        <v>17.821605494505501</v>
      </c>
      <c r="G34">
        <v>26.394516000000003</v>
      </c>
      <c r="H34" s="22">
        <f>'SPDs combined'!J35</f>
        <v>0</v>
      </c>
    </row>
    <row r="35" spans="1:8">
      <c r="A35">
        <f t="shared" si="0"/>
        <v>545</v>
      </c>
      <c r="B35">
        <v>4.7433333333333327E-2</v>
      </c>
      <c r="C35">
        <v>6.4533333333333331E-2</v>
      </c>
      <c r="D35">
        <v>24.658482291666672</v>
      </c>
      <c r="E35">
        <v>13.642504761904766</v>
      </c>
      <c r="F35">
        <v>29.567097999999994</v>
      </c>
      <c r="G35">
        <v>26.540040000000005</v>
      </c>
      <c r="H35" s="22">
        <f>'SPDs combined'!J36</f>
        <v>0</v>
      </c>
    </row>
    <row r="36" spans="1:8">
      <c r="A36">
        <f t="shared" si="0"/>
        <v>550</v>
      </c>
      <c r="B36">
        <v>4.9357142857142863E-2</v>
      </c>
      <c r="C36">
        <v>6.6400000000000001E-2</v>
      </c>
      <c r="D36">
        <v>21.111371296296301</v>
      </c>
      <c r="E36">
        <v>3.5327545454545457</v>
      </c>
      <c r="F36">
        <v>18.44561818181818</v>
      </c>
      <c r="G36">
        <v>25.797948000000002</v>
      </c>
      <c r="H36" s="22">
        <f>'SPDs combined'!J37</f>
        <v>0</v>
      </c>
    </row>
    <row r="37" spans="1:8">
      <c r="A37">
        <f t="shared" si="0"/>
        <v>555</v>
      </c>
      <c r="B37">
        <v>5.2080000000000001E-2</v>
      </c>
      <c r="C37">
        <v>6.8257142857142863E-2</v>
      </c>
      <c r="D37">
        <v>13.123536842105258</v>
      </c>
      <c r="E37">
        <v>1.3915249999999999</v>
      </c>
      <c r="F37">
        <v>12.689962499999998</v>
      </c>
      <c r="G37">
        <v>25.034952000000001</v>
      </c>
      <c r="H37" s="22">
        <f>'SPDs combined'!J38</f>
        <v>0</v>
      </c>
    </row>
    <row r="38" spans="1:8">
      <c r="A38">
        <f t="shared" si="0"/>
        <v>560</v>
      </c>
      <c r="B38">
        <v>5.5199999999999999E-2</v>
      </c>
      <c r="C38">
        <v>7.0000000000000007E-2</v>
      </c>
      <c r="D38">
        <v>13.371986666666666</v>
      </c>
      <c r="E38">
        <v>1.1990285714285716</v>
      </c>
      <c r="F38">
        <v>12.596533333333332</v>
      </c>
      <c r="G38">
        <v>24.710136000000002</v>
      </c>
      <c r="H38" s="22">
        <f>'SPDs combined'!J39</f>
        <v>0</v>
      </c>
    </row>
    <row r="39" spans="1:8">
      <c r="A39">
        <f t="shared" si="0"/>
        <v>565</v>
      </c>
      <c r="B39">
        <v>5.8609090909090916E-2</v>
      </c>
      <c r="C39">
        <v>7.1599999999999997E-2</v>
      </c>
      <c r="D39">
        <v>14.076913333333334</v>
      </c>
      <c r="E39">
        <v>6.3779333333333321</v>
      </c>
      <c r="F39">
        <v>12.541131250000003</v>
      </c>
      <c r="G39">
        <v>23.817696000000002</v>
      </c>
      <c r="H39" s="22">
        <f>'SPDs combined'!J40</f>
        <v>0</v>
      </c>
    </row>
    <row r="40" spans="1:8">
      <c r="A40">
        <f t="shared" si="0"/>
        <v>570</v>
      </c>
      <c r="B40">
        <v>6.2558333333333341E-2</v>
      </c>
      <c r="C40">
        <v>7.3133333333333342E-2</v>
      </c>
      <c r="D40">
        <v>14.919570588235294</v>
      </c>
      <c r="E40">
        <v>15.622011428571431</v>
      </c>
      <c r="F40">
        <v>12.427833333333334</v>
      </c>
      <c r="G40">
        <v>24.458483999999999</v>
      </c>
      <c r="H40" s="22">
        <f>'SPDs combined'!J41</f>
        <v>0</v>
      </c>
    </row>
    <row r="41" spans="1:8">
      <c r="A41">
        <f t="shared" si="0"/>
        <v>575</v>
      </c>
      <c r="B41">
        <v>6.6666666666666666E-2</v>
      </c>
      <c r="C41">
        <v>7.428333333333334E-2</v>
      </c>
      <c r="D41">
        <v>17.191223333333333</v>
      </c>
      <c r="E41">
        <v>14.766909090909094</v>
      </c>
      <c r="F41">
        <v>14.390669767441858</v>
      </c>
      <c r="G41">
        <v>23.764631999999999</v>
      </c>
      <c r="H41" s="22">
        <f>'SPDs combined'!J42</f>
        <v>0</v>
      </c>
    </row>
    <row r="42" spans="1:8">
      <c r="A42">
        <f t="shared" si="0"/>
        <v>580</v>
      </c>
      <c r="B42">
        <v>7.0419999999999996E-2</v>
      </c>
      <c r="C42">
        <v>7.5300000000000006E-2</v>
      </c>
      <c r="D42">
        <v>18.820740000000004</v>
      </c>
      <c r="E42">
        <v>18.478623076923078</v>
      </c>
      <c r="F42">
        <v>15.017570588235293</v>
      </c>
      <c r="G42">
        <v>24.421500000000002</v>
      </c>
      <c r="H42" s="22">
        <f>'SPDs combined'!J43</f>
        <v>0</v>
      </c>
    </row>
    <row r="43" spans="1:8">
      <c r="A43">
        <f t="shared" si="0"/>
        <v>585</v>
      </c>
      <c r="B43">
        <v>7.3512499999999995E-2</v>
      </c>
      <c r="C43">
        <v>7.6100000000000001E-2</v>
      </c>
      <c r="D43">
        <v>17.307931250000003</v>
      </c>
      <c r="E43">
        <v>16.492229032258063</v>
      </c>
      <c r="F43">
        <v>12.047473333333334</v>
      </c>
      <c r="G43">
        <v>23.406048000000002</v>
      </c>
      <c r="H43" s="22">
        <f>'SPDs combined'!J44</f>
        <v>0</v>
      </c>
    </row>
    <row r="44" spans="1:8">
      <c r="A44">
        <f t="shared" si="0"/>
        <v>590</v>
      </c>
      <c r="B44">
        <v>7.6433333333333325E-2</v>
      </c>
      <c r="C44">
        <v>7.6499999999999999E-2</v>
      </c>
      <c r="D44">
        <v>17.266833333333334</v>
      </c>
      <c r="E44">
        <v>7.8912062500000006</v>
      </c>
      <c r="F44">
        <v>12.053699999999997</v>
      </c>
      <c r="G44">
        <v>23.262132000000001</v>
      </c>
      <c r="H44" s="22">
        <f>'SPDs combined'!J45</f>
        <v>0</v>
      </c>
    </row>
    <row r="45" spans="1:8">
      <c r="A45">
        <f t="shared" si="0"/>
        <v>595</v>
      </c>
      <c r="B45">
        <v>7.8933333333333341E-2</v>
      </c>
      <c r="C45">
        <v>7.6499999999999999E-2</v>
      </c>
      <c r="D45">
        <v>17.64614375</v>
      </c>
      <c r="E45">
        <v>4.0304333333333338</v>
      </c>
      <c r="F45">
        <v>12.060137500000002</v>
      </c>
      <c r="G45">
        <v>22.712195999999999</v>
      </c>
      <c r="H45" s="22">
        <f>'SPDs combined'!J46</f>
        <v>0</v>
      </c>
    </row>
    <row r="46" spans="1:8">
      <c r="A46">
        <f t="shared" si="0"/>
        <v>600</v>
      </c>
      <c r="B46">
        <v>7.9971428571428568E-2</v>
      </c>
      <c r="C46">
        <v>7.6299999999999993E-2</v>
      </c>
      <c r="D46">
        <v>18.061726666666669</v>
      </c>
      <c r="E46">
        <v>18.640426250000001</v>
      </c>
      <c r="F46">
        <v>11.930393333333335</v>
      </c>
      <c r="G46">
        <v>22.613304000000003</v>
      </c>
      <c r="H46" s="22">
        <f>'SPDs combined'!J47</f>
        <v>0</v>
      </c>
    </row>
    <row r="47" spans="1:8">
      <c r="A47">
        <f t="shared" si="0"/>
        <v>605</v>
      </c>
      <c r="B47">
        <v>8.1114285714285708E-2</v>
      </c>
      <c r="C47">
        <v>7.5271428571428586E-2</v>
      </c>
      <c r="D47">
        <v>18.377779999999998</v>
      </c>
      <c r="E47">
        <v>34.097307194244593</v>
      </c>
      <c r="F47">
        <v>11.863973333333332</v>
      </c>
      <c r="G47">
        <v>21.982968000000007</v>
      </c>
      <c r="H47" s="22">
        <f>'SPDs combined'!J48</f>
        <v>0</v>
      </c>
    </row>
    <row r="48" spans="1:8">
      <c r="A48">
        <f t="shared" si="0"/>
        <v>610</v>
      </c>
      <c r="B48">
        <v>8.1199999999999994E-2</v>
      </c>
      <c r="C48">
        <v>7.3816666666666669E-2</v>
      </c>
      <c r="D48">
        <v>18.653737499999995</v>
      </c>
      <c r="E48">
        <v>9.686239999999998</v>
      </c>
      <c r="F48">
        <v>11.70473125</v>
      </c>
      <c r="G48">
        <v>22.130903999999997</v>
      </c>
      <c r="H48" s="22">
        <f>'SPDs combined'!J49</f>
        <v>0</v>
      </c>
    </row>
    <row r="49" spans="1:8">
      <c r="A49">
        <f t="shared" si="0"/>
        <v>615</v>
      </c>
      <c r="B49">
        <v>8.0700000000000008E-2</v>
      </c>
      <c r="C49">
        <v>7.1871428571428572E-2</v>
      </c>
      <c r="D49">
        <v>18.729606666666669</v>
      </c>
      <c r="E49">
        <v>7.742375</v>
      </c>
      <c r="F49">
        <v>11.495520000000001</v>
      </c>
      <c r="G49">
        <v>21.974927999999998</v>
      </c>
      <c r="H49" s="22">
        <f>'SPDs combined'!J50</f>
        <v>0</v>
      </c>
    </row>
    <row r="50" spans="1:8">
      <c r="A50">
        <f t="shared" si="0"/>
        <v>620</v>
      </c>
      <c r="B50">
        <v>7.909999999999999E-2</v>
      </c>
      <c r="C50">
        <v>6.8830000000000002E-2</v>
      </c>
      <c r="D50">
        <v>18.774373333333333</v>
      </c>
      <c r="E50">
        <v>8.4861357142857141</v>
      </c>
      <c r="F50">
        <v>11.338333333333335</v>
      </c>
      <c r="G50">
        <v>21.017364000000001</v>
      </c>
      <c r="H50" s="22">
        <f>'SPDs combined'!J51</f>
        <v>0</v>
      </c>
    </row>
    <row r="51" spans="1:8">
      <c r="A51">
        <f t="shared" si="0"/>
        <v>625</v>
      </c>
      <c r="B51">
        <v>7.6240000000000002E-2</v>
      </c>
      <c r="C51">
        <v>6.5455555555555545E-2</v>
      </c>
      <c r="D51">
        <v>18.771156250000004</v>
      </c>
      <c r="E51">
        <v>3.8373857142857153</v>
      </c>
      <c r="F51">
        <v>11.076931250000001</v>
      </c>
      <c r="G51">
        <v>19.682724</v>
      </c>
      <c r="H51" s="22">
        <f>'SPDs combined'!J52</f>
        <v>0</v>
      </c>
    </row>
    <row r="52" spans="1:8">
      <c r="A52">
        <f t="shared" si="0"/>
        <v>630</v>
      </c>
      <c r="B52">
        <v>7.2474999999999998E-2</v>
      </c>
      <c r="C52">
        <v>6.2044444444444444E-2</v>
      </c>
      <c r="D52">
        <v>18.565566666666665</v>
      </c>
      <c r="E52">
        <v>1.5668714285714285</v>
      </c>
      <c r="F52">
        <v>10.797360000000001</v>
      </c>
      <c r="G52">
        <v>20.385420000000003</v>
      </c>
      <c r="H52" s="22">
        <f>'SPDs combined'!J53</f>
        <v>0</v>
      </c>
    </row>
    <row r="53" spans="1:8">
      <c r="A53">
        <f t="shared" si="0"/>
        <v>635</v>
      </c>
      <c r="B53">
        <v>6.8366666666666673E-2</v>
      </c>
      <c r="C53">
        <v>5.8429999999999996E-2</v>
      </c>
      <c r="D53">
        <v>18.266726666666671</v>
      </c>
      <c r="E53">
        <v>1.5658333333333332</v>
      </c>
      <c r="F53">
        <v>10.519506249999999</v>
      </c>
      <c r="G53">
        <v>20.547024</v>
      </c>
      <c r="H53" s="22">
        <f>'SPDs combined'!J54</f>
        <v>0</v>
      </c>
    </row>
    <row r="54" spans="1:8">
      <c r="A54">
        <f t="shared" si="0"/>
        <v>640</v>
      </c>
      <c r="B54">
        <v>6.3914285714285729E-2</v>
      </c>
      <c r="C54">
        <v>5.425E-2</v>
      </c>
      <c r="D54">
        <v>17.794975000000001</v>
      </c>
      <c r="E54">
        <v>1.6195571428571429</v>
      </c>
      <c r="F54">
        <v>10.183766666666665</v>
      </c>
      <c r="G54">
        <v>20.695764</v>
      </c>
      <c r="H54" s="22">
        <f>'SPDs combined'!J55</f>
        <v>0</v>
      </c>
    </row>
    <row r="55" spans="1:8">
      <c r="A55">
        <f t="shared" si="0"/>
        <v>645</v>
      </c>
      <c r="B55">
        <v>5.9458333333333335E-2</v>
      </c>
      <c r="C55">
        <v>5.006999999999999E-2</v>
      </c>
      <c r="D55">
        <v>17.280233333333335</v>
      </c>
      <c r="E55">
        <v>1.6184142857142858</v>
      </c>
      <c r="F55">
        <v>9.7904933333333322</v>
      </c>
      <c r="G55">
        <v>19.556496000000003</v>
      </c>
      <c r="H55" s="22">
        <f>'SPDs combined'!J56</f>
        <v>0</v>
      </c>
    </row>
    <row r="56" spans="1:8">
      <c r="A56">
        <f t="shared" si="0"/>
        <v>650</v>
      </c>
      <c r="B56">
        <v>5.5341666666666671E-2</v>
      </c>
      <c r="C56">
        <v>4.5891666666666664E-2</v>
      </c>
      <c r="D56">
        <v>16.655846666666669</v>
      </c>
      <c r="E56">
        <v>1.1799285714285712</v>
      </c>
      <c r="F56">
        <v>9.4150312500000002</v>
      </c>
      <c r="G56">
        <v>20.812344000000003</v>
      </c>
      <c r="H56" s="22">
        <f>'SPDs combined'!J57</f>
        <v>0</v>
      </c>
    </row>
    <row r="57" spans="1:8">
      <c r="A57">
        <f t="shared" si="0"/>
        <v>655</v>
      </c>
      <c r="B57">
        <v>5.0885714285714291E-2</v>
      </c>
      <c r="C57">
        <v>4.170999999999999E-2</v>
      </c>
      <c r="D57">
        <v>15.962574999999999</v>
      </c>
      <c r="E57">
        <v>1.4522285714285714</v>
      </c>
      <c r="F57">
        <v>8.9771466666666679</v>
      </c>
      <c r="G57">
        <v>19.625639999999997</v>
      </c>
      <c r="H57" s="22">
        <f>'SPDs combined'!J58</f>
        <v>0</v>
      </c>
    </row>
    <row r="58" spans="1:8">
      <c r="A58">
        <f t="shared" si="0"/>
        <v>660</v>
      </c>
      <c r="B58">
        <v>4.644166666666668E-2</v>
      </c>
      <c r="C58">
        <v>3.7909999999999999E-2</v>
      </c>
      <c r="D58">
        <v>15.280559999999998</v>
      </c>
      <c r="E58">
        <v>1.1777714285714287</v>
      </c>
      <c r="F58">
        <v>8.5657199999999989</v>
      </c>
      <c r="G58">
        <v>19.976184</v>
      </c>
      <c r="H58" s="22">
        <f>'SPDs combined'!J59</f>
        <v>0</v>
      </c>
    </row>
    <row r="59" spans="1:8">
      <c r="A59">
        <f t="shared" si="0"/>
        <v>665</v>
      </c>
      <c r="B59">
        <v>4.1985714285714293E-2</v>
      </c>
      <c r="C59">
        <v>3.4299999999999997E-2</v>
      </c>
      <c r="D59">
        <v>14.486637500000001</v>
      </c>
      <c r="E59">
        <v>0.95795714285714284</v>
      </c>
      <c r="F59">
        <v>8.1318125000000023</v>
      </c>
      <c r="G59">
        <v>19.853172000000001</v>
      </c>
      <c r="H59" s="22">
        <f>'SPDs combined'!J60</f>
        <v>0</v>
      </c>
    </row>
    <row r="60" spans="1:8">
      <c r="A60">
        <f t="shared" si="0"/>
        <v>670</v>
      </c>
      <c r="B60">
        <v>3.7524999999999996E-2</v>
      </c>
      <c r="C60">
        <v>3.0877777777777775E-2</v>
      </c>
      <c r="D60">
        <v>13.697253333333338</v>
      </c>
      <c r="E60">
        <v>0.79282857142857144</v>
      </c>
      <c r="F60">
        <v>7.670653333333334</v>
      </c>
      <c r="G60">
        <v>19.365947999999999</v>
      </c>
      <c r="H60" s="22">
        <f>'SPDs combined'!J61</f>
        <v>0</v>
      </c>
    </row>
    <row r="61" spans="1:8">
      <c r="A61">
        <f t="shared" si="0"/>
        <v>675</v>
      </c>
      <c r="B61">
        <v>3.3750000000000002E-2</v>
      </c>
      <c r="C61">
        <v>2.7842857142857145E-2</v>
      </c>
      <c r="D61">
        <v>12.873960000000002</v>
      </c>
      <c r="E61">
        <v>1.2292142857142856</v>
      </c>
      <c r="F61">
        <v>7.2319933333333344</v>
      </c>
      <c r="G61">
        <v>19.704432000000004</v>
      </c>
      <c r="H61" s="22">
        <f>'SPDs combined'!J62</f>
        <v>0</v>
      </c>
    </row>
    <row r="62" spans="1:8">
      <c r="A62">
        <f t="shared" si="0"/>
        <v>680</v>
      </c>
      <c r="B62">
        <v>2.9991666666666666E-2</v>
      </c>
      <c r="C62">
        <v>2.5185714285714287E-2</v>
      </c>
      <c r="D62">
        <v>12.00995</v>
      </c>
      <c r="E62">
        <v>1.5563</v>
      </c>
      <c r="F62">
        <v>6.8060187500000016</v>
      </c>
      <c r="G62">
        <v>18.742044</v>
      </c>
      <c r="H62" s="22">
        <f>'SPDs combined'!J63</f>
        <v>0</v>
      </c>
    </row>
    <row r="63" spans="1:8">
      <c r="A63">
        <f t="shared" si="0"/>
        <v>685</v>
      </c>
      <c r="B63">
        <v>2.6575000000000001E-2</v>
      </c>
      <c r="C63">
        <v>2.2450000000000001E-2</v>
      </c>
      <c r="D63">
        <v>11.164060000000001</v>
      </c>
      <c r="E63">
        <v>1.0084571428571429</v>
      </c>
      <c r="F63">
        <v>6.3823200000000027</v>
      </c>
      <c r="G63">
        <v>16.2408</v>
      </c>
      <c r="H63" s="22">
        <f>'SPDs combined'!J64</f>
        <v>0</v>
      </c>
    </row>
    <row r="64" spans="1:8">
      <c r="A64">
        <f t="shared" si="0"/>
        <v>690</v>
      </c>
      <c r="B64">
        <v>2.3655555555555558E-2</v>
      </c>
      <c r="C64">
        <v>2.0599999999999997E-2</v>
      </c>
      <c r="D64">
        <v>10.431186666666665</v>
      </c>
      <c r="E64">
        <v>0.40590000000000004</v>
      </c>
      <c r="F64">
        <v>6.0889333333333333</v>
      </c>
      <c r="G64">
        <v>17.581872000000001</v>
      </c>
      <c r="H64" s="22">
        <f>'SPDs combined'!J65</f>
        <v>0</v>
      </c>
    </row>
    <row r="65" spans="1:8">
      <c r="A65">
        <f t="shared" si="0"/>
        <v>695</v>
      </c>
      <c r="B65">
        <v>2.0737499999999999E-2</v>
      </c>
      <c r="C65">
        <v>1.8414285714285713E-2</v>
      </c>
      <c r="D65">
        <v>9.5587</v>
      </c>
      <c r="E65">
        <v>1.6966500000000002</v>
      </c>
      <c r="F65">
        <v>5.5993999999999993</v>
      </c>
      <c r="G65">
        <v>17.343084000000001</v>
      </c>
      <c r="H65" s="22">
        <f>'SPDs combined'!J66</f>
        <v>0</v>
      </c>
    </row>
    <row r="66" spans="1:8">
      <c r="A66">
        <f t="shared" si="0"/>
        <v>700</v>
      </c>
      <c r="B66">
        <v>1.8171428571428571E-2</v>
      </c>
      <c r="C66">
        <v>1.6400000000000001E-2</v>
      </c>
      <c r="D66">
        <v>8.7574400000000008</v>
      </c>
      <c r="E66">
        <v>3.9338555555555561</v>
      </c>
      <c r="F66">
        <v>5.221099999999999</v>
      </c>
      <c r="G66">
        <v>17.22972</v>
      </c>
      <c r="H66" s="22">
        <f>'SPDs combined'!J67</f>
        <v>0</v>
      </c>
    </row>
    <row r="67" spans="1:8">
      <c r="A67">
        <f t="shared" si="0"/>
        <v>705</v>
      </c>
      <c r="B67">
        <v>1.602857142857143E-2</v>
      </c>
      <c r="C67">
        <v>1.4557142857142861E-2</v>
      </c>
      <c r="D67">
        <v>8.006453333333333</v>
      </c>
      <c r="E67">
        <v>2.125175</v>
      </c>
      <c r="F67">
        <v>4.8632187499999988</v>
      </c>
      <c r="G67">
        <v>17.463684000000001</v>
      </c>
      <c r="H67" s="22">
        <f>'SPDs combined'!J68</f>
        <v>0</v>
      </c>
    </row>
    <row r="68" spans="1:8">
      <c r="A68">
        <f>A67+5</f>
        <v>710</v>
      </c>
      <c r="B68">
        <v>1.4642857142857143E-2</v>
      </c>
      <c r="C68">
        <v>1.2916666666666668E-2</v>
      </c>
      <c r="D68">
        <v>7.293956249999999</v>
      </c>
      <c r="E68">
        <v>0.40157142857142858</v>
      </c>
      <c r="F68">
        <v>4.5348733333333335</v>
      </c>
      <c r="G68">
        <v>16.482803999999998</v>
      </c>
      <c r="H68" s="22">
        <f>'SPDs combined'!J69</f>
        <v>0</v>
      </c>
    </row>
    <row r="69" spans="1:8">
      <c r="A69">
        <f>A68+5</f>
        <v>715</v>
      </c>
      <c r="B69">
        <v>1.2685714285714286E-2</v>
      </c>
      <c r="C69">
        <v>1.1466666666666667E-2</v>
      </c>
      <c r="D69">
        <v>6.5588066666666647</v>
      </c>
      <c r="E69">
        <v>0.40050000000000002</v>
      </c>
      <c r="F69">
        <v>4.2051533333333335</v>
      </c>
      <c r="G69">
        <v>15.532475999999999</v>
      </c>
      <c r="H69" s="22">
        <f>'SPDs combined'!J70</f>
        <v>0</v>
      </c>
    </row>
    <row r="70" spans="1:8">
      <c r="A70">
        <f>A69+5</f>
        <v>720</v>
      </c>
      <c r="B70">
        <v>1.0983333333333333E-2</v>
      </c>
      <c r="C70">
        <v>1.01247E-2</v>
      </c>
      <c r="D70">
        <v>5.9451937500000014</v>
      </c>
      <c r="E70">
        <v>0.23537142857142856</v>
      </c>
      <c r="F70">
        <v>3.8779250000000003</v>
      </c>
      <c r="G70">
        <v>15.033192</v>
      </c>
      <c r="H70" s="22">
        <f>'SPDs combined'!J71</f>
        <v>0</v>
      </c>
    </row>
    <row r="71" spans="1:8">
      <c r="A71">
        <f>A70+5</f>
        <v>725</v>
      </c>
      <c r="B71">
        <v>9.4557000000000009E-3</v>
      </c>
      <c r="C71">
        <v>8.9423833333333331E-3</v>
      </c>
      <c r="D71">
        <v>5.3462466666666675</v>
      </c>
      <c r="E71">
        <v>1.5571428571428569E-2</v>
      </c>
      <c r="F71">
        <v>3.6006266666666678</v>
      </c>
      <c r="G71">
        <v>15.50916</v>
      </c>
      <c r="H71" s="22">
        <f>'SPDs combined'!J72</f>
        <v>0</v>
      </c>
    </row>
    <row r="72" spans="1:8">
      <c r="A72">
        <f>A71+5</f>
        <v>730</v>
      </c>
      <c r="B72">
        <v>7.9865857142857131E-3</v>
      </c>
      <c r="C72">
        <v>7.9063142857142849E-3</v>
      </c>
      <c r="D72">
        <v>4.8032800000000009</v>
      </c>
      <c r="E72">
        <v>1.4566666666666667E-2</v>
      </c>
      <c r="F72">
        <v>3.325413333333334</v>
      </c>
      <c r="G72">
        <v>15.564635999999998</v>
      </c>
      <c r="H72" s="22">
        <f>'SPDs combined'!J73</f>
        <v>0</v>
      </c>
    </row>
  </sheetData>
  <pageMargins left="0.7" right="0.7" top="0.75" bottom="0.75" header="0.3" footer="0.3"/>
  <ignoredErrors>
    <ignoredError sqref="A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25E-1DF8-4543-94F6-3AE9F371112F}">
  <dimension ref="A1:K73"/>
  <sheetViews>
    <sheetView workbookViewId="0">
      <selection activeCell="B3" sqref="B3"/>
    </sheetView>
  </sheetViews>
  <sheetFormatPr defaultColWidth="10.6640625" defaultRowHeight="11.35"/>
  <cols>
    <col min="1" max="1" width="27" bestFit="1" customWidth="1"/>
    <col min="10" max="11" width="10.33203125" bestFit="1" customWidth="1"/>
  </cols>
  <sheetData>
    <row r="1" spans="1:11" ht="11.7">
      <c r="A1" s="19" t="s">
        <v>26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/>
      <c r="J1" s="18" t="s">
        <v>28</v>
      </c>
      <c r="K1" s="18"/>
    </row>
    <row r="2" spans="1:11" ht="11.7">
      <c r="A2" s="19" t="s">
        <v>27</v>
      </c>
      <c r="B2" s="21">
        <v>255</v>
      </c>
      <c r="C2" s="21">
        <v>255</v>
      </c>
      <c r="D2" s="21">
        <v>255</v>
      </c>
      <c r="E2" s="21">
        <v>255</v>
      </c>
      <c r="F2" s="21">
        <v>255</v>
      </c>
      <c r="G2" s="21">
        <v>255</v>
      </c>
      <c r="H2" s="21">
        <v>255</v>
      </c>
      <c r="I2" s="18"/>
      <c r="J2" s="18"/>
      <c r="K2" s="18"/>
    </row>
    <row r="3" spans="1:11">
      <c r="A3">
        <v>380</v>
      </c>
      <c r="B3" s="22"/>
      <c r="C3" s="22"/>
      <c r="D3" s="22"/>
      <c r="E3" s="22"/>
      <c r="F3" s="22"/>
      <c r="G3" s="22"/>
      <c r="H3" s="22"/>
      <c r="J3" s="22">
        <f>(B$2*B3+$C$2*C3+$D$2*D3+$E$2*E3+F$2*F3+G$2*G3+H$2*H3)/4</f>
        <v>0</v>
      </c>
    </row>
    <row r="4" spans="1:11">
      <c r="A4">
        <v>385</v>
      </c>
      <c r="B4" s="22"/>
      <c r="C4" s="22"/>
      <c r="D4" s="22"/>
      <c r="E4" s="22"/>
      <c r="F4" s="22"/>
      <c r="G4" s="22"/>
      <c r="H4" s="22"/>
      <c r="J4" s="22">
        <f t="shared" ref="J4:J67" si="0">(B$2*B4+$C$2*C4+$D$2*D4+$E$2*E4+F$2*F4+G$2*G4+H$2*H4)/4</f>
        <v>0</v>
      </c>
    </row>
    <row r="5" spans="1:11">
      <c r="A5">
        <v>390</v>
      </c>
      <c r="B5" s="22"/>
      <c r="C5" s="24"/>
      <c r="D5" s="24"/>
      <c r="E5" s="24"/>
      <c r="F5" s="24"/>
      <c r="G5" s="24"/>
      <c r="H5" s="22"/>
      <c r="J5" s="22">
        <f t="shared" si="0"/>
        <v>0</v>
      </c>
    </row>
    <row r="6" spans="1:11">
      <c r="A6">
        <v>395</v>
      </c>
      <c r="B6" s="22"/>
      <c r="C6" s="24"/>
      <c r="D6" s="24"/>
      <c r="E6" s="24"/>
      <c r="F6" s="24"/>
      <c r="G6" s="24"/>
      <c r="H6" s="22"/>
      <c r="J6" s="22">
        <f t="shared" si="0"/>
        <v>0</v>
      </c>
    </row>
    <row r="7" spans="1:11">
      <c r="A7">
        <v>400</v>
      </c>
      <c r="B7" s="22"/>
      <c r="C7" s="24"/>
      <c r="D7" s="24"/>
      <c r="E7" s="24"/>
      <c r="F7" s="24"/>
      <c r="G7" s="24"/>
      <c r="H7" s="22"/>
      <c r="J7" s="22">
        <f t="shared" si="0"/>
        <v>0</v>
      </c>
    </row>
    <row r="8" spans="1:11">
      <c r="A8">
        <v>405</v>
      </c>
      <c r="B8" s="22"/>
      <c r="C8" s="24"/>
      <c r="D8" s="24"/>
      <c r="E8" s="24"/>
      <c r="F8" s="24"/>
      <c r="G8" s="24"/>
      <c r="H8" s="22"/>
      <c r="J8" s="22">
        <f t="shared" si="0"/>
        <v>0</v>
      </c>
    </row>
    <row r="9" spans="1:11">
      <c r="A9">
        <v>410</v>
      </c>
      <c r="B9" s="22"/>
      <c r="C9" s="24"/>
      <c r="D9" s="24"/>
      <c r="E9" s="24"/>
      <c r="F9" s="24"/>
      <c r="G9" s="24"/>
      <c r="H9" s="22"/>
      <c r="J9" s="22">
        <f t="shared" si="0"/>
        <v>0</v>
      </c>
    </row>
    <row r="10" spans="1:11">
      <c r="A10">
        <v>415</v>
      </c>
      <c r="B10" s="22"/>
      <c r="C10" s="24"/>
      <c r="D10" s="24"/>
      <c r="E10" s="24"/>
      <c r="F10" s="24"/>
      <c r="G10" s="24"/>
      <c r="H10" s="22"/>
      <c r="J10" s="22">
        <f t="shared" si="0"/>
        <v>0</v>
      </c>
    </row>
    <row r="11" spans="1:11">
      <c r="A11">
        <v>420</v>
      </c>
      <c r="B11" s="22"/>
      <c r="C11" s="24"/>
      <c r="D11" s="24"/>
      <c r="E11" s="24"/>
      <c r="F11" s="24"/>
      <c r="G11" s="24"/>
      <c r="H11" s="22"/>
      <c r="J11" s="22">
        <f t="shared" si="0"/>
        <v>0</v>
      </c>
    </row>
    <row r="12" spans="1:11">
      <c r="A12">
        <v>425</v>
      </c>
      <c r="B12" s="22"/>
      <c r="C12" s="24"/>
      <c r="D12" s="24"/>
      <c r="E12" s="24"/>
      <c r="F12" s="24"/>
      <c r="G12" s="24"/>
      <c r="H12" s="22"/>
      <c r="J12" s="22">
        <f t="shared" si="0"/>
        <v>0</v>
      </c>
    </row>
    <row r="13" spans="1:11">
      <c r="A13">
        <v>430</v>
      </c>
      <c r="B13" s="22"/>
      <c r="C13" s="24"/>
      <c r="D13" s="24"/>
      <c r="E13" s="24"/>
      <c r="F13" s="24"/>
      <c r="G13" s="24"/>
      <c r="H13" s="22"/>
      <c r="J13" s="22">
        <f t="shared" si="0"/>
        <v>0</v>
      </c>
    </row>
    <row r="14" spans="1:11">
      <c r="A14">
        <v>435</v>
      </c>
      <c r="B14" s="22"/>
      <c r="C14" s="24"/>
      <c r="D14" s="24"/>
      <c r="E14" s="24"/>
      <c r="F14" s="24"/>
      <c r="G14" s="24"/>
      <c r="H14" s="22"/>
      <c r="J14" s="22">
        <f t="shared" si="0"/>
        <v>0</v>
      </c>
    </row>
    <row r="15" spans="1:11">
      <c r="A15">
        <v>440</v>
      </c>
      <c r="B15" s="22"/>
      <c r="C15" s="24"/>
      <c r="D15" s="24"/>
      <c r="E15" s="24"/>
      <c r="F15" s="24"/>
      <c r="G15" s="24"/>
      <c r="H15" s="22"/>
      <c r="J15" s="22">
        <f t="shared" si="0"/>
        <v>0</v>
      </c>
    </row>
    <row r="16" spans="1:11">
      <c r="A16">
        <v>445</v>
      </c>
      <c r="B16" s="22"/>
      <c r="C16" s="24"/>
      <c r="D16" s="24"/>
      <c r="E16" s="24"/>
      <c r="F16" s="24"/>
      <c r="G16" s="24"/>
      <c r="H16" s="22"/>
      <c r="J16" s="22">
        <f t="shared" si="0"/>
        <v>0</v>
      </c>
    </row>
    <row r="17" spans="1:10">
      <c r="A17">
        <v>450</v>
      </c>
      <c r="B17" s="22"/>
      <c r="C17" s="24"/>
      <c r="D17" s="24"/>
      <c r="E17" s="24"/>
      <c r="F17" s="24"/>
      <c r="G17" s="24"/>
      <c r="H17" s="22"/>
      <c r="J17" s="22">
        <f t="shared" si="0"/>
        <v>0</v>
      </c>
    </row>
    <row r="18" spans="1:10">
      <c r="A18">
        <v>455</v>
      </c>
      <c r="B18" s="22"/>
      <c r="C18" s="24"/>
      <c r="D18" s="24"/>
      <c r="E18" s="24"/>
      <c r="F18" s="24"/>
      <c r="G18" s="24"/>
      <c r="H18" s="22"/>
      <c r="J18" s="22">
        <f t="shared" si="0"/>
        <v>0</v>
      </c>
    </row>
    <row r="19" spans="1:10">
      <c r="A19">
        <v>460</v>
      </c>
      <c r="B19" s="22"/>
      <c r="C19" s="24"/>
      <c r="D19" s="24"/>
      <c r="E19" s="24"/>
      <c r="F19" s="24"/>
      <c r="G19" s="24"/>
      <c r="H19" s="22"/>
      <c r="J19" s="22">
        <f t="shared" si="0"/>
        <v>0</v>
      </c>
    </row>
    <row r="20" spans="1:10">
      <c r="A20">
        <v>465</v>
      </c>
      <c r="B20" s="22"/>
      <c r="C20" s="24"/>
      <c r="D20" s="24"/>
      <c r="E20" s="24"/>
      <c r="F20" s="24"/>
      <c r="G20" s="24"/>
      <c r="H20" s="22"/>
      <c r="J20" s="22">
        <f t="shared" si="0"/>
        <v>0</v>
      </c>
    </row>
    <row r="21" spans="1:10">
      <c r="A21">
        <v>470</v>
      </c>
      <c r="B21" s="22"/>
      <c r="C21" s="24"/>
      <c r="D21" s="24"/>
      <c r="E21" s="24"/>
      <c r="F21" s="24"/>
      <c r="G21" s="24"/>
      <c r="H21" s="22"/>
      <c r="J21" s="22">
        <f t="shared" si="0"/>
        <v>0</v>
      </c>
    </row>
    <row r="22" spans="1:10">
      <c r="A22">
        <v>475</v>
      </c>
      <c r="B22" s="22"/>
      <c r="C22" s="24"/>
      <c r="D22" s="24"/>
      <c r="E22" s="24"/>
      <c r="F22" s="24"/>
      <c r="G22" s="24"/>
      <c r="H22" s="22"/>
      <c r="J22" s="22">
        <f t="shared" si="0"/>
        <v>0</v>
      </c>
    </row>
    <row r="23" spans="1:10">
      <c r="A23">
        <v>480</v>
      </c>
      <c r="B23" s="22"/>
      <c r="C23" s="24"/>
      <c r="D23" s="24"/>
      <c r="E23" s="24"/>
      <c r="F23" s="24"/>
      <c r="G23" s="24"/>
      <c r="H23" s="22"/>
      <c r="J23" s="22">
        <f t="shared" si="0"/>
        <v>0</v>
      </c>
    </row>
    <row r="24" spans="1:10">
      <c r="A24">
        <v>485</v>
      </c>
      <c r="B24" s="22"/>
      <c r="C24" s="24"/>
      <c r="D24" s="24"/>
      <c r="E24" s="24"/>
      <c r="F24" s="24"/>
      <c r="G24" s="24"/>
      <c r="H24" s="22"/>
      <c r="J24" s="22">
        <f t="shared" si="0"/>
        <v>0</v>
      </c>
    </row>
    <row r="25" spans="1:10">
      <c r="A25">
        <v>490</v>
      </c>
      <c r="B25" s="22"/>
      <c r="C25" s="24"/>
      <c r="D25" s="24"/>
      <c r="E25" s="24"/>
      <c r="F25" s="24"/>
      <c r="G25" s="24"/>
      <c r="H25" s="22"/>
      <c r="J25" s="22">
        <f t="shared" si="0"/>
        <v>0</v>
      </c>
    </row>
    <row r="26" spans="1:10">
      <c r="A26">
        <v>495</v>
      </c>
      <c r="B26" s="22"/>
      <c r="C26" s="24"/>
      <c r="D26" s="24"/>
      <c r="E26" s="24"/>
      <c r="F26" s="24"/>
      <c r="G26" s="24"/>
      <c r="H26" s="22"/>
      <c r="J26" s="22">
        <f t="shared" si="0"/>
        <v>0</v>
      </c>
    </row>
    <row r="27" spans="1:10">
      <c r="A27">
        <v>500</v>
      </c>
      <c r="B27" s="22"/>
      <c r="C27" s="24"/>
      <c r="D27" s="24"/>
      <c r="E27" s="24"/>
      <c r="F27" s="24"/>
      <c r="G27" s="24"/>
      <c r="H27" s="22"/>
      <c r="J27" s="22">
        <f t="shared" si="0"/>
        <v>0</v>
      </c>
    </row>
    <row r="28" spans="1:10">
      <c r="A28">
        <v>505</v>
      </c>
      <c r="B28" s="22"/>
      <c r="C28" s="22"/>
      <c r="D28" s="22"/>
      <c r="E28" s="22"/>
      <c r="F28" s="22"/>
      <c r="G28" s="22"/>
      <c r="H28" s="22"/>
      <c r="J28" s="22">
        <f t="shared" si="0"/>
        <v>0</v>
      </c>
    </row>
    <row r="29" spans="1:10">
      <c r="A29">
        <v>510</v>
      </c>
      <c r="B29" s="22"/>
      <c r="C29" s="22"/>
      <c r="D29" s="22"/>
      <c r="E29" s="22"/>
      <c r="F29" s="22"/>
      <c r="G29" s="22"/>
      <c r="H29" s="22"/>
      <c r="J29" s="22">
        <f t="shared" si="0"/>
        <v>0</v>
      </c>
    </row>
    <row r="30" spans="1:10">
      <c r="A30">
        <v>515</v>
      </c>
      <c r="B30" s="22"/>
      <c r="C30" s="22"/>
      <c r="D30" s="22"/>
      <c r="E30" s="22"/>
      <c r="F30" s="22"/>
      <c r="G30" s="22"/>
      <c r="H30" s="22"/>
      <c r="J30" s="22">
        <f t="shared" si="0"/>
        <v>0</v>
      </c>
    </row>
    <row r="31" spans="1:10">
      <c r="A31">
        <v>520</v>
      </c>
      <c r="B31" s="22"/>
      <c r="C31" s="22"/>
      <c r="D31" s="22"/>
      <c r="E31" s="22"/>
      <c r="F31" s="22"/>
      <c r="G31" s="22"/>
      <c r="H31" s="22"/>
      <c r="J31" s="22">
        <f t="shared" si="0"/>
        <v>0</v>
      </c>
    </row>
    <row r="32" spans="1:10">
      <c r="A32">
        <v>525</v>
      </c>
      <c r="B32" s="22"/>
      <c r="C32" s="22"/>
      <c r="D32" s="22"/>
      <c r="E32" s="22"/>
      <c r="F32" s="22"/>
      <c r="G32" s="22"/>
      <c r="H32" s="22"/>
      <c r="J32" s="22">
        <f t="shared" si="0"/>
        <v>0</v>
      </c>
    </row>
    <row r="33" spans="1:10">
      <c r="A33">
        <v>530</v>
      </c>
      <c r="B33" s="22"/>
      <c r="C33" s="22"/>
      <c r="D33" s="22"/>
      <c r="E33" s="22"/>
      <c r="F33" s="22"/>
      <c r="G33" s="22"/>
      <c r="H33" s="22"/>
      <c r="J33" s="22">
        <f t="shared" si="0"/>
        <v>0</v>
      </c>
    </row>
    <row r="34" spans="1:10">
      <c r="A34">
        <v>535</v>
      </c>
      <c r="B34" s="22"/>
      <c r="C34" s="22"/>
      <c r="D34" s="22"/>
      <c r="E34" s="22"/>
      <c r="F34" s="22"/>
      <c r="G34" s="22"/>
      <c r="H34" s="22"/>
      <c r="J34" s="22">
        <f t="shared" si="0"/>
        <v>0</v>
      </c>
    </row>
    <row r="35" spans="1:10">
      <c r="A35">
        <v>540</v>
      </c>
      <c r="B35" s="22"/>
      <c r="C35" s="22"/>
      <c r="D35" s="22"/>
      <c r="E35" s="22"/>
      <c r="F35" s="22"/>
      <c r="G35" s="22"/>
      <c r="H35" s="22"/>
      <c r="J35" s="22">
        <f t="shared" si="0"/>
        <v>0</v>
      </c>
    </row>
    <row r="36" spans="1:10">
      <c r="A36">
        <v>545</v>
      </c>
      <c r="B36" s="22"/>
      <c r="C36" s="22"/>
      <c r="D36" s="22"/>
      <c r="E36" s="22"/>
      <c r="F36" s="22"/>
      <c r="G36" s="22"/>
      <c r="H36" s="22"/>
      <c r="J36" s="22">
        <f t="shared" si="0"/>
        <v>0</v>
      </c>
    </row>
    <row r="37" spans="1:10">
      <c r="A37">
        <v>550</v>
      </c>
      <c r="B37" s="22"/>
      <c r="C37" s="22"/>
      <c r="D37" s="22"/>
      <c r="E37" s="22"/>
      <c r="F37" s="22"/>
      <c r="G37" s="22"/>
      <c r="H37" s="22"/>
      <c r="J37" s="22">
        <f t="shared" si="0"/>
        <v>0</v>
      </c>
    </row>
    <row r="38" spans="1:10">
      <c r="A38">
        <v>555</v>
      </c>
      <c r="B38" s="22"/>
      <c r="C38" s="22"/>
      <c r="D38" s="22"/>
      <c r="E38" s="22"/>
      <c r="F38" s="22"/>
      <c r="G38" s="22"/>
      <c r="H38" s="22"/>
      <c r="J38" s="22">
        <f t="shared" si="0"/>
        <v>0</v>
      </c>
    </row>
    <row r="39" spans="1:10">
      <c r="A39">
        <v>560</v>
      </c>
      <c r="B39" s="22"/>
      <c r="C39" s="22"/>
      <c r="D39" s="22"/>
      <c r="E39" s="22"/>
      <c r="F39" s="22"/>
      <c r="G39" s="22"/>
      <c r="H39" s="22"/>
      <c r="J39" s="22">
        <f t="shared" si="0"/>
        <v>0</v>
      </c>
    </row>
    <row r="40" spans="1:10">
      <c r="A40">
        <v>565</v>
      </c>
      <c r="B40" s="22"/>
      <c r="C40" s="22"/>
      <c r="D40" s="22"/>
      <c r="E40" s="22"/>
      <c r="F40" s="22"/>
      <c r="G40" s="22"/>
      <c r="H40" s="22"/>
      <c r="J40" s="22">
        <f t="shared" si="0"/>
        <v>0</v>
      </c>
    </row>
    <row r="41" spans="1:10">
      <c r="A41">
        <v>570</v>
      </c>
      <c r="B41" s="22"/>
      <c r="C41" s="22"/>
      <c r="D41" s="22"/>
      <c r="E41" s="22"/>
      <c r="F41" s="22"/>
      <c r="G41" s="22"/>
      <c r="H41" s="22"/>
      <c r="J41" s="22">
        <f t="shared" si="0"/>
        <v>0</v>
      </c>
    </row>
    <row r="42" spans="1:10">
      <c r="A42">
        <v>575</v>
      </c>
      <c r="B42" s="22"/>
      <c r="C42" s="22"/>
      <c r="D42" s="22"/>
      <c r="E42" s="22"/>
      <c r="F42" s="22"/>
      <c r="G42" s="22"/>
      <c r="H42" s="22"/>
      <c r="J42" s="22">
        <f t="shared" si="0"/>
        <v>0</v>
      </c>
    </row>
    <row r="43" spans="1:10">
      <c r="A43">
        <v>580</v>
      </c>
      <c r="B43" s="22"/>
      <c r="C43" s="22"/>
      <c r="D43" s="22"/>
      <c r="E43" s="22"/>
      <c r="F43" s="22"/>
      <c r="G43" s="22"/>
      <c r="H43" s="22"/>
      <c r="J43" s="22">
        <f t="shared" si="0"/>
        <v>0</v>
      </c>
    </row>
    <row r="44" spans="1:10">
      <c r="A44">
        <v>585</v>
      </c>
      <c r="B44" s="22"/>
      <c r="C44" s="22"/>
      <c r="D44" s="22"/>
      <c r="E44" s="22"/>
      <c r="F44" s="22"/>
      <c r="G44" s="22"/>
      <c r="H44" s="22"/>
      <c r="J44" s="22">
        <f t="shared" si="0"/>
        <v>0</v>
      </c>
    </row>
    <row r="45" spans="1:10">
      <c r="A45">
        <v>590</v>
      </c>
      <c r="B45" s="22"/>
      <c r="C45" s="22"/>
      <c r="D45" s="22"/>
      <c r="E45" s="22"/>
      <c r="F45" s="22"/>
      <c r="G45" s="22"/>
      <c r="H45" s="22"/>
      <c r="J45" s="22">
        <f t="shared" si="0"/>
        <v>0</v>
      </c>
    </row>
    <row r="46" spans="1:10">
      <c r="A46">
        <v>595</v>
      </c>
      <c r="B46" s="22"/>
      <c r="C46" s="22"/>
      <c r="D46" s="22"/>
      <c r="E46" s="22"/>
      <c r="F46" s="22"/>
      <c r="G46" s="22"/>
      <c r="H46" s="22"/>
      <c r="J46" s="22">
        <f t="shared" si="0"/>
        <v>0</v>
      </c>
    </row>
    <row r="47" spans="1:10">
      <c r="A47">
        <v>600</v>
      </c>
      <c r="B47" s="22"/>
      <c r="C47" s="22"/>
      <c r="D47" s="22"/>
      <c r="E47" s="22"/>
      <c r="F47" s="22"/>
      <c r="G47" s="22"/>
      <c r="H47" s="22"/>
      <c r="J47" s="22">
        <f t="shared" si="0"/>
        <v>0</v>
      </c>
    </row>
    <row r="48" spans="1:10">
      <c r="A48">
        <v>605</v>
      </c>
      <c r="B48" s="22"/>
      <c r="C48" s="22"/>
      <c r="D48" s="22"/>
      <c r="E48" s="22"/>
      <c r="F48" s="22"/>
      <c r="G48" s="22"/>
      <c r="H48" s="22"/>
      <c r="J48" s="22">
        <f t="shared" si="0"/>
        <v>0</v>
      </c>
    </row>
    <row r="49" spans="1:10">
      <c r="A49">
        <v>610</v>
      </c>
      <c r="B49" s="22"/>
      <c r="C49" s="22"/>
      <c r="D49" s="22"/>
      <c r="E49" s="22"/>
      <c r="F49" s="22"/>
      <c r="G49" s="22"/>
      <c r="H49" s="22"/>
      <c r="J49" s="22">
        <f t="shared" si="0"/>
        <v>0</v>
      </c>
    </row>
    <row r="50" spans="1:10">
      <c r="A50">
        <v>615</v>
      </c>
      <c r="B50" s="22"/>
      <c r="C50" s="22"/>
      <c r="D50" s="22"/>
      <c r="E50" s="22"/>
      <c r="F50" s="22"/>
      <c r="G50" s="22"/>
      <c r="H50" s="22"/>
      <c r="J50" s="22">
        <f t="shared" si="0"/>
        <v>0</v>
      </c>
    </row>
    <row r="51" spans="1:10">
      <c r="A51">
        <v>620</v>
      </c>
      <c r="B51" s="22"/>
      <c r="C51" s="22"/>
      <c r="D51" s="22"/>
      <c r="E51" s="22"/>
      <c r="F51" s="22"/>
      <c r="G51" s="22"/>
      <c r="H51" s="22"/>
      <c r="J51" s="22">
        <f t="shared" si="0"/>
        <v>0</v>
      </c>
    </row>
    <row r="52" spans="1:10">
      <c r="A52">
        <v>625</v>
      </c>
      <c r="B52" s="22"/>
      <c r="C52" s="22"/>
      <c r="D52" s="22"/>
      <c r="E52" s="22"/>
      <c r="F52" s="22"/>
      <c r="G52" s="22"/>
      <c r="H52" s="22"/>
      <c r="J52" s="22">
        <f t="shared" si="0"/>
        <v>0</v>
      </c>
    </row>
    <row r="53" spans="1:10">
      <c r="A53">
        <v>630</v>
      </c>
      <c r="B53" s="22"/>
      <c r="C53" s="22"/>
      <c r="D53" s="22"/>
      <c r="E53" s="22"/>
      <c r="F53" s="22"/>
      <c r="G53" s="22"/>
      <c r="H53" s="22"/>
      <c r="J53" s="22">
        <f t="shared" si="0"/>
        <v>0</v>
      </c>
    </row>
    <row r="54" spans="1:10">
      <c r="A54">
        <v>635</v>
      </c>
      <c r="B54" s="22"/>
      <c r="C54" s="22"/>
      <c r="D54" s="22"/>
      <c r="E54" s="22"/>
      <c r="F54" s="22"/>
      <c r="G54" s="22"/>
      <c r="H54" s="22"/>
      <c r="J54" s="22">
        <f t="shared" si="0"/>
        <v>0</v>
      </c>
    </row>
    <row r="55" spans="1:10">
      <c r="A55">
        <v>640</v>
      </c>
      <c r="B55" s="22"/>
      <c r="C55" s="22"/>
      <c r="D55" s="22"/>
      <c r="E55" s="22"/>
      <c r="F55" s="22"/>
      <c r="G55" s="22"/>
      <c r="H55" s="22"/>
      <c r="J55" s="22">
        <f t="shared" si="0"/>
        <v>0</v>
      </c>
    </row>
    <row r="56" spans="1:10">
      <c r="A56">
        <v>645</v>
      </c>
      <c r="B56" s="22"/>
      <c r="C56" s="22"/>
      <c r="D56" s="22"/>
      <c r="E56" s="22"/>
      <c r="F56" s="22"/>
      <c r="G56" s="22"/>
      <c r="H56" s="22"/>
      <c r="J56" s="22">
        <f t="shared" si="0"/>
        <v>0</v>
      </c>
    </row>
    <row r="57" spans="1:10">
      <c r="A57">
        <v>650</v>
      </c>
      <c r="B57" s="22"/>
      <c r="C57" s="22"/>
      <c r="D57" s="22"/>
      <c r="E57" s="22"/>
      <c r="F57" s="22"/>
      <c r="G57" s="22"/>
      <c r="H57" s="22"/>
      <c r="J57" s="22">
        <f t="shared" si="0"/>
        <v>0</v>
      </c>
    </row>
    <row r="58" spans="1:10">
      <c r="A58">
        <v>655</v>
      </c>
      <c r="B58" s="22"/>
      <c r="C58" s="22"/>
      <c r="D58" s="22"/>
      <c r="E58" s="22"/>
      <c r="F58" s="22"/>
      <c r="G58" s="22"/>
      <c r="H58" s="22"/>
      <c r="J58" s="22">
        <f t="shared" si="0"/>
        <v>0</v>
      </c>
    </row>
    <row r="59" spans="1:10">
      <c r="A59">
        <v>660</v>
      </c>
      <c r="B59" s="22"/>
      <c r="C59" s="22"/>
      <c r="D59" s="22"/>
      <c r="E59" s="22"/>
      <c r="F59" s="22"/>
      <c r="G59" s="22"/>
      <c r="H59" s="22"/>
      <c r="J59" s="22">
        <f t="shared" si="0"/>
        <v>0</v>
      </c>
    </row>
    <row r="60" spans="1:10">
      <c r="A60">
        <v>665</v>
      </c>
      <c r="B60" s="22"/>
      <c r="C60" s="22"/>
      <c r="D60" s="22"/>
      <c r="E60" s="22"/>
      <c r="F60" s="22"/>
      <c r="G60" s="22"/>
      <c r="H60" s="22"/>
      <c r="J60" s="22">
        <f t="shared" si="0"/>
        <v>0</v>
      </c>
    </row>
    <row r="61" spans="1:10">
      <c r="A61">
        <v>670</v>
      </c>
      <c r="B61" s="22"/>
      <c r="C61" s="22"/>
      <c r="D61" s="22"/>
      <c r="E61" s="22"/>
      <c r="F61" s="22"/>
      <c r="G61" s="22"/>
      <c r="H61" s="22"/>
      <c r="J61" s="22">
        <f t="shared" si="0"/>
        <v>0</v>
      </c>
    </row>
    <row r="62" spans="1:10">
      <c r="A62">
        <v>675</v>
      </c>
      <c r="B62" s="22"/>
      <c r="C62" s="22"/>
      <c r="D62" s="22"/>
      <c r="E62" s="22"/>
      <c r="F62" s="22"/>
      <c r="G62" s="22"/>
      <c r="H62" s="22"/>
      <c r="J62" s="22">
        <f t="shared" si="0"/>
        <v>0</v>
      </c>
    </row>
    <row r="63" spans="1:10">
      <c r="A63">
        <v>680</v>
      </c>
      <c r="B63" s="22"/>
      <c r="C63" s="22"/>
      <c r="D63" s="22"/>
      <c r="E63" s="22"/>
      <c r="F63" s="22"/>
      <c r="G63" s="22"/>
      <c r="H63" s="22"/>
      <c r="J63" s="22">
        <f t="shared" si="0"/>
        <v>0</v>
      </c>
    </row>
    <row r="64" spans="1:10">
      <c r="A64">
        <v>685</v>
      </c>
      <c r="B64" s="22"/>
      <c r="C64" s="22"/>
      <c r="D64" s="22"/>
      <c r="E64" s="22"/>
      <c r="F64" s="22"/>
      <c r="G64" s="22"/>
      <c r="H64" s="22"/>
      <c r="J64" s="22">
        <f t="shared" si="0"/>
        <v>0</v>
      </c>
    </row>
    <row r="65" spans="1:10">
      <c r="A65">
        <v>690</v>
      </c>
      <c r="B65" s="22"/>
      <c r="C65" s="22"/>
      <c r="D65" s="22"/>
      <c r="E65" s="22"/>
      <c r="F65" s="22"/>
      <c r="G65" s="22"/>
      <c r="H65" s="22"/>
      <c r="J65" s="22">
        <f t="shared" si="0"/>
        <v>0</v>
      </c>
    </row>
    <row r="66" spans="1:10">
      <c r="A66">
        <v>695</v>
      </c>
      <c r="B66" s="22"/>
      <c r="C66" s="22"/>
      <c r="D66" s="22"/>
      <c r="E66" s="22"/>
      <c r="F66" s="22"/>
      <c r="G66" s="22"/>
      <c r="H66" s="22"/>
      <c r="J66" s="22">
        <f t="shared" si="0"/>
        <v>0</v>
      </c>
    </row>
    <row r="67" spans="1:10">
      <c r="A67">
        <v>700</v>
      </c>
      <c r="B67" s="22"/>
      <c r="C67" s="22"/>
      <c r="D67" s="22"/>
      <c r="E67" s="22"/>
      <c r="F67" s="22"/>
      <c r="G67" s="22"/>
      <c r="H67" s="22"/>
      <c r="J67" s="22">
        <f t="shared" si="0"/>
        <v>0</v>
      </c>
    </row>
    <row r="68" spans="1:10">
      <c r="A68">
        <v>705</v>
      </c>
      <c r="B68" s="22"/>
      <c r="C68" s="22"/>
      <c r="D68" s="22"/>
      <c r="E68" s="22"/>
      <c r="F68" s="22"/>
      <c r="G68" s="22"/>
      <c r="H68" s="22"/>
      <c r="J68" s="22">
        <f t="shared" ref="J68:J73" si="1">(B$2*B68+$C$2*C68+$D$2*D68+$E$2*E68+F$2*F68+G$2*G68+H$2*H68)/4</f>
        <v>0</v>
      </c>
    </row>
    <row r="69" spans="1:10">
      <c r="A69">
        <v>710</v>
      </c>
      <c r="B69" s="22"/>
      <c r="C69" s="22"/>
      <c r="D69" s="22"/>
      <c r="E69" s="22"/>
      <c r="F69" s="22"/>
      <c r="G69" s="22"/>
      <c r="H69" s="22"/>
      <c r="J69" s="22">
        <f t="shared" si="1"/>
        <v>0</v>
      </c>
    </row>
    <row r="70" spans="1:10">
      <c r="A70">
        <v>715</v>
      </c>
      <c r="B70" s="22"/>
      <c r="C70" s="22"/>
      <c r="D70" s="22"/>
      <c r="E70" s="22"/>
      <c r="F70" s="22"/>
      <c r="G70" s="22"/>
      <c r="H70" s="22"/>
      <c r="J70" s="22">
        <f t="shared" si="1"/>
        <v>0</v>
      </c>
    </row>
    <row r="71" spans="1:10">
      <c r="A71">
        <v>720</v>
      </c>
      <c r="B71" s="22"/>
      <c r="C71" s="22"/>
      <c r="D71" s="22"/>
      <c r="E71" s="22"/>
      <c r="F71" s="22"/>
      <c r="G71" s="22"/>
      <c r="H71" s="22"/>
      <c r="J71" s="22">
        <f t="shared" si="1"/>
        <v>0</v>
      </c>
    </row>
    <row r="72" spans="1:10">
      <c r="A72">
        <v>725</v>
      </c>
      <c r="B72" s="22"/>
      <c r="C72" s="22"/>
      <c r="D72" s="22"/>
      <c r="E72" s="22"/>
      <c r="F72" s="22"/>
      <c r="G72" s="22"/>
      <c r="H72" s="22"/>
      <c r="J72" s="22">
        <f t="shared" si="1"/>
        <v>0</v>
      </c>
    </row>
    <row r="73" spans="1:10">
      <c r="A73">
        <v>730</v>
      </c>
      <c r="B73" s="22"/>
      <c r="C73" s="22"/>
      <c r="D73" s="22"/>
      <c r="E73" s="22"/>
      <c r="F73" s="22"/>
      <c r="G73" s="22"/>
      <c r="H73" s="22"/>
      <c r="J73" s="2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Circadian</vt:lpstr>
      <vt:lpstr>Data</vt:lpstr>
      <vt:lpstr>SPDs combined</vt:lpstr>
      <vt:lpstr>mlux_factor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Stodola</dc:creator>
  <cp:lastModifiedBy>Kendall Baertlein</cp:lastModifiedBy>
  <dcterms:created xsi:type="dcterms:W3CDTF">2014-09-16T14:13:58Z</dcterms:created>
  <dcterms:modified xsi:type="dcterms:W3CDTF">2023-07-28T23:51:06Z</dcterms:modified>
</cp:coreProperties>
</file>