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br4034\Dropbox\Repositories\CNH-perspectives\"/>
    </mc:Choice>
  </mc:AlternateContent>
  <bookViews>
    <workbookView xWindow="0" yWindow="0" windowWidth="21324" windowHeight="56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1" l="1"/>
  <c r="AE6" i="1"/>
  <c r="AG6" i="1"/>
  <c r="AE5" i="1"/>
  <c r="AG4" i="1"/>
  <c r="AE4" i="1"/>
  <c r="AC4" i="1"/>
  <c r="AF7" i="1"/>
  <c r="AD7" i="1"/>
  <c r="AB7" i="1"/>
  <c r="AH6" i="1"/>
  <c r="AH5" i="1"/>
  <c r="AG5" i="1"/>
  <c r="AC5" i="1"/>
  <c r="AH4" i="1"/>
  <c r="AH3" i="1"/>
  <c r="AG3" i="1"/>
  <c r="AE3" i="1"/>
  <c r="AC3" i="1"/>
  <c r="AH2" i="1"/>
  <c r="AG2" i="1"/>
  <c r="AE2" i="1"/>
  <c r="AC2" i="1"/>
  <c r="Y6" i="1" l="1"/>
  <c r="X6" i="1"/>
  <c r="V6" i="1"/>
  <c r="T6" i="1"/>
  <c r="Y5" i="1"/>
  <c r="X5" i="1"/>
  <c r="V5" i="1"/>
  <c r="T5" i="1"/>
  <c r="Y4" i="1"/>
  <c r="X4" i="1"/>
  <c r="V4" i="1"/>
  <c r="T4" i="1"/>
  <c r="Y3" i="1"/>
  <c r="X3" i="1"/>
  <c r="V3" i="1"/>
  <c r="T3" i="1"/>
  <c r="Y2" i="1"/>
  <c r="X2" i="1"/>
  <c r="V2" i="1"/>
  <c r="T2" i="1"/>
  <c r="P6" i="1"/>
  <c r="O6" i="1"/>
  <c r="M6" i="1"/>
  <c r="K6" i="1"/>
  <c r="P5" i="1"/>
  <c r="O5" i="1"/>
  <c r="M5" i="1"/>
  <c r="K5" i="1"/>
  <c r="P4" i="1"/>
  <c r="O4" i="1"/>
  <c r="M4" i="1"/>
  <c r="K4" i="1"/>
  <c r="P3" i="1"/>
  <c r="O3" i="1"/>
  <c r="M3" i="1"/>
  <c r="K3" i="1"/>
  <c r="P2" i="1"/>
  <c r="O2" i="1"/>
  <c r="M2" i="1"/>
  <c r="K2" i="1"/>
  <c r="G3" i="1"/>
  <c r="G4" i="1"/>
  <c r="G5" i="1"/>
  <c r="G6" i="1"/>
  <c r="G7" i="1"/>
  <c r="G8" i="1"/>
  <c r="G9" i="1"/>
  <c r="G10" i="1"/>
  <c r="G2" i="1"/>
  <c r="F11" i="1"/>
  <c r="E3" i="1"/>
  <c r="E4" i="1"/>
  <c r="E5" i="1"/>
  <c r="E6" i="1"/>
  <c r="E7" i="1"/>
  <c r="E8" i="1"/>
  <c r="E9" i="1"/>
  <c r="E10" i="1"/>
  <c r="E2" i="1"/>
  <c r="D11" i="1"/>
  <c r="B11" i="1"/>
  <c r="C3" i="1"/>
  <c r="C4" i="1"/>
  <c r="C5" i="1"/>
  <c r="C6" i="1"/>
  <c r="C7" i="1"/>
  <c r="C8" i="1"/>
  <c r="C9" i="1"/>
  <c r="C10" i="1"/>
  <c r="C2" i="1"/>
  <c r="E26" i="1"/>
  <c r="C26" i="1"/>
  <c r="C25" i="1"/>
  <c r="C24" i="1"/>
  <c r="C23" i="1"/>
  <c r="G26" i="1"/>
  <c r="G25" i="1"/>
  <c r="E25" i="1"/>
  <c r="G24" i="1"/>
  <c r="E24" i="1"/>
  <c r="G23" i="1"/>
  <c r="E23" i="1"/>
  <c r="H27" i="1"/>
  <c r="G27" i="1"/>
  <c r="E27" i="1"/>
  <c r="C27" i="1"/>
  <c r="H26" i="1" l="1"/>
  <c r="H25" i="1"/>
  <c r="H24" i="1"/>
  <c r="H23" i="1"/>
</calcChain>
</file>

<file path=xl/sharedStrings.xml><?xml version="1.0" encoding="utf-8"?>
<sst xmlns="http://schemas.openxmlformats.org/spreadsheetml/2006/main" count="68" uniqueCount="33">
  <si>
    <t xml:space="preserve">Program </t>
  </si>
  <si>
    <t>Total Funding</t>
  </si>
  <si>
    <t>Total Papers</t>
  </si>
  <si>
    <t xml:space="preserve">Number of Grants </t>
  </si>
  <si>
    <t>BE-CNH</t>
  </si>
  <si>
    <t>Critical Resilience</t>
  </si>
  <si>
    <t>EPSCOR</t>
  </si>
  <si>
    <t>ES</t>
  </si>
  <si>
    <t>GEO-CNH</t>
  </si>
  <si>
    <t>HDBE</t>
  </si>
  <si>
    <t>Hydrology</t>
  </si>
  <si>
    <t>LTER</t>
  </si>
  <si>
    <t>ML</t>
  </si>
  <si>
    <t>CNH: 0-1</t>
  </si>
  <si>
    <t>CNH: 1-2</t>
  </si>
  <si>
    <t>CNH: 2-3</t>
  </si>
  <si>
    <t>Percentage 0-1</t>
  </si>
  <si>
    <t>Percentage 1-2</t>
  </si>
  <si>
    <t>Percentage 2-3</t>
  </si>
  <si>
    <t>total</t>
  </si>
  <si>
    <t>Inter: 0-1</t>
  </si>
  <si>
    <t>Inter: 1-2</t>
  </si>
  <si>
    <t>Inter: 2-3</t>
  </si>
  <si>
    <t>All Programs</t>
  </si>
  <si>
    <t>Percent of Total Grants</t>
  </si>
  <si>
    <t>Percent of Total Papers</t>
  </si>
  <si>
    <t>Percent of Total Funding</t>
  </si>
  <si>
    <t>Percent 0-1</t>
  </si>
  <si>
    <t>Percent 1-2</t>
  </si>
  <si>
    <t>Percent 2-3</t>
  </si>
  <si>
    <t>Disc: 0-1</t>
  </si>
  <si>
    <t>Disc: 1-2</t>
  </si>
  <si>
    <t>Disc: 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</si>
</sst>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5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3" fillId="0" borderId="4" xfId="0" applyFont="1" applyBorder="1"/>
    <xf numFmtId="0" fontId="3" fillId="0" borderId="1" xfId="0" applyFont="1" applyBorder="1"/>
    <xf numFmtId="0" fontId="1" fillId="0" borderId="7" xfId="0" applyFont="1" applyBorder="1"/>
    <xf numFmtId="0" fontId="3" fillId="0" borderId="0" xfId="0" applyFont="1" applyBorder="1"/>
    <xf numFmtId="0" fontId="2" fillId="0" borderId="0" xfId="0" applyFont="1" applyBorder="1"/>
    <xf numFmtId="0" fontId="3" fillId="0" borderId="3" xfId="0" applyFont="1" applyBorder="1"/>
    <xf numFmtId="2" fontId="2" fillId="0" borderId="4" xfId="0" applyNumberFormat="1" applyFont="1" applyBorder="1"/>
    <xf numFmtId="2" fontId="2" fillId="0" borderId="1" xfId="0" applyNumberFormat="1" applyFont="1" applyBorder="1"/>
    <xf numFmtId="2" fontId="2" fillId="0" borderId="2" xfId="0" applyNumberFormat="1" applyFont="1" applyBorder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 applyAlignment="1">
      <alignment wrapText="1"/>
    </xf>
    <xf numFmtId="2" fontId="2" fillId="0" borderId="0" xfId="0" applyNumberFormat="1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abSelected="1" topLeftCell="U1" workbookViewId="0">
      <selection activeCell="AG15" sqref="AG15"/>
    </sheetView>
  </sheetViews>
  <sheetFormatPr defaultRowHeight="14.4" x14ac:dyDescent="0.3"/>
  <cols>
    <col min="1" max="1" width="16.21875" customWidth="1"/>
    <col min="2" max="2" width="8.109375" customWidth="1"/>
    <col min="3" max="3" width="7.77734375" customWidth="1"/>
    <col min="4" max="4" width="6.77734375" customWidth="1"/>
    <col min="5" max="5" width="7.77734375" customWidth="1"/>
    <col min="6" max="6" width="8.33203125" customWidth="1"/>
    <col min="7" max="7" width="8.5546875" customWidth="1"/>
    <col min="9" max="9" width="11.88671875" customWidth="1"/>
    <col min="10" max="10" width="6.109375" customWidth="1"/>
    <col min="11" max="11" width="7.44140625" customWidth="1"/>
    <col min="12" max="12" width="6.109375" customWidth="1"/>
    <col min="13" max="13" width="7.6640625" customWidth="1"/>
    <col min="14" max="14" width="6.33203125" customWidth="1"/>
    <col min="15" max="15" width="7.77734375" customWidth="1"/>
    <col min="18" max="18" width="11.77734375" customWidth="1"/>
    <col min="19" max="19" width="6" customWidth="1"/>
    <col min="20" max="20" width="7.5546875" customWidth="1"/>
    <col min="21" max="21" width="6" customWidth="1"/>
    <col min="22" max="22" width="7.6640625" customWidth="1"/>
    <col min="23" max="23" width="5.88671875" customWidth="1"/>
    <col min="24" max="24" width="7.44140625" customWidth="1"/>
  </cols>
  <sheetData>
    <row r="1" spans="1:34" ht="58.2" thickBot="1" x14ac:dyDescent="0.35">
      <c r="A1" s="15" t="s">
        <v>0</v>
      </c>
      <c r="B1" s="16" t="s">
        <v>3</v>
      </c>
      <c r="C1" s="15" t="s">
        <v>24</v>
      </c>
      <c r="D1" s="15" t="s">
        <v>2</v>
      </c>
      <c r="E1" s="15" t="s">
        <v>25</v>
      </c>
      <c r="F1" s="16" t="s">
        <v>1</v>
      </c>
      <c r="G1" s="16" t="s">
        <v>26</v>
      </c>
      <c r="I1" s="15" t="s">
        <v>0</v>
      </c>
      <c r="J1" s="17" t="s">
        <v>13</v>
      </c>
      <c r="K1" s="17" t="s">
        <v>27</v>
      </c>
      <c r="L1" s="17" t="s">
        <v>14</v>
      </c>
      <c r="M1" s="17" t="s">
        <v>28</v>
      </c>
      <c r="N1" s="17" t="s">
        <v>15</v>
      </c>
      <c r="O1" s="17" t="s">
        <v>29</v>
      </c>
      <c r="P1" t="s">
        <v>19</v>
      </c>
      <c r="R1" s="15" t="s">
        <v>0</v>
      </c>
      <c r="S1" s="17" t="s">
        <v>20</v>
      </c>
      <c r="T1" s="17" t="s">
        <v>27</v>
      </c>
      <c r="U1" s="17" t="s">
        <v>21</v>
      </c>
      <c r="V1" s="17" t="s">
        <v>28</v>
      </c>
      <c r="W1" s="17" t="s">
        <v>22</v>
      </c>
      <c r="X1" s="17" t="s">
        <v>29</v>
      </c>
      <c r="Y1" t="s">
        <v>19</v>
      </c>
      <c r="AA1" s="15" t="s">
        <v>0</v>
      </c>
      <c r="AB1" s="17" t="s">
        <v>30</v>
      </c>
      <c r="AC1" s="17" t="s">
        <v>27</v>
      </c>
      <c r="AD1" s="17" t="s">
        <v>31</v>
      </c>
      <c r="AE1" s="17" t="s">
        <v>28</v>
      </c>
      <c r="AF1" s="17" t="s">
        <v>32</v>
      </c>
      <c r="AG1" s="17" t="s">
        <v>29</v>
      </c>
      <c r="AH1" t="s">
        <v>19</v>
      </c>
    </row>
    <row r="2" spans="1:34" ht="15" thickTop="1" x14ac:dyDescent="0.3">
      <c r="A2" s="6" t="s">
        <v>4</v>
      </c>
      <c r="B2" s="2">
        <v>37</v>
      </c>
      <c r="C2" s="14">
        <f>(B2/137)*100</f>
        <v>27.007299270072991</v>
      </c>
      <c r="D2" s="3">
        <v>361</v>
      </c>
      <c r="E2" s="14">
        <f>(D2/2483)*100</f>
        <v>14.538864277084173</v>
      </c>
      <c r="F2" s="2">
        <v>2469</v>
      </c>
      <c r="G2" s="12">
        <f>(F2/9188)*100</f>
        <v>26.872006965607316</v>
      </c>
      <c r="I2" s="6" t="s">
        <v>4</v>
      </c>
      <c r="J2" s="2">
        <v>0</v>
      </c>
      <c r="K2" s="2">
        <f>(J2/22)*100</f>
        <v>0</v>
      </c>
      <c r="L2" s="2">
        <v>8</v>
      </c>
      <c r="M2" s="12">
        <f>(L2/22)*100</f>
        <v>36.363636363636367</v>
      </c>
      <c r="N2" s="2">
        <v>14</v>
      </c>
      <c r="O2" s="12">
        <f>(N2/22)*100</f>
        <v>63.636363636363633</v>
      </c>
      <c r="P2">
        <f>SUM(J2,L2,N2)</f>
        <v>22</v>
      </c>
      <c r="R2" s="6" t="s">
        <v>4</v>
      </c>
      <c r="S2" s="2">
        <v>0</v>
      </c>
      <c r="T2" s="2">
        <f>(S2/22)*100</f>
        <v>0</v>
      </c>
      <c r="U2" s="2">
        <v>7</v>
      </c>
      <c r="V2" s="12">
        <f>(U2/22)*100</f>
        <v>31.818181818181817</v>
      </c>
      <c r="W2" s="2">
        <v>15</v>
      </c>
      <c r="X2" s="12">
        <f>(W2/22)*100</f>
        <v>68.181818181818173</v>
      </c>
      <c r="Y2">
        <f>SUM(S2,U2,W2)</f>
        <v>22</v>
      </c>
      <c r="AA2" s="6" t="s">
        <v>4</v>
      </c>
      <c r="AB2" s="2">
        <v>1</v>
      </c>
      <c r="AC2" s="2">
        <f>(AB2/22)*100</f>
        <v>4.5454545454545459</v>
      </c>
      <c r="AD2" s="2">
        <v>17</v>
      </c>
      <c r="AE2" s="12">
        <f>(AD2/22)*100</f>
        <v>77.272727272727266</v>
      </c>
      <c r="AF2" s="2">
        <v>4</v>
      </c>
      <c r="AG2" s="12">
        <f>(AF2/22)*100</f>
        <v>18.181818181818183</v>
      </c>
      <c r="AH2">
        <f>SUM(AB2,AD2,AF2)</f>
        <v>22</v>
      </c>
    </row>
    <row r="3" spans="1:34" x14ac:dyDescent="0.3">
      <c r="A3" s="7" t="s">
        <v>5</v>
      </c>
      <c r="B3" s="4">
        <v>5</v>
      </c>
      <c r="C3" s="14">
        <f t="shared" ref="C3:C10" si="0">(B3/137)*100</f>
        <v>3.6496350364963499</v>
      </c>
      <c r="D3" s="5">
        <v>41</v>
      </c>
      <c r="E3" s="14">
        <f t="shared" ref="E3:E10" si="1">(D3/2483)*100</f>
        <v>1.6512283527990335</v>
      </c>
      <c r="F3" s="4">
        <v>239</v>
      </c>
      <c r="G3" s="12">
        <f t="shared" ref="G3:G10" si="2">(F3/9188)*100</f>
        <v>2.6012189812799305</v>
      </c>
      <c r="I3" s="7" t="s">
        <v>7</v>
      </c>
      <c r="J3" s="4">
        <v>0</v>
      </c>
      <c r="K3" s="4">
        <f>(J3/13)*100</f>
        <v>0</v>
      </c>
      <c r="L3" s="4">
        <v>5</v>
      </c>
      <c r="M3" s="13">
        <f>(L3/13)*100</f>
        <v>38.461538461538467</v>
      </c>
      <c r="N3" s="4">
        <v>8</v>
      </c>
      <c r="O3" s="13">
        <f>(N3/13)*100</f>
        <v>61.53846153846154</v>
      </c>
      <c r="P3">
        <f t="shared" ref="P3:P5" si="3">SUM(J3,L3,N3)</f>
        <v>13</v>
      </c>
      <c r="R3" s="7" t="s">
        <v>7</v>
      </c>
      <c r="S3" s="4">
        <v>0</v>
      </c>
      <c r="T3" s="4">
        <f>(S3/13)*100</f>
        <v>0</v>
      </c>
      <c r="U3" s="4">
        <v>6</v>
      </c>
      <c r="V3" s="13">
        <f>(U3/13)*100</f>
        <v>46.153846153846153</v>
      </c>
      <c r="W3" s="4">
        <v>7</v>
      </c>
      <c r="X3" s="13">
        <f>(W3/13)*100</f>
        <v>53.846153846153847</v>
      </c>
      <c r="Y3">
        <f t="shared" ref="Y3:Y5" si="4">SUM(S3,U3,W3)</f>
        <v>13</v>
      </c>
      <c r="AA3" s="7" t="s">
        <v>7</v>
      </c>
      <c r="AB3" s="4">
        <v>0</v>
      </c>
      <c r="AC3" s="4">
        <f>(AB3/13)*100</f>
        <v>0</v>
      </c>
      <c r="AD3" s="4">
        <v>7</v>
      </c>
      <c r="AE3" s="13">
        <f>(AD3/13)*100</f>
        <v>53.846153846153847</v>
      </c>
      <c r="AF3" s="4">
        <v>6</v>
      </c>
      <c r="AG3" s="13">
        <f>(AF3/13)*100</f>
        <v>46.153846153846153</v>
      </c>
      <c r="AH3">
        <f t="shared" ref="AH3:AH5" si="5">SUM(AB3,AD3,AF3)</f>
        <v>13</v>
      </c>
    </row>
    <row r="4" spans="1:34" x14ac:dyDescent="0.3">
      <c r="A4" s="7" t="s">
        <v>6</v>
      </c>
      <c r="B4" s="4">
        <v>2</v>
      </c>
      <c r="C4" s="14">
        <f t="shared" si="0"/>
        <v>1.4598540145985401</v>
      </c>
      <c r="D4" s="5">
        <v>39</v>
      </c>
      <c r="E4" s="14">
        <f t="shared" si="1"/>
        <v>1.5706806282722512</v>
      </c>
      <c r="F4" s="4">
        <v>130</v>
      </c>
      <c r="G4" s="12">
        <f t="shared" si="2"/>
        <v>1.4148889856334348</v>
      </c>
      <c r="I4" s="7" t="s">
        <v>8</v>
      </c>
      <c r="J4" s="4">
        <v>0</v>
      </c>
      <c r="K4" s="4">
        <f>(J4/19)*100</f>
        <v>0</v>
      </c>
      <c r="L4" s="4">
        <v>6</v>
      </c>
      <c r="M4" s="13">
        <f>(L4/19)*100</f>
        <v>31.578947368421051</v>
      </c>
      <c r="N4" s="4">
        <v>13</v>
      </c>
      <c r="O4" s="13">
        <f>(N4/19)*100</f>
        <v>68.421052631578945</v>
      </c>
      <c r="P4">
        <f t="shared" si="3"/>
        <v>19</v>
      </c>
      <c r="R4" s="7" t="s">
        <v>8</v>
      </c>
      <c r="S4" s="4">
        <v>0</v>
      </c>
      <c r="T4" s="4">
        <f>(S4/19)*100</f>
        <v>0</v>
      </c>
      <c r="U4" s="4">
        <v>7</v>
      </c>
      <c r="V4" s="13">
        <f>(U4/19)*100</f>
        <v>36.84210526315789</v>
      </c>
      <c r="W4" s="4">
        <v>12</v>
      </c>
      <c r="X4" s="13">
        <f>(W4/19)*100</f>
        <v>63.157894736842103</v>
      </c>
      <c r="Y4">
        <f t="shared" si="4"/>
        <v>19</v>
      </c>
      <c r="AA4" s="7" t="s">
        <v>8</v>
      </c>
      <c r="AB4" s="4">
        <v>0</v>
      </c>
      <c r="AC4" s="4">
        <f>(AB4/17)*100</f>
        <v>0</v>
      </c>
      <c r="AD4" s="4">
        <v>12</v>
      </c>
      <c r="AE4" s="13">
        <f>(AD4/17)*100</f>
        <v>70.588235294117652</v>
      </c>
      <c r="AF4" s="4">
        <v>5</v>
      </c>
      <c r="AG4" s="13">
        <f>(AF4/17)*100</f>
        <v>29.411764705882355</v>
      </c>
      <c r="AH4">
        <f t="shared" si="5"/>
        <v>17</v>
      </c>
    </row>
    <row r="5" spans="1:34" x14ac:dyDescent="0.3">
      <c r="A5" s="7" t="s">
        <v>7</v>
      </c>
      <c r="B5" s="4">
        <v>26</v>
      </c>
      <c r="C5" s="14">
        <f t="shared" si="0"/>
        <v>18.978102189781019</v>
      </c>
      <c r="D5" s="5">
        <v>407</v>
      </c>
      <c r="E5" s="14">
        <f t="shared" si="1"/>
        <v>16.391461941200163</v>
      </c>
      <c r="F5" s="4">
        <v>1848</v>
      </c>
      <c r="G5" s="12">
        <f t="shared" si="2"/>
        <v>20.113191118850672</v>
      </c>
      <c r="I5" s="7" t="s">
        <v>10</v>
      </c>
      <c r="J5" s="4">
        <v>0</v>
      </c>
      <c r="K5" s="4">
        <f>(J5/7)*100</f>
        <v>0</v>
      </c>
      <c r="L5" s="4">
        <v>4</v>
      </c>
      <c r="M5" s="13">
        <f>(L5/7)*100</f>
        <v>57.142857142857139</v>
      </c>
      <c r="N5" s="4">
        <v>3</v>
      </c>
      <c r="O5" s="13">
        <f>(N5/7)*100</f>
        <v>42.857142857142854</v>
      </c>
      <c r="P5">
        <f t="shared" si="3"/>
        <v>7</v>
      </c>
      <c r="R5" s="7" t="s">
        <v>10</v>
      </c>
      <c r="S5" s="4">
        <v>0</v>
      </c>
      <c r="T5" s="4">
        <f>(S5/7)*100</f>
        <v>0</v>
      </c>
      <c r="U5" s="4">
        <v>4</v>
      </c>
      <c r="V5" s="13">
        <f>(U5/7)*100</f>
        <v>57.142857142857139</v>
      </c>
      <c r="W5" s="4">
        <v>3</v>
      </c>
      <c r="X5" s="13">
        <f>(W5/7)*100</f>
        <v>42.857142857142854</v>
      </c>
      <c r="Y5">
        <f t="shared" si="4"/>
        <v>7</v>
      </c>
      <c r="AA5" s="7" t="s">
        <v>10</v>
      </c>
      <c r="AB5" s="4">
        <v>0</v>
      </c>
      <c r="AC5" s="4">
        <f>(AB5/7)*100</f>
        <v>0</v>
      </c>
      <c r="AD5" s="4">
        <v>5</v>
      </c>
      <c r="AE5" s="13">
        <f>(AD5/5)*100</f>
        <v>100</v>
      </c>
      <c r="AF5" s="4">
        <v>0</v>
      </c>
      <c r="AG5" s="13">
        <f>(AF5/7)*100</f>
        <v>0</v>
      </c>
      <c r="AH5">
        <f t="shared" si="5"/>
        <v>5</v>
      </c>
    </row>
    <row r="6" spans="1:34" x14ac:dyDescent="0.3">
      <c r="A6" s="7" t="s">
        <v>8</v>
      </c>
      <c r="B6" s="4">
        <v>35</v>
      </c>
      <c r="C6" s="14">
        <f t="shared" si="0"/>
        <v>25.547445255474454</v>
      </c>
      <c r="D6" s="5">
        <v>411</v>
      </c>
      <c r="E6" s="14">
        <f t="shared" si="1"/>
        <v>16.552557390253725</v>
      </c>
      <c r="F6" s="4">
        <v>1987</v>
      </c>
      <c r="G6" s="12">
        <f t="shared" si="2"/>
        <v>21.626033957335654</v>
      </c>
      <c r="I6" s="7" t="s">
        <v>23</v>
      </c>
      <c r="J6" s="4">
        <v>0</v>
      </c>
      <c r="K6" s="4">
        <f>J6/69</f>
        <v>0</v>
      </c>
      <c r="L6" s="4">
        <v>24</v>
      </c>
      <c r="M6" s="13">
        <f>(L6/69)*100</f>
        <v>34.782608695652172</v>
      </c>
      <c r="N6" s="4">
        <v>45</v>
      </c>
      <c r="O6" s="13">
        <f>(N6/69)*100</f>
        <v>65.217391304347828</v>
      </c>
      <c r="P6">
        <f>SUM(J6,L6,N6)</f>
        <v>69</v>
      </c>
      <c r="R6" s="7" t="s">
        <v>23</v>
      </c>
      <c r="S6" s="4">
        <v>0</v>
      </c>
      <c r="T6" s="4">
        <f>S6/69</f>
        <v>0</v>
      </c>
      <c r="U6" s="4">
        <v>25</v>
      </c>
      <c r="V6" s="13">
        <f>(U6/69)*100</f>
        <v>36.231884057971016</v>
      </c>
      <c r="W6" s="4">
        <v>44</v>
      </c>
      <c r="X6" s="13">
        <f>(W6/69)*100</f>
        <v>63.768115942028977</v>
      </c>
      <c r="Y6">
        <f>SUM(S6,U6,W6)</f>
        <v>69</v>
      </c>
      <c r="AA6" s="7" t="s">
        <v>23</v>
      </c>
      <c r="AB6" s="4">
        <v>1</v>
      </c>
      <c r="AC6" s="4">
        <f>(AB6/65)*100</f>
        <v>1.5384615384615385</v>
      </c>
      <c r="AD6" s="4">
        <v>48</v>
      </c>
      <c r="AE6" s="13">
        <f>(AD6/65)*100</f>
        <v>73.846153846153854</v>
      </c>
      <c r="AF6" s="4">
        <v>16</v>
      </c>
      <c r="AG6" s="13">
        <f>(AF6/65)*100</f>
        <v>24.615384615384617</v>
      </c>
      <c r="AH6">
        <f>SUM(AB6,AD6,AF6)</f>
        <v>65</v>
      </c>
    </row>
    <row r="7" spans="1:34" x14ac:dyDescent="0.3">
      <c r="A7" s="7" t="s">
        <v>9</v>
      </c>
      <c r="B7" s="4">
        <v>2</v>
      </c>
      <c r="C7" s="14">
        <f t="shared" si="0"/>
        <v>1.4598540145985401</v>
      </c>
      <c r="D7" s="5">
        <v>3</v>
      </c>
      <c r="E7" s="14">
        <f t="shared" si="1"/>
        <v>0.12082158679017317</v>
      </c>
      <c r="F7" s="4">
        <v>133</v>
      </c>
      <c r="G7" s="12">
        <f t="shared" si="2"/>
        <v>1.4475402699172835</v>
      </c>
      <c r="AB7">
        <f>SUM(1,)</f>
        <v>1</v>
      </c>
      <c r="AD7">
        <f>SUM(17, 1, 1, 7, 12, 5, 5)</f>
        <v>48</v>
      </c>
      <c r="AF7">
        <f>SUM(4, 1, 6, 5)</f>
        <v>16</v>
      </c>
    </row>
    <row r="8" spans="1:34" x14ac:dyDescent="0.3">
      <c r="A8" s="7" t="s">
        <v>10</v>
      </c>
      <c r="B8" s="4">
        <v>22</v>
      </c>
      <c r="C8" s="14">
        <f t="shared" si="0"/>
        <v>16.058394160583941</v>
      </c>
      <c r="D8" s="5">
        <v>96</v>
      </c>
      <c r="E8" s="14">
        <f t="shared" si="1"/>
        <v>3.8662907772855415</v>
      </c>
      <c r="F8" s="4">
        <v>1639</v>
      </c>
      <c r="G8" s="12">
        <f t="shared" si="2"/>
        <v>17.83848498040923</v>
      </c>
      <c r="AD8" s="21"/>
    </row>
    <row r="9" spans="1:34" x14ac:dyDescent="0.3">
      <c r="A9" s="7" t="s">
        <v>11</v>
      </c>
      <c r="B9" s="4">
        <v>7</v>
      </c>
      <c r="C9" s="14">
        <f t="shared" si="0"/>
        <v>5.1094890510948909</v>
      </c>
      <c r="D9" s="5">
        <v>1125</v>
      </c>
      <c r="E9" s="14">
        <f t="shared" si="1"/>
        <v>45.308095046314939</v>
      </c>
      <c r="F9" s="4">
        <v>693</v>
      </c>
      <c r="G9" s="12">
        <f t="shared" si="2"/>
        <v>7.5424466695690029</v>
      </c>
    </row>
    <row r="10" spans="1:34" x14ac:dyDescent="0.3">
      <c r="A10" s="7" t="s">
        <v>12</v>
      </c>
      <c r="B10" s="4">
        <v>1</v>
      </c>
      <c r="C10" s="14">
        <f t="shared" si="0"/>
        <v>0.72992700729927007</v>
      </c>
      <c r="D10" s="5">
        <v>0</v>
      </c>
      <c r="E10" s="14">
        <f t="shared" si="1"/>
        <v>0</v>
      </c>
      <c r="F10" s="4">
        <v>50</v>
      </c>
      <c r="G10" s="12">
        <f t="shared" si="2"/>
        <v>0.54418807139747494</v>
      </c>
    </row>
    <row r="11" spans="1:34" x14ac:dyDescent="0.3">
      <c r="B11">
        <f>SUM(B2:B10)</f>
        <v>137</v>
      </c>
      <c r="D11">
        <f>SUM(D2:D10)</f>
        <v>2483</v>
      </c>
      <c r="F11">
        <f>SUM(F2:F10)</f>
        <v>9188</v>
      </c>
    </row>
    <row r="13" spans="1:34" x14ac:dyDescent="0.3">
      <c r="B13" s="18"/>
      <c r="C13" s="18"/>
      <c r="D13" s="18"/>
      <c r="E13" s="18"/>
      <c r="F13" s="18"/>
      <c r="G13" s="18"/>
    </row>
    <row r="14" spans="1:34" x14ac:dyDescent="0.3">
      <c r="A14" s="19"/>
      <c r="B14" s="19"/>
      <c r="C14" s="19"/>
      <c r="D14" s="19"/>
      <c r="E14" s="19"/>
      <c r="F14" s="19"/>
      <c r="G14" s="19"/>
      <c r="H14" s="18"/>
    </row>
    <row r="15" spans="1:34" x14ac:dyDescent="0.3">
      <c r="A15" s="9"/>
      <c r="B15" s="10"/>
      <c r="C15" s="10"/>
      <c r="D15" s="10"/>
      <c r="E15" s="20"/>
      <c r="F15" s="10"/>
      <c r="G15" s="20"/>
      <c r="H15" s="18"/>
    </row>
    <row r="16" spans="1:34" x14ac:dyDescent="0.3">
      <c r="A16" s="9"/>
      <c r="B16" s="10"/>
      <c r="C16" s="10"/>
      <c r="D16" s="10"/>
      <c r="E16" s="20"/>
      <c r="F16" s="10"/>
      <c r="G16" s="20"/>
      <c r="H16" s="18"/>
    </row>
    <row r="17" spans="1:8" x14ac:dyDescent="0.3">
      <c r="A17" s="9"/>
      <c r="B17" s="10"/>
      <c r="C17" s="10"/>
      <c r="D17" s="10"/>
      <c r="E17" s="20"/>
      <c r="F17" s="10"/>
      <c r="G17" s="20"/>
      <c r="H17" s="18"/>
    </row>
    <row r="18" spans="1:8" x14ac:dyDescent="0.3">
      <c r="A18" s="9"/>
      <c r="B18" s="10"/>
      <c r="C18" s="10"/>
      <c r="D18" s="10"/>
      <c r="E18" s="20"/>
      <c r="F18" s="10"/>
      <c r="G18" s="20"/>
      <c r="H18" s="18"/>
    </row>
    <row r="19" spans="1:8" x14ac:dyDescent="0.3">
      <c r="A19" s="9"/>
      <c r="B19" s="10"/>
      <c r="C19" s="10"/>
      <c r="D19" s="10"/>
      <c r="E19" s="20"/>
      <c r="F19" s="10"/>
      <c r="G19" s="20"/>
      <c r="H19" s="18"/>
    </row>
    <row r="20" spans="1:8" x14ac:dyDescent="0.3">
      <c r="A20" s="18"/>
      <c r="B20" s="18"/>
      <c r="C20" s="18"/>
      <c r="D20" s="18"/>
      <c r="E20" s="18"/>
      <c r="F20" s="18"/>
      <c r="G20" s="18"/>
      <c r="H20" s="18"/>
    </row>
    <row r="22" spans="1:8" ht="15" thickBot="1" x14ac:dyDescent="0.35">
      <c r="A22" s="1" t="s">
        <v>0</v>
      </c>
      <c r="B22" s="8" t="s">
        <v>20</v>
      </c>
      <c r="C22" s="8" t="s">
        <v>16</v>
      </c>
      <c r="D22" s="8" t="s">
        <v>21</v>
      </c>
      <c r="E22" s="8" t="s">
        <v>17</v>
      </c>
      <c r="F22" s="8" t="s">
        <v>22</v>
      </c>
      <c r="G22" s="8" t="s">
        <v>18</v>
      </c>
      <c r="H22" t="s">
        <v>19</v>
      </c>
    </row>
    <row r="23" spans="1:8" ht="15" thickTop="1" x14ac:dyDescent="0.3">
      <c r="A23" s="6" t="s">
        <v>4</v>
      </c>
      <c r="B23" s="2">
        <v>0</v>
      </c>
      <c r="C23" s="2">
        <f>(B23/22)*100</f>
        <v>0</v>
      </c>
      <c r="D23" s="2">
        <v>7</v>
      </c>
      <c r="E23" s="12">
        <f>(D23/22)*100</f>
        <v>31.818181818181817</v>
      </c>
      <c r="F23" s="2">
        <v>15</v>
      </c>
      <c r="G23" s="12">
        <f>(F23/22)*100</f>
        <v>68.181818181818173</v>
      </c>
      <c r="H23">
        <f>SUM(B23,D23,F23)</f>
        <v>22</v>
      </c>
    </row>
    <row r="24" spans="1:8" x14ac:dyDescent="0.3">
      <c r="A24" s="7" t="s">
        <v>7</v>
      </c>
      <c r="B24" s="4">
        <v>0</v>
      </c>
      <c r="C24" s="4">
        <f>(B24/13)*100</f>
        <v>0</v>
      </c>
      <c r="D24" s="4">
        <v>6</v>
      </c>
      <c r="E24" s="13">
        <f>(D24/13)*100</f>
        <v>46.153846153846153</v>
      </c>
      <c r="F24" s="4">
        <v>7</v>
      </c>
      <c r="G24" s="13">
        <f>(F24/13)*100</f>
        <v>53.846153846153847</v>
      </c>
      <c r="H24">
        <f t="shared" ref="H24:H26" si="6">SUM(B24,D24,F24)</f>
        <v>13</v>
      </c>
    </row>
    <row r="25" spans="1:8" x14ac:dyDescent="0.3">
      <c r="A25" s="7" t="s">
        <v>8</v>
      </c>
      <c r="B25" s="4">
        <v>0</v>
      </c>
      <c r="C25" s="4">
        <f>(B25/19)*100</f>
        <v>0</v>
      </c>
      <c r="D25" s="4">
        <v>7</v>
      </c>
      <c r="E25" s="13">
        <f>(D25/19)*100</f>
        <v>36.84210526315789</v>
      </c>
      <c r="F25" s="4">
        <v>12</v>
      </c>
      <c r="G25" s="13">
        <f>(F25/19)*100</f>
        <v>63.157894736842103</v>
      </c>
      <c r="H25">
        <f t="shared" si="6"/>
        <v>19</v>
      </c>
    </row>
    <row r="26" spans="1:8" x14ac:dyDescent="0.3">
      <c r="A26" s="7" t="s">
        <v>10</v>
      </c>
      <c r="B26" s="4">
        <v>0</v>
      </c>
      <c r="C26" s="4">
        <f>(B26/7)*100</f>
        <v>0</v>
      </c>
      <c r="D26" s="4">
        <v>4</v>
      </c>
      <c r="E26" s="13">
        <f>(D26/7)*100</f>
        <v>57.142857142857139</v>
      </c>
      <c r="F26" s="4">
        <v>3</v>
      </c>
      <c r="G26" s="13">
        <f>(F26/7)*100</f>
        <v>42.857142857142854</v>
      </c>
      <c r="H26">
        <f t="shared" si="6"/>
        <v>7</v>
      </c>
    </row>
    <row r="27" spans="1:8" x14ac:dyDescent="0.3">
      <c r="A27" s="11" t="s">
        <v>23</v>
      </c>
      <c r="B27" s="4">
        <v>0</v>
      </c>
      <c r="C27" s="4">
        <f>B27/69</f>
        <v>0</v>
      </c>
      <c r="D27" s="4">
        <v>25</v>
      </c>
      <c r="E27" s="13">
        <f>(D27/69)*100</f>
        <v>36.231884057971016</v>
      </c>
      <c r="F27" s="4">
        <v>44</v>
      </c>
      <c r="G27" s="13">
        <f>(F27/69)*100</f>
        <v>63.768115942028977</v>
      </c>
      <c r="H27">
        <f>SUM(B27,D27,F27)</f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Braswell</dc:creator>
  <cp:lastModifiedBy>Anna Braswell</cp:lastModifiedBy>
  <dcterms:created xsi:type="dcterms:W3CDTF">2020-07-22T17:00:40Z</dcterms:created>
  <dcterms:modified xsi:type="dcterms:W3CDTF">2020-09-09T15:21:13Z</dcterms:modified>
</cp:coreProperties>
</file>