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kek25/Documents/GitRepos/CNH-perspectives/"/>
    </mc:Choice>
  </mc:AlternateContent>
  <xr:revisionPtr revIDLastSave="0" documentId="13_ncr:1_{3940F92A-C5E2-CF45-9616-F2C5EBA44E3F}" xr6:coauthVersionLast="45" xr6:coauthVersionMax="45" xr10:uidLastSave="{00000000-0000-0000-0000-000000000000}"/>
  <bookViews>
    <workbookView xWindow="18620" yWindow="3800" windowWidth="51200" windowHeight="28340" xr2:uid="{00000000-000D-0000-FFFF-FFFF00000000}"/>
  </bookViews>
  <sheets>
    <sheet name="Papers" sheetId="1" r:id="rId1"/>
    <sheet name="Journal info" sheetId="2" r:id="rId2"/>
    <sheet name="SubsetJournals" sheetId="3" r:id="rId3"/>
    <sheet name="CutPapers" sheetId="4" r:id="rId4"/>
    <sheet name="check"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7" i="5" l="1"/>
  <c r="B86" i="5"/>
  <c r="A85" i="5"/>
  <c r="B85" i="5" s="1"/>
  <c r="A84" i="5"/>
  <c r="B84" i="5" s="1"/>
  <c r="A83" i="5"/>
  <c r="B83" i="5" s="1"/>
  <c r="A82" i="5"/>
  <c r="B82" i="5" s="1"/>
  <c r="A81" i="5"/>
  <c r="B81" i="5" s="1"/>
  <c r="A80" i="5"/>
  <c r="B80" i="5" s="1"/>
  <c r="A79" i="5"/>
  <c r="B79" i="5" s="1"/>
  <c r="A78" i="5"/>
  <c r="B78" i="5" s="1"/>
  <c r="A77" i="5"/>
  <c r="B77" i="5" s="1"/>
  <c r="A76" i="5"/>
  <c r="B76" i="5" s="1"/>
  <c r="A75" i="5"/>
  <c r="B75" i="5" s="1"/>
  <c r="A74" i="5"/>
  <c r="B74" i="5" s="1"/>
  <c r="A73" i="5"/>
  <c r="B73" i="5" s="1"/>
  <c r="A72" i="5"/>
  <c r="B72" i="5" s="1"/>
  <c r="A71" i="5"/>
  <c r="B71" i="5" s="1"/>
  <c r="A70" i="5"/>
  <c r="B70" i="5" s="1"/>
  <c r="A69" i="5"/>
  <c r="B69" i="5" s="1"/>
  <c r="A68" i="5"/>
  <c r="B68" i="5" s="1"/>
  <c r="A67" i="5"/>
  <c r="B67" i="5" s="1"/>
  <c r="A66" i="5"/>
  <c r="B66" i="5" s="1"/>
  <c r="A65" i="5"/>
  <c r="B65" i="5" s="1"/>
  <c r="A64" i="5"/>
  <c r="B64" i="5" s="1"/>
  <c r="A63" i="5"/>
  <c r="B63" i="5" s="1"/>
  <c r="A62" i="5"/>
  <c r="B62" i="5" s="1"/>
  <c r="A61" i="5"/>
  <c r="B61" i="5" s="1"/>
  <c r="A60" i="5"/>
  <c r="B60" i="5" s="1"/>
  <c r="A59" i="5"/>
  <c r="B59" i="5" s="1"/>
  <c r="A58" i="5"/>
  <c r="B58" i="5" s="1"/>
  <c r="A57" i="5"/>
  <c r="B57" i="5" s="1"/>
  <c r="A56" i="5"/>
  <c r="B56" i="5" s="1"/>
  <c r="A55" i="5"/>
  <c r="B55" i="5" s="1"/>
  <c r="A54" i="5"/>
  <c r="B54" i="5" s="1"/>
  <c r="A53" i="5"/>
  <c r="B53" i="5" s="1"/>
  <c r="A52" i="5"/>
  <c r="B52" i="5" s="1"/>
  <c r="A51" i="5"/>
  <c r="B51" i="5" s="1"/>
  <c r="A50" i="5"/>
  <c r="B50" i="5" s="1"/>
  <c r="A49" i="5"/>
  <c r="B49" i="5" s="1"/>
  <c r="A48" i="5"/>
  <c r="B48" i="5" s="1"/>
  <c r="A47" i="5"/>
  <c r="B47" i="5" s="1"/>
  <c r="A46" i="5"/>
  <c r="B46" i="5" s="1"/>
  <c r="A45" i="5"/>
  <c r="B45" i="5" s="1"/>
  <c r="A44" i="5"/>
  <c r="B44" i="5" s="1"/>
  <c r="A43" i="5"/>
  <c r="B43" i="5" s="1"/>
  <c r="A42" i="5"/>
  <c r="B42" i="5" s="1"/>
  <c r="A41" i="5"/>
  <c r="B41" i="5" s="1"/>
  <c r="A40" i="5"/>
  <c r="B40" i="5" s="1"/>
  <c r="A39" i="5"/>
  <c r="B39" i="5" s="1"/>
  <c r="A38" i="5"/>
  <c r="B38" i="5" s="1"/>
  <c r="A37" i="5"/>
  <c r="B37" i="5" s="1"/>
  <c r="A36" i="5"/>
  <c r="B36" i="5" s="1"/>
  <c r="A35" i="5"/>
  <c r="B35" i="5" s="1"/>
  <c r="A34" i="5"/>
  <c r="B34" i="5" s="1"/>
  <c r="A33" i="5"/>
  <c r="B33" i="5" s="1"/>
  <c r="A32" i="5"/>
  <c r="B32" i="5" s="1"/>
  <c r="A31" i="5"/>
  <c r="B31" i="5" s="1"/>
  <c r="A30" i="5"/>
  <c r="B30" i="5" s="1"/>
  <c r="A29" i="5"/>
  <c r="B29" i="5" s="1"/>
  <c r="A28" i="5"/>
  <c r="B28" i="5" s="1"/>
  <c r="A27" i="5"/>
  <c r="B27" i="5" s="1"/>
  <c r="A26" i="5"/>
  <c r="B26" i="5" s="1"/>
  <c r="A25" i="5"/>
  <c r="B25" i="5" s="1"/>
  <c r="A24" i="5"/>
  <c r="B24" i="5" s="1"/>
  <c r="A23" i="5"/>
  <c r="B23" i="5" s="1"/>
  <c r="A22" i="5"/>
  <c r="B22" i="5" s="1"/>
  <c r="A21" i="5"/>
  <c r="B21" i="5" s="1"/>
  <c r="A20" i="5"/>
  <c r="B20" i="5" s="1"/>
  <c r="A19" i="5"/>
  <c r="B19" i="5" s="1"/>
  <c r="A18" i="5"/>
  <c r="B18" i="5" s="1"/>
  <c r="A17" i="5"/>
  <c r="B17" i="5" s="1"/>
  <c r="A16" i="5"/>
  <c r="B16" i="5" s="1"/>
  <c r="A15" i="5"/>
  <c r="B15" i="5" s="1"/>
  <c r="A14" i="5"/>
  <c r="B14" i="5" s="1"/>
  <c r="A13" i="5"/>
  <c r="B13" i="5" s="1"/>
  <c r="A12" i="5"/>
  <c r="B12" i="5" s="1"/>
  <c r="A11" i="5"/>
  <c r="B11" i="5" s="1"/>
  <c r="A10" i="5"/>
  <c r="B10" i="5" s="1"/>
  <c r="A9" i="5"/>
  <c r="B9" i="5" s="1"/>
  <c r="A8" i="5"/>
  <c r="B8" i="5" s="1"/>
  <c r="A7" i="5"/>
  <c r="B7" i="5" s="1"/>
  <c r="A6" i="5"/>
  <c r="B6" i="5" s="1"/>
  <c r="A5" i="5"/>
  <c r="B5" i="5" s="1"/>
  <c r="A4" i="5"/>
  <c r="B4" i="5" s="1"/>
  <c r="A3" i="5"/>
  <c r="B3" i="5" s="1"/>
  <c r="A2" i="5"/>
  <c r="B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3" authorId="0" shapeId="0" xr:uid="{00000000-0006-0000-0200-000001000000}">
      <text>
        <r>
          <rPr>
            <sz val="10"/>
            <color rgb="FF000000"/>
            <rFont val="Arial"/>
          </rPr>
          <t>I think we need to talk about this....
	-Anna Braswell</t>
        </r>
      </text>
    </comment>
  </commentList>
</comments>
</file>

<file path=xl/sharedStrings.xml><?xml version="1.0" encoding="utf-8"?>
<sst xmlns="http://schemas.openxmlformats.org/spreadsheetml/2006/main" count="5117" uniqueCount="2839">
  <si>
    <t>Grant ID</t>
  </si>
  <si>
    <t>Grant Number</t>
  </si>
  <si>
    <t xml:space="preserve">Publication Title </t>
  </si>
  <si>
    <t>Publication Year</t>
  </si>
  <si>
    <t xml:space="preserve">Authors </t>
  </si>
  <si>
    <t>Journal</t>
  </si>
  <si>
    <t>Rubric.OG</t>
  </si>
  <si>
    <t>CNH Rubric 2</t>
  </si>
  <si>
    <t>Interdis Rubric 1</t>
  </si>
  <si>
    <t>Citations</t>
  </si>
  <si>
    <t>date for cite count</t>
  </si>
  <si>
    <t>Abstract</t>
  </si>
  <si>
    <t>Notes</t>
  </si>
  <si>
    <t>grant.2992741</t>
  </si>
  <si>
    <t>Optimal Land Development with Endogenous Environmental Amenities</t>
  </si>
  <si>
    <t>Wu and Irwin</t>
  </si>
  <si>
    <t>American Journal Agricultural Economics</t>
  </si>
  <si>
    <t>A spatially explicit model of the optimal timing and location of land development is presented that incorporates dynamic interactions between land development and water quality. Ignoring two‐way interactions leads to a lower level of water quality, more development, and lower social welfare. The optimal pace and pattern of development can be achieved through the assessment of an impact fee that internalizes pollution damages and irreversibility costs. Our results demonstrate the importance of accounting for the spatial dimension of land use, the interdependence between land use and environmental quality, and development irreversibility in models of urbanization and amenity‐driven growth.</t>
  </si>
  <si>
    <t>More than 10 citations - randomly selected 10</t>
  </si>
  <si>
    <t>Spatial characteristics of exurban settlement pattern in the U.S</t>
  </si>
  <si>
    <t xml:space="preserve">Clark et al. </t>
  </si>
  <si>
    <t>Landscape and Urban Planning</t>
  </si>
  <si>
    <t>Despite pervasive exurban development in the United States (US) over the last several decades, a lack of relatively precise data has hindered basic research, including classification of the types of emerging exurban settlement patterns. But because exurbia transcends the traditional dichotomy of urban versus rural and metropolitan versus nonmetropolitan, standard census data are of limited value in analyzing these regions. To address this gap, we made use of a spatially explicit population database to indentify and examine the configuration of exurban settlement. We developed a multidimensional spatial patch index, which captures the variation exurban settlement across the landscape, along the lines of shape, size and contiguity typology of exurban patches. This index reveals substantial heterogeneity in fine-scale pattern not reflected by aggregate measures of exurban settlement density. Using this index, we then explored to what extent metropolitan characteristics commonly believed to influence urban decentralization also are associated with the configuration of decentralization. We find that while large, contiguous clumps of exurban settlement are correlated with these metropolitan characteristics, other exurban pattern types (such as isolated or linear patches) are not. Therefore, it appears that the factors that contribute to more urban decentralization may also lead to greater contiguity and concentration of exurban settlement. Additionally, we find that the processes that lead to isolated and dispersed exurban settlement may be different from those that foster contiguous, concentrated exurban settlement.</t>
  </si>
  <si>
    <t>Spatial variance and spatial skewness: Leading indicators of regime shifts in spatial ecological systems</t>
  </si>
  <si>
    <t>Guttal and Jayaprakash</t>
  </si>
  <si>
    <t>Theoretical Ecology</t>
  </si>
  <si>
    <t>Ecosystems can undergo large-scale changes in their states, known as catastrophic regime shifts, leading to substantial losses to services they provide to humans. These shifts occur rapidly and are difficult to predict. Several early warning signals of such transitions have recently been developed using simple models. These studies typically ignore spatial interactions, and the signal provided by these indicators may be ambiguous. We employ a simple model of collapse of vegetation in one and two spatial dimensions and show, using analytic and numerical studies, that increases in spatial variance and changes in spatial skewness occur as one approaches the threshold of vegetation collapse. We identify a novel feature, an increasing spatial variance in conjunction with a peaking of spatial skewness, as an unambiguous indicator of an impending regime shift. Once a signal has been detected, we show that a quick management action reducing the grazing activity is needed to prevent the collapse of vegetated state. Our results show that the difficulties in obtaining the accurate estimates of indicators arising due to lack of long temporal data can be alleviated when high-resolution spatially extended data are available. These results are shown to hold true independent of various details of model or different spatial dispersal kernels such as Gaussian or heavily fat tailed. This study suggests that spatial data and monitoring multiple indicators of regime shifts can play a key role in making reliable predictions on ecosystem stability and resilience.</t>
  </si>
  <si>
    <t>Gloom and blooms: simulating phytoplankton growth moving out of a tributary into a large lake</t>
  </si>
  <si>
    <t xml:space="preserve">Conroy et al. </t>
  </si>
  <si>
    <t>Verhandlungen der Internationale Vereiningung fÃ?Â¼r Theoretische und Angewandte Limnologie</t>
  </si>
  <si>
    <t xml:space="preserve">Most studies of large lake trophic dynamics simply consider within-lake processes. For exampe, the classic eutrophication models modeled lower trophic level (e.g., chlorophyll a concentration [Chl-a]) relationships to nutrient dynamics (e.g., total phosphorus concentrations) as direct linear regressions or as linear regressions with time lages (OECD 1982). If tributaries were considered at all, they were modeled only as nutrient sources (OECD 1982) and lacked a biological load factor. Treating tributaries solely as nutrient sources is not restricted to studies to studies performed decades ago. Even recent, well-cited studies restirct tributaries to serving as aseptic nutrient inputs to a lacustrine chemostat (see Fig. 1 in Carpenter et al. 1998), even though tirbutaries contain particulate matter including phytoplankon (Malmaeus &amp; Hakanson 2003). Coastal marine studies recognize the important role of tributaries as particle sources and emphasize their study to better understand offshore processes (Rabalais et al. 1996, Paerl et al. 1998). </t>
  </si>
  <si>
    <t>More than 10 citations - randomly selected 10; no abstract - using the first paragraph of the article instead</t>
  </si>
  <si>
    <t>Measuring the amount and pattern of land development in non-urban areas</t>
  </si>
  <si>
    <t xml:space="preserve">Irwin et al. </t>
  </si>
  <si>
    <t>Review of Agricultural Economics</t>
  </si>
  <si>
    <t>Recent trends in the development of rural land have lead to renewed public concerns regarding decentralized development, fragmented land use patterns, and loss of farmland. These concerns are focused on exurban regions that may be largely rural, but fall within the shadow of urban and suburban areas and have experienced increasing transitions of land from rural to urban uses. For many years, researchers either ignored or dismissed exurban development,1 because data limitations hid its prevalence and because these outer areas contained relatively few people. In recent years, though, the stature and importance of “exurbs” have grown due to the recognition that these rapidly expanding areas have major implications for land use.</t>
  </si>
  <si>
    <t>Self-Organization and productivity in semi-arid ecosystems: Implications of seasonality in rainfall</t>
  </si>
  <si>
    <t>Journal of Theoretical Biology</t>
  </si>
  <si>
    <t>Spatial self-organization including striking vegetation patterns observed in arid ecosystems has been studied in models with uniform rainfall. In this paper, we present a fully seasonal rainfall model that produces vegetation patterns found in nature by including the natural adaptation of plants to scarcity of water and the consequent seasonal variation in their growth and metabolic rate. We present results for the mean-field and spatially extended versions of the model. We find that the patterns depend on the duration of the wet season even with fixed total annual precipitation (PPT) showing how seasonality affects spatial self-organization. We observe that the productivity can vary for fixed PPT as a function of the duration thereby providing another source of observed variations. We compute the maximum vegetation cover as function of PPT and find that the behavior is consistent with observations. We comment on the implications for regime shifts due to increased interannual fluctuations caused by climatic changes. Our specific model calculations provide more general conclusions for ecosystems with competition for scarce resources due to seasonal variations in the resource, especially for self-organization and productivity.</t>
  </si>
  <si>
    <t>Impact of Noise in Bistable Ecological Systems</t>
  </si>
  <si>
    <t>Ecological Modelling</t>
  </si>
  <si>
    <t>The existence and implications of alternative stable states in 
ecological systems have been studied extensively within deterministic 
models. In this paper, we study the influence of random fluctuations in 
environmental parameters (e.g. nutrient input and rainfall) on the 
behavior of two simple bistable, ecological models with a single 
dynamical variable. We describe the changes in the bifurcation diagram 
of the bistable system: we find that the region of bistability is 
reduced for small amounts of noise while for noise beyond a critical 
width bistability vanishes completely. In the regime where bistability 
is eliminated by the noise, the time series of the solution shows that 
the system can undergo frequent catastrophic regime shifts. We also 
discuss how some of the results depend on model-specific details. We 
comment on the robustness of our results to changes in the noise 
characteristics and the implications for modeling real systems.</t>
  </si>
  <si>
    <t>Comparison of empirical methods for building agent-based models in land use science</t>
  </si>
  <si>
    <t xml:space="preserve">Robinson et al. </t>
  </si>
  <si>
    <t>Journal of Land Use Science</t>
  </si>
  <si>
    <t>The use of agent-based models (ABMs) for investigating land-use science questions has been increasing dramatically over the last decade. Modelers have moved from ‘proofs of existence’ toy models to case-specific, multi-scaled, multi-actor, and data-intensive models of land-use and land-cover change. An international workshop, titled ‘Multi-Agent Modeling and Collaborative Planning—Method2Method Workshop’, was held in Bonn in 2005 in order to bring together researchers using different data collection approaches to informing agent-based models. Participants identified a typology of five approaches to empirically inform ABMs for land use science: sample surveys, participant observation, field and laboratory experiments, companion modeling, and GIS and remotely sensed data. This paper reviews these five approaches to informing ABMs, provides a corresponding case study describing the model usage of these approaches, the types of data each approach produces, the types of questions those data can answer, and an evaluation of the strengths and weaknesses of those data for use in an ABM.</t>
  </si>
  <si>
    <t>A two-dimensional ecological model of Lake Erie: Application to estimate dreissenid impacts on large lake plankton populations</t>
  </si>
  <si>
    <t xml:space="preserve">Zhang et al. </t>
  </si>
  <si>
    <t>We constructed a complex ecological model of Lake Erie, EcoLE, based on a two-dimensional hydrodynamic and water quality model (CE-QUAL-W2). We used data from 1997 to calibrate the model, and data from 1998 and 1999 to verify it. The simulated surface and bottom water temperatures show good agreement with field observations. In spite of limitations of this 2D model and data availability, the simulated values of biological and nutrient state variables match well with field measurements. Although EcoLE's performance for the verification years is as good as that of the calibration year, the wide standard deviations of both field measurements and model simulations as well as the complexity of an ecosystem of this size make us consider our model more as a valid analytical tool rather than a predictive one at this moment. Nevertheless, we have constructed the first fine-scale dynamic ecological model of a large lake that couples hydrodynamics and detailed food web of lower trophic levels and is driven by real-time air temperature and wind conditions and the inputs from the atmosphere and tributaries. Using the model we investigate the impacts of zebra mussels (Dreissena polymorpha) and quagga mussels (D. bugensis) on phytoplankton of Lake Erie. The simulation results show that dreissenid grazing impacts on non-diatom edible algae (NDEA) are weakened by the boundary layer above the basin bottom. However, dreissenid grazing impacts on diatoms are less affected by the boundary layer due to the higher sinking rates of diatoms. Dreissenid mussels increase non-diatom inedible algae (NDIA) rapidly with increasing mussel population size, because the dreissenid population excretes a large amount of ammonia and phosphate. Our results indicate that dreissenid mussels have weak direct grazing impacts on algal biomass, while indirect effects of their nutrient excretion have a greater impact on the system.</t>
  </si>
  <si>
    <t>Vertical mixing and weak stratification overe zebra mussel colonies in western Lake Erie</t>
  </si>
  <si>
    <t xml:space="preserve">Boegman et al. </t>
  </si>
  <si>
    <t>Limnology and Oceanography</t>
  </si>
  <si>
    <t>Zebra mussels (Dreissena polymorpha) are an invasive species that
 have been implicated in the reduction of algae stocks in the near‐shore
 environment of western Lake Erie. To determine their basin‐wide 
effects, we applied a two‐dimensional  hydrodynamic and water‐quality 
model for 1994. The model accurately reproduced lake‐wide hydrodynamics 
and water quality. When modeled as true benthic organisms (resting on 
the bottom), the dreissenids grazed 53% of the western basin May through
 September net algal growth. This grazing resulted in a ~0.1‐mg L‐1
 reduction in the pelagic algae concentration relative to the case 
without dreissenids. In comparison, dreissenids grazed 77% western basin
 net algal growth when the lake was modeled as a fully mixed water 
column. We found that the biomass grazed was governed by a balance 
between the timescales of vertical wind‐induced mixing and benthic 
grazing. During calm conditions, weak diurnal stratification (~1°C 
between surface and bottom waters) was sufficient to suppress vertical 
mixing, when the mean daily wind speed 4 m above the lake surface (U4) was ~6 m s‐1
 . These conditions allowed a concentration boundary layer ~1 m thick to
 form, accounting for the reduced grazing effect relative to the fully 
mixed case. Entrainment of the concentration boundary layer occurred for
 U4&gt;6 m s‐1  (associated with the lake's characteristic 
10‐d storm cycle) facilitating algae supply to the benthos. We 
formulated the mean daily biomass grazed in terms of the dreissenid areal pumping rate (a) and U4 and found that because typically U4 is ~6 m s‐1 , the western basin is weakly stratified thermally and a concentration boundary layer forms when U4&lt;3α or α&gt;2 m3 m‐2 d‐1
 . The dynamics of both wind‐mixing and thermal stratification must, 
therefore, be considered in mixing models applied to shallow weakly 
stratified lake basins.</t>
  </si>
  <si>
    <t>grant.2992744</t>
  </si>
  <si>
    <t>0410437</t>
  </si>
  <si>
    <t>Varying effects of anadromous sockeye salmon on the trophic ecology of two species of resident salmonids in southwest Alaska</t>
  </si>
  <si>
    <t>Scheuerell, MD; Moore, JW; Schindler, DE; Harvey, CJ.</t>
  </si>
  <si>
    <t>FRESHWATER BIOLOGY</t>
  </si>
  <si>
    <t>1. Anadromous salmon transport marine‐derived nutrients and carbon to freshwater and riparian ecosystems upon their return to natal spawning systems. The ecological implications of these subsidies on the trophic ecology of resident fish remain poorly understood despite broad recognition of their potential importance. 2. We studied the within‐year changes in the ration size, composition and stable isotope signature of the diets of two resident salmonids (rainbow trout, Oncorhynchus mykiss; Arctic grayling, Thymallus arcticus) before and after the arrival of sockeye salmon (Oncorhynchus nerka) to their spawning grounds in the Bristol Bay region of southwest Alaska. 3. Ration size and energy intake increased by 480–620% for both species after salmon arrived. However, the cause of the increases differed between species such that rainbow trout switched to consuming salmon eggs, salmon flesh and blowflies that colonized salmon carcasses, whereas grayling primarily ate more benthic invertebrates that were presumably made available because of physical disturbances by spawning salmon. 4. We also observed an increase in the δ15N of rainbow trout diets post‐salmon, but not for grayling. This presumably led to the observed increase in the δ15N of rainbow trout with increasing body mass, but not for grayling. 5. Using a bioenergetics model, we predicted that salmon‐derived resources contributed a large majority of the energy necessary for growth in this resident fish community. Furthermore, the bioenergetics model also showed how seasonal changes in diet affected the stable isotope ratios of both species. These results expand upon a growing body of literature that highlights the different pathways whereby anadromous salmon influence coastal ecosystems, particularly resident fish.</t>
  </si>
  <si>
    <t>Diet, movement, and growth of non-anadromous Dolly Varden Salvelinus malma in response to sockeye salmon Oncorhynchus nerka subsidies</t>
  </si>
  <si>
    <t xml:space="preserve">Denton, KP; Rich, HB; Quinn TP. </t>
  </si>
  <si>
    <t>Transactions of the American Fisheries Society</t>
  </si>
  <si>
    <t>A large and growing body of literature has documented the transfer of marine‐derived nutrients from the ocean to freshwater and riparian systems by semelparous Pacific salmon Oncorhynchus spp. The pathways by which these nutrients reach resident fish are often indirect, and the evidence for direct benefits to the resident fish is not always conclusive. However, the consumption of salmon tissue (in one form or another) by resident fish would constitute a direct and efficient pathway for energy transfer. We studied a population of small‐bodied, nonanadromous Dolly Varden Salvelinus malma feeding on the fry and eggs of sockeye salmon O. nerka and blowfly (family Calliphoridae) larvae that had fed on salmon carcasses at a series of spring‐fed and otherwise unproductive ponds in southwestern Alaska. The Dolly Varden fed heavily on sockeye salmon fry when available, shifted their diet almost exclusively to eggs after salmon spawning commenced, and then shifted to blowfly larvae toward the end of the season. Dolly Varden large enough to eat eggs moved into ponds where sockeye salmon spawn synchronously with the arrival of the salmon, and Dolly Varden growth rates increased greatly once salmon eggs and blowfly maggots were available. Young‐of‐the‐year Dolly Varden, which were too small to eat eggs and fry, were concentrated in small streams between ponds where fewer sockeye salmon spawn, perhaps to minimize the risk of predation from larger conspecifics. These results indicate the importance of a pulse of salmon‐related food resources for this population of resident fish and their adaptations to take advantage of these resources. It is likely that similar dependence occurs in other systems where sockeye salmon produce a suite of temporally predictable energy resources; thus, resident fish may depend on large populations of salmon.</t>
  </si>
  <si>
    <t>Long-term changes in rearing habitat and downstream movement by juvenile sockeye salmon (Oncorhynchus nerka) in an interconnected Alaska lake system</t>
  </si>
  <si>
    <t>Westley, PAH; Hilborn, R; Quinn, TP; Ruggerone, GT; Schindler, DE.</t>
  </si>
  <si>
    <t>ECOLOGY OF FRESHWATER FISH</t>
  </si>
  <si>
    <t>In some populations the phenomenon of partial migration develops where some individuals stay in a given habitat rather than move with the migratory component. Depending on the selective pressures, the individuals that stay may be larger, smaller or similar in size to those that move. Freshwater movements of juvenile sockeye salmon (Oncorhynchus nerka Walbaum) fry vary among and within populations, and can be complex, especially in interconnected lake systems. We examined variation of movement patterns by a sockeye salmon population in an interconnected lake system during a period of rapid natural habitat change and found that fry migrating downstream were shorter, had lower body condition, and were more likely ill and moribund compared with fish remaining in the lake. However, otolith microstructure measurements indicated that emigrants did not grow significantly slower than residents prior to downstream movement. We show that patterns (i.e., demography of migrants, timing of movement) of downstream movement have changed since the 1970s, corresponding to changes in rearing habitat. Our findings parallel the results with other salmonid species and are generally consistent with the paradigm that density‐dependent interactions from declining habitat availability or quality result in the downstream movement of competitively inferior individuals, although the mechanisms governing downstream migration are unclear in this system.</t>
  </si>
  <si>
    <t>Biotic disturbance and community dynamics in salmon bearing streams</t>
  </si>
  <si>
    <t>Moore JW, Schindler DE.</t>
  </si>
  <si>
    <t>Journal of Animal Ecology</t>
  </si>
  <si>
    <t>Organisms can impact ecosystems via multiple pathways, often with positive and negative impacts on inhabitants. Understanding the context dependency of these types of impacts remains challenging. For example, organisms may perform different functions at different densities. Anadromous salmon accumulate &gt; 99% of their lifetime growth in marine ecosystems, and then return to spawn, often at high densities, in relatively confined freshwaters. While previous research has focused on how salmon nutrients can fertilize benthic communities, we examined how an ecosystem engineer, sockeye salmon Oncorhynchus nerka, influences seasonal dynamics of stream benthic communities through their nest‐digging activities in south‐western Alaska, USA. Benthic invertebrate and algal abundance were quantified every 7–14 days during the open water seasons of 10 streams in riffle and run habitats across multiple years, leading to 25 different stream‐year combinations that spanned a large gradient of salmon density. In streams with few or no salmon, benthic algal and insect biomass were fairly constant throughout the season. However, in streams with more than 0·1 salmon m−2, algal and insect biomass decreased by an average of 75–85% during salmon spawning. Algal biomass recovered quickly following salmon disturbance, occasionally reaching pre‐salmon biomass. In contrast, in streams with more than 0·1 salmon m−2, aquatic insect populations did not recover to pre‐salmon levels within the same season. We observed no positive impacts of salmon on algae or insects via fertilization from carcass nutrients. Salmon, when their populations exceed thresholds in spawning density, are an important component of stream disturbance regimes and influence seasonal dynamics of benthic communities. Human activities that drive salmon densities below threshold densities, as has likely happened in many streams, will lead to altered seasonal dynamics of stream communities. Human activities that alter animal populations that are sources of biogenic disturbance can result in shifts in community dynamics.</t>
  </si>
  <si>
    <t>A metapopulation perspective for salmon and other anadromous fish</t>
  </si>
  <si>
    <t>Schtickzelle, N; Quinn, TP.</t>
  </si>
  <si>
    <t>FISH AND FISHERIES</t>
  </si>
  <si>
    <t>Salmonids are an important component of biodiversity, culture and economy in several regions, particularly the North Pacific Rim. Given this importance, they have been intensively studied for about a century, and the pioneering scientists recognized the critical link between population structure and conservation. Spatial structure is indeed of prime importance for salmon conservation and management. At first glance, the essence of the metapopulation concept, i.e. a population of populations, widely used on other organisms like butterflies, seems to be particularly relevant to salmon, and more generally to anadromous fish. Nevertheless, the concept is rarely used, and barely tested. Here, we present a metapopulation perspective for anadromous fish, assessing in terms of processes rather than of patterns the set of necessary conditions for metapopulation dynamics to exist. Salmon, and particularly sockeye salmon in Alaska, are used as an illustrative case study. A review of life history traits indicates that the three basic conditions are likely to be fulfilled by anadromous salmon: (i) the spawning habitat is discrete and populations are spatially separated by unsuitable habitat; (ii) some asynchrony is present in the dynamics of more or less distant populations and (iii) dispersal links populations because some salmon stray from their natal population. The implications of some peculiarities of salmon life history traits, unusual in classical metapopulations, are also discussed. Deeper understanding of the population structure of anadromous fish will be advanced by future studies on specific topics: (i) criteria must be defined for the delineation of suitable habitats that are based on features of the biotope and not on the presence of fish; (ii) the collection of long‐term data and the development of improved methods to determine age structure are essential for correctly estimating levels of asynchrony between populations and (iii) several key aspects of dispersal are still poorly understood and need to be examined in detail: the spatial and temporal scales of dispersal movements, the origin and destination populations instead of simple straying rates, and the relative reproductive success of immigrants and residents.</t>
  </si>
  <si>
    <t>Genetic analysis of sympatric char populations in western Alaska: Arctic char (Salvelinus alpinus) and Dolly Varden (Salvelinus malma) are not two sides of the same coin</t>
  </si>
  <si>
    <t>Taylor, EB; Lowery, E; Lilliestrale, A; Elz, A; Quinn, TP.</t>
  </si>
  <si>
    <t>JOURNAL OF EVOLUTIONARY BIOLOGY</t>
  </si>
  <si>
    <t>The North Pacific Ocean has been of great significance to understanding biogeography and speciation in temperate faunas, including for two species of char (Salmonidae: Salvelinus) whose evolutionary relationship has been controversial. We examined the morphology and genetics (microsatellite and mitochondrial DNA) of Arctic char (Salvelinus alpinus) and Dolly Varden char (Salvelinus malma) in lake systems in western Alaska, the eastern and western Arctic, and south of the Alaskan Peninsula. Morphologically, each lake system contained two forms: one (Arctic char) largely confined to lake habitats and characterized by greater numbers of pyloric caeca, gill rakers, and shallower bodies, and another (Dolly Varden) predominated in adjacent stream habitats and was characterized by fewer pyloric caeca, gill rakers, and deeper bodies. MtDNA partial (550 bp) d‐loop sequences of both taxa were interspersed with each other within a single ‘Bering’ clade and demographic inferences suggested historical gene flow from Dolly Varden to Arctic char had occurred. By contrast, the taxa were strongly differentiated in sympatry across nine microsatellite loci in both lakes. Our data show that the two taxa are highly genetically distinct in sympatry, supporting their status as valid biological species, despite occasional hybridization. The interaction between these species highlights the importance of the North Pacific, and Beringia in particular, as an evolutionary wellspring of biodiversity.</t>
  </si>
  <si>
    <t>Biodiversity loss in the ocean: How bad is it?</t>
  </si>
  <si>
    <t>Hilborn, RW</t>
  </si>
  <si>
    <t>SCIENCE</t>
  </si>
  <si>
    <t>The Research Article Impacts of biodiversity loss on ocean ecosystem services By B. Worm et al.(3 Nov. 2006, p. 787) projects that 100 of seafood-producing species stocks will collapse by 2048. The projection is inaccurate and overly pessimistic. Worm et al. define collapse as occurring when the current year's catch is &lt;10 of the highest observed in a stock's time series. However, fish catch is rarely an adequate proxy for fish abundance, particularly for rebuilding stocks under management. A variety of biological, economic, and social factors and management decisions determine catches; low catches may occur even when stocks are high (e.g., due to low fish prices or the effects of restrictive management practices), and vice versa. The inadequacy of Worm et al.'s abundance proxy is illustrated by the time series of data for Georges Bank haddock (Melanogrammus aeglefinus). The highest catch for haddock occurred in 1965 at 150,362 tons (1). This catch occurred during a period of intense domestic and international fishing (1). In 2003, haddock catch was 12,576 tons, or 8 of the time series maximum. Under the Worm et al. definition, the stock would be categorized as collapsed in 2003. However, stock assessment data (1) estimate the total magnitude of the spawning biomass in 2003 to be 91 of that in 1965. Comparing the estimate of spawning stock biomass in 2003 to the level producing maximum sustainable yield (MSY), the stock was not even being overfished in 2003 (2). Because adequate stock abundance measures exist for only a portion of world fish stocks, this purported worldwide meta analysis required using data that represent the lowest common denominator of datathe total magnitude of the catch. However, if the catch ratio metric is so prone to misrepresentation of the true status of populations, as illustrated above, a synthesis of world fisheries based on these data is equally flawed. At the least, the authors should have conducted a calibration of their stock collapse metric with more complete stock abundance data available from the many worldwide sources where such data exist.</t>
  </si>
  <si>
    <t>Managing fisheries is managing people: what has been learned?</t>
  </si>
  <si>
    <t>Hilborn, R.</t>
  </si>
  <si>
    <t>Understanding the behaviour of fishermen is a key ingredient to successful fisheries management. The aggregate behaviour of fishing fleets can be predicted and managed with appropriate incentives. To determine appropriate incentives, we should look to successes to learn what works and what does not. In different fisheries incentive systems have been found to reduce the race‐for‐fish and make fisheries profitable, to stimulate stock rebuilding, to reduce bycatch, and to provide for reductions in illegal fishing. Yet, success can be evaluated in many dimensions, but is, in fact, rarely done – per cent overfished seems to be the dominant measure of performance. I evaluate the yield lost due to overfishing in several ecosystems and contrast the situation of North Atlantic cod where considerable yield is lost, to fisheries in New Zealand and the west coast of the USA where lost yield due to overfishing is very small. Much more systematic evaluation of the other aspects of fisheries performance is greatly needed. From examples explored in this paper I conclude that prevention of overfishing can be achieved with strong central governments enforcing conservative catch regulations, but economic success appears to require an appropriate incentive structure.</t>
  </si>
  <si>
    <t>Escapement goal analysis and stock reconstruction of sockeye salmon populations (Oncorhynchus nerka) using life-history models</t>
  </si>
  <si>
    <t>Lessard, RB; Hilborn, R; Chasco, BE.</t>
  </si>
  <si>
    <t>CANADIAN JOURNAL OF FISHERIES AND AQUATIC SCIENCES</t>
  </si>
  <si>
    <t>We compare life-history models with the Beverton–Holt approach of escapement goal analysis. We model the life history of a sockeye salmon (Onchorhynchus nerka) population from a spawning stage, through juvenile and adult stages, and ending with adults that return to spawn. We fit models to data by statistically comparing predicted and observed numbers of four dominant adult ages. Posterior estimates of parameters from Markov chain Monte Carlo simulations are then used to assess optimal harvest policies. We search for policies that produce the highest average yield. We find that it is possible to detect density dependence with a life-history model where analysis of Beverton–Holt stock–recruitment relationship fails to do so. We find that Beverton–Holt relationships produce policies and long-term yield estimates that are inconsistent with empirical trends. Conversely, we find that optimal spawning stock sizes and maximum sustained yield estimates using the life-history model estimate are consistent with the historical behavior of fisheries examined. Adding smolt data to the analysis does not substantially change predicted optimal spawning stock size, but decreases the variance in estimated posterior parameter distributions and policy variable distributions.</t>
  </si>
  <si>
    <t>Fleet dynamics and fishermen behavior: lessons for fisheries managers</t>
  </si>
  <si>
    <t>Branch, TA; Hilborn, R; Haynie, AC; Fay, G; Flynn, L; Griffiths, J; Marshall, KN; Randall, JK; Scheuerell, JM; Ward, EJ; Young, M.</t>
  </si>
  <si>
    <t>We review fleet dynamics and fishermen behavior from an economic and sociological basis in developing fisheries, in mature fisheries near full exploitation, and in senescent fisheries that are overexploited and overcapitalized. In all cases, fishing fleets behave rationally within the imposed regulatory structures. Successful, generalist fishermen who take risks often pioneer developing fisheries. At this stage, regulations and subsidies tend to encourage excessive entry and investments, creating the potential for serial depletion. In mature fisheries, regulations often restrict season length, vessel and gear types, fishing areas, and fleet size, causing or exacerbating the race for fish and excessive investment, and are typically unsuccessful except when combined with dedicated access privileges (e.g., territorial rights, individual quotas). In senescent fisheries, vessel buyback programs must account for the fishing power of individuals and their vessels. Subsidies should be avoided as they prolong the transition towards alternative employment. Fisheries managers need to create individual incentives that align fleet dynamics and fishermen behavior with the intended societal goals. These incentives can be created both through management systems like dedicated access privileges and through market forces.</t>
  </si>
  <si>
    <t>grant.2995422</t>
  </si>
  <si>
    <t>Land cover change in Colombia: surprising forest recovery trends between 2001 and 2010</t>
  </si>
  <si>
    <t xml:space="preserve">Sanchez-Cuervo et al. </t>
  </si>
  <si>
    <t>PLoS One</t>
  </si>
  <si>
    <t>Background
Monitoring land change at multiple spatial scales is essential for identifying hotspots of change, and for developing and implementing policies for conserving biodiversity and habitats. In the high diversity country of Colombia, these types of analyses are difficult because there is no consistent wall-to-wall, multi-temporal dataset for land-use and land-cover change.
Methodology/Principal Findings
To address this problem, we mapped annual land-use and land-cover from 2001 to 2010 in Colombia using MODIS (250 m) products coupled with reference data from high spatial resolution imagery (QuickBird) in Google Earth. We used QuickBird imagery to visually interpret percent cover of eight land cover classes used for classifier training and accuracy assessment. Based on these maps we evaluated land cover change at four spatial scales country, biome, ecoregion, and municipality. Of the 1,117 municipalities, 820 had a net gain in woody vegetation (28,092 km2) while 264 had a net loss (11,129 km2), which resulted in a net gain of 16,963 km2 in woody vegetation at the national scale. Woody regrowth mainly occurred in areas previously classified as mixed woody/plantation rather than agriculture/herbaceous. The majority of this gain occurred in the Moist Forest biome, within the montane forest ecoregions, while the greatest loss of woody vegetation occurred in the Llanos and Apure-Villavicencio ecoregions.
Conclusions
The unexpected forest recovery trend, particularly in the Andes, provides an opportunity to expand current protected areas and to promote habitat connectivity. Furthermore, ecoregions with intense land conversion (e.g. Northern Andean Páramo) and ecoregions under-represented in the protected area network (e.g. Llanos, Apure-Villavicencio Dry forest, and Magdalena-Urabá Moist forest ecoregions) should be considered for new protected areas.</t>
  </si>
  <si>
    <t>Calling activity of the common tink frog (Diasporus diastema) (Eleutherodactylidae) in secondary forests of the Caribbean of Costa Rica</t>
  </si>
  <si>
    <t xml:space="preserve">Hilje et al. 
</t>
  </si>
  <si>
    <t>Tropical Conservation Science</t>
  </si>
  <si>
    <t>Calling activity in terrestrial frogs can be used as a measure of habitat suitability for reproduction. We evaluated the calling activity of the common tink frog Diasporus diastema (Eleutherodactylidae) in 12 secondary forest sites that vary in age of recovery, and three old growth sites in the Caribbean of Costa Rica. We used visual and acoustic surveys along transects, and we identified only 26 individuals in a total of 12 hours of censuses for each site. We also used automated species identification from recordings, and we detected D. diastema in 10,605 of 49,273 recordings. The peak of the daily calling activity occurred from 2100h to 0100h, and the peak of monthly activity occurred in May. Calling activity did not vary among the different forest sites, suggesting that secondary forests can provide suitable habitat for D. diastema reproduction.</t>
  </si>
  <si>
    <t>Globalization and Land-Use Transitions in Latin America</t>
  </si>
  <si>
    <t>Grau and Aide</t>
  </si>
  <si>
    <t>Ecology and Society</t>
  </si>
  <si>
    <t>Current socioeconomic drivers of land-use change associated with globalization are producing two contrasting land-use trends in Latin America. Increasing global food demand (particularly in Southeast Asia) accelerates deforestation in areas suitable for modern agriculture (e.g., soybean), severely threatening ecosystems, such as Amazonian rain forests, dry forests, and subtropical grasslands. Additionally, in the coming decades, demand for biofuels may become an emerging threat. In contrast, high yields in modern agricultural systems and rural–urban migration coupled with remittances promote the abandonment of marginal agricultural lands, thus favoring ecosystem recovery on mountains, deserts, and areas of poor soils, while improving human well-being. The potential switch from production in traditional extensive grazing areas to intensive modern agriculture provides opportunities to significantly increase food production while sparing land for nature conservation. This combination of emerging threats and opportunities requires changes in the way the conservation of Latin American ecosystems is approached. Land-use efficiency should be analyzed beyond the local-based paradigm that drives most conservation programs, and focus on large geographic scales involving long-distance fluxes of products, information, and people in order to maximize both agricultural production and the conservation of environmental services.</t>
  </si>
  <si>
    <t>Thirty Years of Human Demography and Land-Use Change in the Atlantic Forest of Misiones, Argentina: an Evaluation of the Forest Transition Model</t>
  </si>
  <si>
    <t xml:space="preserve">Izquierfo et al. 
</t>
  </si>
  <si>
    <t>For many years, tropical and subtropical forests have been deforested for agriculture, grazing, and timber extraction. Nevertheless in the last decade, several publications have suggested that some regions of Latin America are showing a process of forest transition. Forest transition theory predicts that industrialization and urbanization will lead to the abandonment of marginal agriculture lands and the recovery of natural systems such as forests. However, there are many ecological, economic, and social factors that could act as barriers to ecosystem recovery. To evaluate this hypothesis, we analyzed the socioeconomic and land-use changes during the last 30 years at the provincial and departmental level in the province of Misiones, Argentina. We described the changes in the distribution of urban and rural populations based on national population censuses from 1970, 1980, 1991, and 2001. Land-use change was based on a supervised analysis of four mosaics of Landsat Multispectral Scanner and Thematic Mapper satellite images from 1973, 1979, 1987/1989, and 2006. Although the change in the rural population varied greatly among the departments, there has been a dramatic increase in the urban population at the provincial level. The major land-use changes between 1973 and 2006 were an increase in monospecific plantations of mainly Pinus and Eucalyptus of 2702 km² and a loss of 4689 km² of natural forest. Misiones possesses the largest remnant of continuous Atlantic Forest, which is famous for its high level of biodiversity and endemism, but much of this forest now comprises monospecific plantations. Although demographic changes in Misiones are similar to those that have occurred other regions (i.e., rural–urban migration), and the increase in forest plantations helps to maintain forest cover, this cover has much lower ecological value than that of natural forest. To ensure the conservation of the high-diversity Atlantic Forest in Misiones requires a better effort to understand the interactions among the diverse factors that affect land-use patterns in this region.</t>
  </si>
  <si>
    <t>Implications of Rural-Urban Migration for Conservation of the Atlantic Forest and Urban Growth in Misiones, Argentina (1970-2030</t>
  </si>
  <si>
    <t xml:space="preserve">Izquierdo et al. </t>
  </si>
  <si>
    <t>Ambio</t>
  </si>
  <si>
    <t>Global trends of increasing rural–urban migration and population urbanization could provide opportunities for nature conservation, particularly in regions where deforestation is driven by subsistence agriculture. We analyzed the role of rural population as a driver of deforestation and its contribution to urban population growth from 1970 to the present in the Atlantic Forest of Argentina, a global conservation priority. We created future land-use-cover scenarios based on human demographic parameters and the relationship between rural population and land-cover change between 1970 and 2006. In 2006, native forest covered 50% of the province, but by 2030 all scenarios predicted a decrease that ranged from 18 to 39% forest cover. Between 1970 and 2001, rural migrants represented 20% of urban population growth and are expected to represent less than 10% by 2030. This modeling approach shows how rural–urban migration and land-use planning can favor nature conservation with little impact on urban areas.</t>
  </si>
  <si>
    <t>A Contemporary Assessment of Change in Humid Tropical Forests</t>
  </si>
  <si>
    <t xml:space="preserve">Asner et al. </t>
  </si>
  <si>
    <t>Conservation Biology</t>
  </si>
  <si>
    <t>In recent decades the rate and geographic extent of land‐use and land‐cover change has increased throughout the world's humid tropical forests. The pan‐tropical geography of forest change is a challenge to assess, and improved estimates of the human footprint in the tropics are critical to understanding potential changes in biodiversity. We combined recently published and new satellite observations, along with images from Google Earth and a literature review, to estimate the contemporary global extent of deforestation, selective logging, and secondary regrowth in humid tropical forests. Roughly 1.4% of the biome was deforested between 2000 and 2005. As of 2005, about half of the humid tropical forest biome contained 50% or less tree cover. Although not directly comparable to deforestation, geographic estimates of selective logging indicate that at least 20% of the humid tropical forest biome was undergoing some level of timber harvesting between 2000 and 2005. Forest recovery estimates are even less certain, but a compilation of available reports suggests that at least 1.2% of the humid tropical forest biome was in some stage of long‐term secondary regrowth in 2000. Nearly 70% of the regrowth reports indicate forest regeneration in hilly, upland, and mountainous environments considered marginal for large‐scale agriculture and ranching. Our estimates of the human footprint are conservative because they do not resolve very small‐scale deforestation, low‐intensity logging, and unreported secondary regrowth, nor do they incorporate other impacts on tropical forest ecosystems, such as fire and hunting. Our results highlight the enormous geographic extent of forest change throughout the humid tropics and the considerable limitations of the science and technology available for such a synthesis.</t>
  </si>
  <si>
    <t>Contrasting patterns of urban expansion in Colombia, Ecuador, Peru, and Bolivia: 1992-2009</t>
  </si>
  <si>
    <t>Alvarez-Berraos</t>
  </si>
  <si>
    <t>The global urban population is increasing rapidly, but patterns of urban expansion differ greatly among countries. Urban transition theory predicts that the shift from low to high urbanization depends on a country’s history and level of economic development. This study describes urban expansion in Colombia, Ecuador, Peru, and Bolivia between 1992 and 2009. Urban dynamics were analyzed by combining nighttime lights and census data from 4032 municipalities. High-lit areas (&gt;52–63 pixel values) were correlated with urban populations across municipalities and years (R 2 &gt; 0.90). Analyses showed that between 1992 and 2009 Bolivia and Ecuador had rapid population growth and rapidly increasing high-lit areas, while Peru and Colombia had lower rates of population growth and urbanization (i.e., expansion of high-lit areas). We demonstrate how nighttime lights can be a useful tool, providing a homogeneous platform for multi-scale analyses of urban growth.</t>
  </si>
  <si>
    <t>Effects of habitat and landscape characteristics on medium and large mammal species richness and composition in northern Uruguay</t>
  </si>
  <si>
    <t>Andrade-Nunez</t>
  </si>
  <si>
    <t>Zoologia</t>
  </si>
  <si>
    <t>The increasing world population and demand for food and other products has accelerated the conversion of natural habitats into agricultural lands, plantations and urban areas. Changes in habitat and landscape characteristics due to land-use change can have a significant effect on species presence, abundance, and distribution. Multi-scale approaches have been used to determine the proper spatial scales at which species and communities are responding to habitat transformation. In this context, we evaluated medium and large mammal species richness and composition in gallery forest (n = 10), grassland (n = 10), and exotic tree plantation (n = 10) in a region where grasslands have been converted into exotic tree plantations. We quantified mammal species richness and composition with camera traps and track surveys. The composition of the mammal community was related with local habitat variables, and landscape variables measured at seven spatial scales. We found 14 mammal species in forest, 11 species in plantation, and 7 mammal species in grassland. Two species are exotics, the wild boar Sus scrofa Linnaeus, 1758 and the European hare Lepus europaeus Pallas, 1778. The most common species are the crab-eating fox Cerdocyon thous Linnaeus, 1766, the nine-banded armadillo Dasypus novemcinctus Linnaeus, 1758 and the gray brocket deer Mazama gouazoubira G. Fischer, 1814 which are generalist species. Our results showed significant differences in mammal species richness and composition among the three habitat types. Plantations can have positive and negative effects on the presence of species restricted to grasslands. Positive effects are reflected in a wider local distribution of some forest species that rarely use grassland. The most important habitat and landscape variables that influenced mammal species richness and composition were vertical structure index, canopy cover, tree species diversity, percentage of grass, and the percentage of forest and grassland at the landscape scale of 0.1 km. We advise the following important measures for conservation of this mammal community: 1) reduce logging and cattle grazing in gallery forest, and 2) increase grassland buffer zones between plantation and forest.</t>
  </si>
  <si>
    <t>Agricultural Abandonment, Suburban Growth, and Forest Expansion in Puerto Rico between 1991 and 2000</t>
  </si>
  <si>
    <t xml:space="preserve">Pares-Ramos et al. </t>
  </si>
  <si>
    <t>The response of local economies to the globalization process can have a large effect on population and land-use dynamics. In countries with a high population density and relatively high levels of education, the globalization process has resulted in a shift in the local economy from agriculture to manufacturing, technology, and service sectors. This shift in the economy has impacted land-use dynamics by decreasing agricultural lands, increasing urban growth, and in some cases, increasing forest cover. This process of economic and forest transition has been well documented in Puerto Rico for the period 1950 to 1990, but some authors predicted that poor planning and continued urban growth would eliminate the gains in forest cover. To investigate the impacts of recent economic changes, we evaluated demographic and land-use changes for 880 “barrios” (i.e., neighborhoods), the smallest administrative unit, in Puerto Rico using government census data from 1990 and 2000 and land-cover classifications from 1991 and 2000. During this period, the population increased by 284 127 people (8.2%). Most of the growth was in the suburban barrios, whereas urban barrios lost population. This shift was reflected by the construction of more than 100 000 housing units in suburban barrios. Although urban sprawl is perceived as the major land-cover change, urban cover only increased from 10% to 11% between 1990 and 2000, whereas the increase in forest cover was much greater (28% to 40%). Grasslands and shrublands were the major sources of new urban and forest areas in 2000. Although these results are encouraging in terms of increasing forest cover, most of the new development has been concentrated in the coastal plains, which are the location of most of the remaining agricultural areas, a few protected areas, and threatened ecosystems (e.g., mangroves).</t>
  </si>
  <si>
    <t>Peri-Urban Neotropical Forest Transition and its Consequences for Environmental Services</t>
  </si>
  <si>
    <t xml:space="preserve">Grau et al. </t>
  </si>
  <si>
    <t>We analyzed changes in land cover in the Sierra de San Javier and its surroundings, an area of ca. 70 000 ha near San Miguel de Tucumán, an urban center of ca. 1 million people in subtropical Argentina. The analysis covered two periods: 1949–1972 and 1972–2006 using remote sensing techniques. For the year 2001, we mapped the patterns of distribution of secondary forests dominated by the most abundant exotic tree species (Ligustrum lucidum). Based on land-cover maps, we estimated sediment yield as an index of watershed condition. Urban area was growing during the whole study period. Between 1949 and 2006, forest area increased approximately 1400 ha, mostly over abandoned agriculture and grasslands; this expansion was accelerated between 1972 and 2006. Increased forest cover resulted in a reduction in erosion and sediment yield that was disproportionately large, as most new forests are located in areas of steep slopes and high rainfall. By 2001, Ligustum-dominated forests had expanded to more than 500 ha, in the southern portion of the sierra only. Overall, the analysis quantifies a process of Neotropical periurban forest transition, likely associated with socioeconomic changes related to population urbanization, that promotes improvements of some environmental services, such as watershed and biodiversity conservation. However, natural communities are strongly affected by past land use and neighboring urban areas, which have promoted a growing importance of exotic species with mostly unknown ecological consequences</t>
  </si>
  <si>
    <t>grant.2995423</t>
  </si>
  <si>
    <t>Modeling human decisions in coupled human and natural systems: Review of agent-based models</t>
  </si>
  <si>
    <t>An</t>
  </si>
  <si>
    <t>Coupled human and natural systems (CHANS) manifest various complexities such as heterogeneity, nonlinearity, feedback, and emergence. Humans play a critical role in affecting such systems and in giving rise to various environmental consequences, which may in turn affect future human decisions and behavior. In light of complexity theory and its application in CHANS, this paper reviews various decision models used in agent based simulations of CHANS dynamics, discussing their strengths and weaknesses. This paper concludes by advocating development of more process-based decision models as well as protocols or architectures that facilitate better modeling of human decisions in various CHANS.</t>
  </si>
  <si>
    <t>The Effects of Migrant Remittances on Population-Environment Dynamics in Migrant Origin Areas: International Migration, Fertility and Consumption in Highland Guatemala.</t>
  </si>
  <si>
    <t>Davis and Lopez-Carr</t>
  </si>
  <si>
    <t>Population and Environment</t>
  </si>
  <si>
    <t>International migration impacts origin regions in many ways. As examples, remittances from distant migrants may alter consumption patterns within sending communities, while exposure to different cultural norms may alter other behaviors. This paper combines these insights to offer a unique lens on migration’s environmental impact. From an environmental perspective, we ask the following question: is the likely rise in consumption brought about by remittances counterbalanced by a reduction in fertility in migrant households following exposure to lower fertility cultures? Based on ethnographic case studies in two western highland Guatemalan communities, we argue that the near-term rise in consumption due to remittances is not counterbalanced by rapid decline in migrant household fertility. However, over time, the environmental cost of consumption may be mitigated at the community level through diffusion of contraception and family planning norms yielding lower family size.</t>
  </si>
  <si>
    <t>Mixed Methods in Land Change Research: Towards Integration</t>
  </si>
  <si>
    <t xml:space="preserve">Heon et al. </t>
  </si>
  <si>
    <t>Transactions of the Institute of British Geographers</t>
  </si>
  <si>
    <t>Land change science has been strongly influenced by geographers working in geographic information science (Gutman et al. 2004). Thse geographers typically employ GIS and remote sensing technology  to determine the type and magnitude of natural- and human-induced changes on the landscape, focusing on changes in land cover (i.e. the biophysical aspects of land dynamics). As it has matured, however, land change science has moved toward inclusion of themes from geography's human-envionment tradition and other interdisciplinary endeavours to link natural and human systems in order to understand the human effects and implications of land change (Rindfuss et al. 2004; Moran and Ostrom 2005). Land change science has therefore emerged as an integrative sceince that attempts to bridge understandings of both land-use (i.e. human and social aspects of land dynamics) and land-cover change as two componenets of a coupled natural and human system. This new approach has emphasised stronger inclusion of the new human processes to establish human-environment interaction methods and models instead of approaches that conceive of human-environment interaction in uni-directional terms, i.e. as human impact on environment as represented in land cover.</t>
  </si>
  <si>
    <t>No abstract; coding on first paragraph</t>
  </si>
  <si>
    <t>Space versus Place in Complex Human-Natural Systems: Spatial and Multi-level Models of Tropical Land Use and Cover Change (LUCC) in Guatemala</t>
  </si>
  <si>
    <t xml:space="preserve">Lopez-Carr et al. </t>
  </si>
  <si>
    <t>The relative role of space and place has long been debated in geography. Yet modeling efforts applied to coupled human–natural systems seemingly favor models assuming continuous spatial relationships. We examine the relative importance of place-based hierarchical versus spatial clustering influences in tropical land use/cover change (LUCC). Guatemala was chosen as our study site given its high rural population growth and deforestation in recent decades. We test predictors of 2009 forest cover and forest cover change from 2001 to 2009 across Guatemala's 331 municipalities and 22 departments using spatial and multi-level statistical models. Our results indicate the emergence of several socio-economic predictors of LUCC regardless of model choice. Hierarchical model results suggest that significant differences exist at the municipal and departmental levels but largely maintain the magnitude and direction of single-level model coefficient estimates. They are also intervention-relevant since policies tend to be applicable to distinct political units rather than to continuous space. Spatial models complement hierarchical approaches by indicating where and to what magnitude significant negative and positive clustering associations emerge. Appreciating the comparative advantages and limitations of spatial and nested models enhances a holistic approach to geographical analysis of tropical LUCC and human–environment interactions.</t>
  </si>
  <si>
    <t>Farm households and land use in a core conservation zone of the Maya Biosphere Reserve, Guatemala</t>
  </si>
  <si>
    <t>Carr</t>
  </si>
  <si>
    <t>Human Ecology</t>
  </si>
  <si>
    <t>This paper employs cross-tabular analysis, and multivariate and logistic regression to explore demographic, political-economic, socioeconomic, and ecological patterns of farm households and land use outcomes in an emergent agricultural frontier: the Sierra de Lacandón National Park (SLNP)-a core conservation zone of the Maya Biosphere Reserve (MBR), Petén, Guatemala. Data were obtained from a 1998 probability sample of 241 farm households, the first large detailed household land use survey in Guatemala’s Selva Maya-the largest lowland tropical forest in Central America. Virtually all settler households were poor maize farmers who colonized the SLNP in search of land for subsistence. While they faced similar ecological and economic conditions, land use strategies and patterns of forest clearing varied with demographic, household, and farm characteristics. Findings support and refute elements from previous frontier land use theory and offer policy implications for conservation and development initiatives in the Maya Forest specifically, and in tropical agricultural frontiers in general.</t>
  </si>
  <si>
    <t>Population and deforestation: why rural migration matters</t>
  </si>
  <si>
    <t>Progress in Human Geography</t>
  </si>
  <si>
    <t>This paper reviews the state of knowledge in, and develops a conceptual model for, researching frontier migration in the developing world with a focus on Latin America. Since only a small fraction moves to forest frontiers, identifying people and place characteristics associated with frontier migration could usefully inform policies aimed at forest conservation and rural development. Yet population scholars train their efforts on urban and international migration while land use/cover change researchers pay scant attention to these migration flows which directly antecede the most salient footprint of human occupation on the earth's surface: the conversion of forest to agricultural land.</t>
  </si>
  <si>
    <t>The population, agriculture, and environment nexus in Latin America: country-level evidence from the latter half of the twentieth century</t>
  </si>
  <si>
    <t>Unprecedented population growth and migration accompanied equally unprecedented land use and land cover change in Latin America during the latter decades of the twentieth century. Country-level data are examined with bivariate statistics to determine relationships between changes in population patterns and land use (agriculture and forest cover) from 1961 to 2001. In South America, large forest areas were eliminated during the period, while exceptionally high rates of forest clearing were ubiquitous in the Central America/Caribbean region. These environmental changes accompanied dissimilar initial population densities and different effects of population change on agriculture. While interacting with a host of political, socio-economic, and geographic processes, it appears that both Malthusian and Boserupian demographic processes were important drivers of deforestation. Given continued, though slowing, population growth, increased urban consumption, and future land use constraints, policy makers face myriad challenges in advancing sustainable agriculture-population dynamics in Latin America.</t>
  </si>
  <si>
    <t>Deforestation and Reforestation of L atin A merica and the C aribbean (2001–2010)</t>
  </si>
  <si>
    <t>Aide, TM, M. Clark, R. Grau, D. Lopez-Carr, D. Redo, M. Bonilla, M. Levy</t>
  </si>
  <si>
    <t>Biotropica</t>
  </si>
  <si>
    <t>Forest cover change directly affects biodiversity, the global carbon budget, and ecosystem function. Within Latin American and the Caribbean region (LAC ), many studies have documented extensive deforestation, but there are also many local studies reporting forest recovery. These contrasting dynamics have been largely attributed to demographic and socio‐economic change. For example, local population change due to migration can stimulate forest recovery, while the increasing global demand for food can drive agriculture expansion. However, as no analysis has simultaneously evaluated deforestation and reforestation from the municipal to continental scale, we lack a comprehensive assessment of the spatial distribution of these processes. We overcame this limitation by producing wall‐to‐wall, annual maps of change in woody vegetation and other land‐cover classes between 2001 and 2010 for each of the 16,050 municipalities in LAC , and we used nonparametric Random Forest regression analyses to determine which environmental or population variables best explained the variation in woody vegetation change. Woody vegetation change was dominated by deforestation (−541,835 km2), particularly in the moist forest, dry forest, and savannas/shrublands biomes in South America. Extensive areas also recovered woody vegetation (+362,430 km2), particularly in regions too dry or too steep for modern agriculture. Deforestation in moist forests tended to occur in lowland areas with low population density, but woody cover change was not related to municipality‐scale population change. These results emphasize the importance of quantitating deforestation and reforestation at multiple spatial scales and linking these changes with global drivers such as the global demand for food.</t>
  </si>
  <si>
    <t>grant.2995424</t>
  </si>
  <si>
    <t>Land change for all municipalities in Latin America and the Caribbean assessed from 250-m MODIS imagery (2001-2010)</t>
  </si>
  <si>
    <t>Remote Sensing of Environment</t>
  </si>
  <si>
    <t>Although over 40 years of satellite imagery has greatly helped in documenting the location and extent of human impact, especially deforestation, our ability to confidently detect current patterns of land change at broad spatial scales needs improvement. To address this challenge, we have developed a cost-effective mapping procedure based on 250-m MODIS imagery that produces annual land-use/land-cover (LULC) maps for Latin America and the Caribbean (LAC). This procedure uses annual spectral statistics, collection of references samples with a Web-based tool, and tree-based Random Forests classifiers stratified by biome map regions to produce wall-to-wall, annual LULC maps for 2001 to 2010 that cover all of LAC. Across 26 map regions, overall pixel-level accuracy averaged 80.2 ± 8.1% for eight basic LULC classes, and 84.6 ± 6.5% for a five-class scheme. Municipality-scale area change between 2001 and 2010 in the three dominant classes (woody vegetation, mixed woody/plantation, and agriculture/herbaceous vegetation) was then estimated using regression models fit to 10 years of data, thus minimizing the impact of inter-annual class variation on change statistics. Closed-canopy forest area and change between 2001 and 2009 were well correlated with high-resolution maps of the Brazilian Legal Amazon (PRODES project). Our LAC-wide analysis of significant change revealed the recent extent and magnitude of deforestation hotspots, such as in the Amazon moist forests and the dry forests of Argentina, Paraguay and Bolivia. Our data also revealed biome-specific clusters of municipalities with increasing woody vegetation due to forest recovery, reforestation, or woody encroachment. Taken as a whole, our MODIS-based mapping and trend modeling methodology can provide reliable land change data, not just for the tropics or for forest cover, but for all biomes and municipalities in LAC and including multiple LULC classes. Because this information can be produced quickly on an annual time scale, with internally-consistent data sources, it is a very useful tool for resource managers, policy makers, scientists and conservationists interested in tracking recent land change across broad-scale, political and environmental gradients.</t>
  </si>
  <si>
    <t xml:space="preserve">More than 10 citations - randomly selected 10
</t>
  </si>
  <si>
    <t>The deforestation and reforestation of Latin America and the Caribbean (2001-2010)</t>
  </si>
  <si>
    <t xml:space="preserve">Aide et al. </t>
  </si>
  <si>
    <t>Forest cover change directly affects biodiversity, the global carbon budget, and ecosystem function. Within Latin American and the Caribbean region (LAC), many studies have documented extensive deforestation, but there are also many local studies reporting forest recovery. These contrasting dynamics have been largely attributed to demographic and socio‐economic change. For example, local population change due to migration can stimulate forest recovery, while the increasing global demand for food can drive agriculture expansion. However, as no analysis has simultaneously evaluated deforestation and reforestation from the municipal to continental scale, we lack a comprehensive assessment of the spatial distribution of these processes. We overcame this limitation by producing wall‐to‐wall, annual maps of change in woody vegetation and other land‐cover classes between 2001 and 2010 for each of the 16,050 municipalities in LAC, and we used nonparametric Random Forest regression analyses to determine which environmental or population variables best explained the variation in woody vegetation change. Woody vegetation change was dominated by deforestation (−541,835 km2), particularly in the moist forest, dry forest, and savannas/shrublands biomes in South America. Extensive areas also recovered woody vegetation (+362,430 km2), particularly in regions too dry or too steep for modern agriculture. Deforestation in moist forests tended to occur in lowland areas with low population density, but woody cover change was not related to municipality‐scale population change. These results emphasize the importance of quantitating deforestation and reforestation at multiple spatial scales and linking these changes with global drivers such as the global demand for food.</t>
  </si>
  <si>
    <t>Asymmetric forest transition related to the interaction of socio-economic development and forest type in Central America</t>
  </si>
  <si>
    <t xml:space="preserve">Redo et al. </t>
  </si>
  <si>
    <t>Proceedings of the National Academy of Sciences</t>
  </si>
  <si>
    <t>Forest transitions (FT) have been observed in many developed countries and more recently in the developing world. However, our knowledge of FT from tropical regions is mostly derived from case studies from within a particular country, making it difficult to generalize findings across larger regions. Here we overcome these difficulties by conducting a recent (2001–2010) satellite-based analysis of trends in forest cover across Central America, stratified by biomes, which we related to socioeconomic variables associated with human development. Results show a net decrease of woody vegetation resulting from 12,201 km2 of deforestation of moist forests and 6,825 km2 of regrowth of conifer and dry forests. The Human Development Index was the socioeconomic variable best associated with forest cover change. The least-developed countries, Nicaragua and Guatemala, experienced both rapid deforestation of moist forests and significant recovery of conifer and dry forests. In contrast, the most developed countries, Panama and Costa Rica, had net woody vegetation gain and a more stable forest cover configuration. These results imply a good agreement with FT predictions of forest change in relation to socioeconomic development, but strong asymmetry in rates and directions of change largely dependent upon the biome where change is occurring. The FT model should be refined by incorporating ecological and socioeconomic heterogeneity, particularly in multicountry and regional studies. These asymmetric patterns of forest change should be evaluated when developing strategies for conserving biodiversity and environmental services.</t>
  </si>
  <si>
    <t>A scalable approach to mapping annual land cover at 250 m using MODIS time series data: A case study in the Dry Chaco ecoregion of South America</t>
  </si>
  <si>
    <t>Land use and land cover (LULC) maps from remote sensing are vital for monitoring, understanding and predicting the effects of complex human–nature interactions that span local, regional and global scales. We present a method to map annual LULC at a regional spatial scale with source data and processing techniques that permit scaling to broader spatial and temporal scales, while maintaining a consistent classification scheme and accuracy. Using the Dry Chaco ecoregion in Argentina, Bolivia and Paraguay as a test site, we derived a suite of predictor variables from 2001 to 2007 from the MODIS 250 m vegetation index product (MOD13Q1). These variables included: annual statistics of red, near infrared, and enhanced vegetation index (EVI), phenological metrics derived from EVI time series data, and slope and elevation. For reference data, we visually interpreted percent cover of eight classes at locations with high-resolution QuickBird imagery in Google Earth. An adjustable majority cover threshold was used to assign samples to a dominant class. When compared to field data, we found this imagery to have georeferencing error &lt; 5% the length of a MODIS pixel, while most class interpretation error was related to confusion between agriculture and herbaceous vegetation. We used the Random Forests classifier to identify the best sets of predictor variables and percent cover thresholds for discriminating our LULC classes. The best variable set included all predictor variables and a cover threshold of 80%. This optimal Random Forests was used to map LULC for each year between 2001 and 2007, followed by a per-pixel, 3-year temporal filter to remove disallowed LULC transitions. Our sequence of maps had an overall accuracy of 79.3%, producer accuracy from 51.4% (plantation) to 95.8% (woody vegetation), and user accuracy from 58.9% (herbaceous vegetation) to 100.0% (water). We attributed map class confusion to limited spectral information, sub-pixel spectral mixing, georeferencing error and human error in interpreting reference samples. We used our maps to assess woody vegetation change in the Dry Chaco from 2002 to 2006, which was characterized by rapid deforestation related to soybean and planted pasture expansion. This method can be easily applied to other regions or continents to produce spatially and temporally consistent information on annual LULC.</t>
  </si>
  <si>
    <t>The influence of socioeconomic, environmental, and demographic factors on municipality-scale land-use/land-cover change in Mexico.</t>
  </si>
  <si>
    <t xml:space="preserve">Bonilla-Moheno et al. </t>
  </si>
  <si>
    <t>Regional Environmental Change</t>
  </si>
  <si>
    <t>Land-cover change is the result of complex multi-scale interactions between socioeconomic, demographic, and environmental factors. Demographic change, in particular, is thought to be a major driver of forest change. Most studies have evaluated these interactions at the regional or the national level, but few studies have evaluated these dynamics across multiple spatial scales within a country. In this study, we evaluated the effect of demographic, environmental, and socioeconomic variables on land-cover change between 2001 and 2010 for all Mexican municipalities (n = 2,443) as well as by biome (n = 4). We used a land-cover classification based on 250-m MODIS data to examine the change in cover classes (i.e., woody, mixed woody, and agriculture/herbaceous vegetation). We evaluated the trends of land-cover change and identified the major factors correlated with woody vegetation change in Mexico. At the national scale, the variation in woody vegetation was best explained by environmental variables, particularly precipitation; municipalities where woody cover increased tended to be in areas with low average annual precipitation (i.e., desert and dry forest biomes). Demographic variables did not contribute much to the model at the national scale. Elevation, temperature, and population density explained the change in woody cover when municipalities were grouped by biome (i.e., moist forest, dry forest, coniferous forest, and deserts). Land-cover change at the biome level showed two main trends: (1) the tropical moist biome lost woody vegetation to agriculture and herbaceous vegetation, and (2) the desert biome increased in woody vegetation within more open-canopy shrublands.</t>
  </si>
  <si>
    <t xml:space="preserve">The Impact of Internal and External Policies on Land Change in Uruguay, 2001 to 2009
</t>
  </si>
  <si>
    <t xml:space="preserve">Environmental Conservation </t>
  </si>
  <si>
    <t>Policies play a pivotal role in determining land change. Uruguay has been subject to first a rise and then decline in plantations of exotic trees as a result of internal Uruguayan government policies, and a recent substantial increase in soybean cultivation that may be attributed to Argentinean policies. To properly assess the relationship between land change and changes in land-use policies, vegetation change for Uruguay from 2001 to 2009 was mapped using MODIS imagery. Between 2001 and 2009, the area covered by exotic tree plantations declined by 1435 km2, and 34 681 km2 of herbaceous cover was converted to agricultural cover, mainly soybean cultivation. Uruguay and Argentina implemented land-use policy changes following the 2002 economic collapse. Rapid increase in exotic tree plantations, mainly in the 1990s, may have been stimulated by Uruguayan government incentives, while their recent decline coincides with the subsequent elimination of these incentives. The rapid increase in soybean production may be largely attributed to recent tax regimes in Argentina and lack of export tax in Uruguay combining to provide a favourable financial climate for Uruguayan soybean cultivation. Soybean cultivation is predicted to continue to expand in Uruguay, while exotic tree plantations should also increase in importance owing to the recent establishment of the world's largest pulp mill.</t>
  </si>
  <si>
    <t>Vegetation Change in Brazil's Dryland Ecoregions and the Relationship to Crop Production and Environmental Factors: Cerrado, Caatinga and Mato Grosso, 2001-2009</t>
  </si>
  <si>
    <t>South America’s drylands remain some of the most threatened ecosystems on the planet. Yet, we know very little about the dynamics of land-use and land-cover change (LUCC) in these understudied regions. Our objective is to map vegetation change in Brazil’s three largest dryland ecoregions – the Cerrado, Caatinga, and Mato Grosso seasonal forests – using MODIS (Moderate Resolution Imaging Spectroradiometer) data from 2001 to 2009 at the scale of the municipality. We then assess the relationship between changes in land use and land cover and changes in crop and animal production and environmental factors using random forest regression. Although deforestation is still the dominant transition in Mato Grosso, portions of the Cerrado and Caatinga are experiencing a return of woody vegetation. Other agricultural production systems such as sugarcane also play a key role in vegetation change dynamics, besides soybean and cattle ranching. Municipalities with low standard deviations of temperature, high annual precipitation totals, and low elevation are most likely to have undergone deforestation from 2001 to 2009. In the Cerrado, sugarcane is positively associated with woody regrowth, but these changes may be resulting in displacement deforestation in Mato Grosso. Increases in rainfall and the decline of agriculture were responsible for the return of woody vegetation in the Caatinga.</t>
  </si>
  <si>
    <t>Differences in Vegetation Change among Land Tenure Regimes in Mexico: a Country-Wide Analysis</t>
  </si>
  <si>
    <t>Land Use Policy</t>
  </si>
  <si>
    <t>There is an ongoing debate on the effect different property regimes have on the use of natural resources and land conversion (i.e., deforestation or reforestation). Much of the discussion has been centered on the two main forms of tenure regime: common-pool system and private property. Case studies around the world have provided evidence on whether one is more effective at preventing deforestation than the other, but there is not a clear pattern. Part of the problem is that evidence comes from theoretical models or isolated case studies instead of comparative studies across large areas. This paper helps to fill this gap by analyzing the association between land cover change (2001–2010) and land tenure regimes including private and two types of common-pool systems (communal and ejido) in Mexico at the municipality level. The analyses were conducted for each of the four major biomes (i.e., moist forest, dry forest, coniferous forest, and desert) to control for differences in environmental factors. Municipalities dominated by communal land tenure had the largest increase in woody cover (classified as &gt;80% cover) in the moist forest, dry forest, and coniferous forest biomes, and municipalities classified as private also had an increase in woody cover, particularly in the desert biome. In contrast, municipalities classified as ejidos (common-pool tenure system resulting from the land reform) lost woody cover mostly in moist forest and desert biomes, but gained woody cover in dry forest and coniferous forest biomes. In modeling analyses, environmental variables were the most important variables associated with woody cover change for private and most communal municipalities, while socioeconomic variables were the most important in ejido regimes. These results highlight the importance of land tenure on land cover change, and show that differences in woody cover change between types of common-pool systems can be larger than their differences with private land tenure. During the last 10 years, virtually all deforestation has occurred in areas dominated by ejidos; in contrast, communal and private regimes seem to ameliorate the deforestation process.</t>
  </si>
  <si>
    <t>The Relative Importance of Socio-Economic and Environmental Variables in Explaining Land Change in Bolivia, 2001-2009</t>
  </si>
  <si>
    <t>Annals of the Association of American Geographers</t>
  </si>
  <si>
    <t>This study assesses the relationship between trends in land change from 2001 to 2010 and socioeconomic and environmental variables in Bolivia at multiple spatial scales using a nonparametric, tree-based modeling approach. It also explores the theoretical dimensions surrounding the debate over the relative importance of socioeconomic and environmental variables in explaining land change. Results from the land change analysis show several hotspots of dynamic change. The majority of woody vegetation loss occurred in the eastern lowlands of Santa Cruz, Beni, and Pando and was attributable to the expansion of industrial agriculture. Gains in woody vegetation took place in the drylands of Santa Cruz and Beni savanna, and these changes were attributed to shifting patterns in precipitation and fire rather than human-induced change. Other hotspots of woody vegetation gain were attributed to abandonment of agriculture and herbaceous lands in the intermontane valleys of the southern Andes. Regression analyses showed that population and other demographic variables were poor predictors of land change. There is a clear relationship, however, between changes in woody and agriculture/herbaceous vegetation and environmental variables such as precipitation, temperature, and elevation. Municipalities with adequate precipitation and moderate temperature tended to show increases in agriculture and herbaceous vegetation and woody vegetation declines. Woody vegetation tended to increase in municipalities at higher elevations. This study also shows that explanations of only wealth or population as the main drivers of land change undervalue the role that natural features, like topography and precipitation, play in limiting or permitting certain land-use decisions.</t>
  </si>
  <si>
    <t>Spatial analysis of conservation priorities based on ecosystem services in the Atlantic Forest region of Misiones, Argentina</t>
  </si>
  <si>
    <t>Forests</t>
  </si>
  <si>
    <t>Understanding the spatial pattern of ecosystem services is important for effective environmental policy and decision-making. In this study, we use a geospatial decision-support tool (Marxan) to identify conservation priorities for habitat and a suite of ecosystem services (storage carbon, soil retention and water yield) in the Upper Paraná Atlantic Forest from Misiones, Argentina—an area of global conservation priority. Using these results, we then evaluate the efficiency of existing protected areas in conserving both habitat and ecosystem services. Selected areas for conserving habitat had an overlap of carbon and soil ecosystem services. Yet, selected areas for water yield did not have this overlap. Furthermore, selected areas with relatively high overlap of ecosystem services tended to be inside protected areas; however, other important areas for ecosystem services (i.e., central highlands) do not have legal protection, revealing the importance of enforcing existing environmental regulations in these areas.</t>
  </si>
  <si>
    <t>grant.2995426</t>
  </si>
  <si>
    <t>Linking Social Norms to Efficient Conservation Investment in Payments for Ecosystem Services</t>
  </si>
  <si>
    <t xml:space="preserve">Chen et al. </t>
  </si>
  <si>
    <t>An increasing amount of investment has been devoted to protecting and restoring ecosystem services worldwide. The efficiency of conservation investments, including payments for ecosystem services (PES), has been found to be affected by biological, political, economic, demographic, and social factors, but little is known about the effects of social norms at the neighborhood level. As a first attempt to quantify the effects of social norms, we studied the effects of a series of possible factors on people's intentions of maintaining forest on their Grain-to-Green Program (GTGP) land plots if the program ends. GTGP is one of the world's largest PES programs and plays an important role in global conservation efforts. Our study was conducted in China's Wolong Nature Reserve, home to the world-famous endangered giant pandas and &gt;4,500 farmers. We found that, in addition to conservation payment amounts and program duration, social norms at the neighborhood level had significant impacts on program re-enrollment, suggesting that social norms can be used to leverage participation to enhance the sustainability of conservation benefits from PES programs. Moreover, our results demonstrate that economic and demographic trends also have profound implications for sustainable conservation. Thus, social norms should be incorporated with economic and demographic trends for efficient conservation investments.</t>
  </si>
  <si>
    <t>Spatial and Temporal Patterns of Fuelwood Collection</t>
  </si>
  <si>
    <t xml:space="preserve">He et al. 
</t>
  </si>
  <si>
    <t>Approximately 3 billion people, half of the World's population, are still using fuelwood in their daily lives. Fuelwood collection has been recognized as an important factor in habitat fragmentation and degradation and biodiversity loss, especially in developing countries. Understanding spatial and temporal patterns of fuelwood collection is fundamental to understanding human–environment interactions and designing effective conservation policies. Using Wolong Nature Reserve for giant pandas (Ailuropoda melanoleuca) in China as an example, we surveyed 200 rural households for the locations of their fuelwood collection sites in the past three decades (1970s, 1980s, and 1990s) and other ecological, economic, social, and demographic data. We found that fuelwood collection sites were becoming higher in elevation, more remote, and closer to highly suitable panda habitat from the 1970s to the 1990s. Consequently, fuelwood collectors were traveling longer distances to physically challenging areas, in our case, to areas of high-quality panda habitat. These spatial and temporal patterns of fuelwood collection suggest that future conservation policies for giant pandas, and other species worldwide, should also consider the needs of local communities.</t>
  </si>
  <si>
    <t>China, India, and the Environment</t>
  </si>
  <si>
    <t xml:space="preserve">Bawa et al. </t>
  </si>
  <si>
    <t>Science</t>
  </si>
  <si>
    <t>China and India, the emerging economic giants of the world, will play a significant, perhaps a dominant, role in shaping the environmental outcomes for our planet in the 21st century. Both countries are expected to maintain an 8 to 9% rate of economic growth over the next several years (1). Even when much of the world is experiencing a recession, China and India in 2009 are projected to achieve high Gross Domestic Product growth (China, 8.4%; India, 6.2%; world, −2.2%) (1). Development in China and India is fueled not only by the natural capital within the countries, but also increasingly by imports of raw materials, particularly from southeast Asia. Both nations import ∼9 million tons of crude palm oil annually—almost one-quarter of global production—mostly from Malaysia and Indonesia (2). The degree to which China and India consume natural resources within their boundaries, and beyond, will largely determine future environmental, social, and economic outcomes. The two countries have been engaged in a border dispute that included a bitter, but brief, war in 1962. We propose that much more earnest cooperation between the world's two most populous countries will be vital for mitigating biodiversity loss, global warming, and deforestation.</t>
  </si>
  <si>
    <t>Revolutionizing China's environmental protection</t>
  </si>
  <si>
    <t>Liu and Diamond</t>
  </si>
  <si>
    <t>China’s economic growth in the past three decades has been the fastest among major nations, with an almost 10% annual increase in gross domestic product (GDP) (see figure, right). However, its environmental degradation has also accelerated, and its environmental sustainability index is near the bottom among the countries of the world (1)</t>
  </si>
  <si>
    <t>no abstract, first paragraph</t>
  </si>
  <si>
    <t>Environmental impacts of divorce</t>
  </si>
  <si>
    <t xml:space="preserve">Yu and Liu
</t>
  </si>
  <si>
    <t>Divorce is increasingly common around the world. Its causes, dynamics, and socioeconomic impacts have been widely studied, but little research has addressed its environmental impacts. We found that average household size (number of people in a household) in divorced households (households with divorced heads) was 27–41% smaller than married households (households with married heads) in 12 countries across the world around the year 2000 (between 1998 and 2002). If divorced households had combined to have the same average household size as married households, there could have been 7.4 million fewer households in these countries. Meanwhile, the number of rooms per person in divorced households was 33–95% greater than in married households. In the United States (U.S.) in 2005, divorced households spent 46% and 56% more on electricity and water per person than married households. Divorced households in the U.S. could have saved more than 38 million rooms, 73 billion kilowatt-hours of electricity, and 627 billion gallons of water in 2005 alone if their resource-use efficiency had been comparable to married households. Furthermore, U.S. households that experienced divorce used 42–61% more resources per person than before their dissolution. Remarriage of divorced household heads increased household size and reduced resource use to levels similar to those of married households. The results suggest that mitigating the impacts of resource-inefficient lifestyles such as divorce helps to achieve global environmental sustainability and saves money for households.</t>
  </si>
  <si>
    <t>Distribution of Economic Benefits from Ecotourism: A Case Study of Wolong Nature Reserve for Giant Pandas in China</t>
  </si>
  <si>
    <t xml:space="preserve">He et al. </t>
  </si>
  <si>
    <t>Environmental Management</t>
  </si>
  <si>
    <t>Ecotourism is widely promoted as a conservation tool and actively practiced in protected areas worldwide. Theoretically, support for conservation from the various types of stakeholder inside and outside protected areas is maximized if stakeholders benefit proportionally to the opportunity costs they bear. The disproportional benefit distribution among stakeholders can erode their support for or lead to the failure of ecotourism and conservation. Using Wolong Nature Reserve for Giant Pandas (China) as an example, we demonstrate two types of uneven distribution of economic benefits among four major groups of stakeholders. First, a significant inequality exists between the local rural residents and the other types of stakeholder. The rural residents are the primary bearers of the cost of conservation, but the majority of economic benefits (investment, employment, and goods) in three key ecotourism sectors (infrastructural construction, hotels/restaurants, and souvenir sales) go to other stakeholders. Second, results show that the distribution of economic benefits is unequal among the rural residents inside the reserve. Most rural households that benefit from ecotourism are located near the main road and potentially have less impact on panda habitat than households far from the road and closer to panda habitats. This distribution gap is likely to discourage conservation support from the latter households, whose activities are the main forces degrading panda habitats. We suggest that the unequal distribution of the benefits from ecotourism can be lessened by enhancing local participation, increasing the use of local goods, and encouraging relocation of rural households closer to ecotourism facilities.</t>
  </si>
  <si>
    <t>Complexity of coupled human and natural systems</t>
  </si>
  <si>
    <t xml:space="preserve">Liu et al. </t>
  </si>
  <si>
    <t>Integrated studies of coupled human and natural systems reveal new and complex patterns and processes not evident when studied by social or natural scientists separately. Synthesis of six case studies from around the world shows that couplings between human and natural systems vary across space, time, and organizational units. They also exhibit nonlinear dynamics with thresholds, reciprocal feedback loops, time lags, resilience, heterogeneity, and surprises. Furthermore, past couplings have legacy effects on present conditions and future possibilities.</t>
  </si>
  <si>
    <t xml:space="preserve">From plot to landscape scale: linking tropical biodiversity measurements across spatial scales </t>
  </si>
  <si>
    <t xml:space="preserve">DeFries et al. </t>
  </si>
  <si>
    <t>Frontiers in Ecology and the Environment</t>
  </si>
  <si>
    <t>Quantitative measurements of changes in tropical biodiversity are sparse, despite wide agreement that maintaining biodiversity is a key conservation goal. Pan-tropical networks to systematically measure plotlevel biodiversity are currently being developed to close this gap. We propose that a key component of such networks is the monitoring of human activities at broader scales around plots, to enable interpretation of biodiversity trends. This monitoring goal raises questions about the spatial extent and variables needed to capture interactions between human activities and biodiversity at multiple scales. We suggest a pragmatic approach to delineate and monitor a “zone of interaction” around biodiversity measurement sites to bridge across these scales. We identify the hydrologic, biological, and human interactions that connect local-scale measurements with broader-scale processes. We illustrate the concept with case studies in the Udzungwa Mountains in Tanzania and Ranomafana National Park in Madagascar; however, the framework applies to other biodiversity measurement sites and monitoring networks as well.</t>
  </si>
  <si>
    <t>Long-Term Effects of Family Planning and Other Determinants of Fertility on Population and Environment: Agent-Based Modeling Evidence from Wolong Nature Reserve, China.</t>
  </si>
  <si>
    <t>An and Liu</t>
  </si>
  <si>
    <t>The practice of family planning has a long history, but its environmental implications have not often been considered. Using data from Wolong Nature Reserve for the conservation of the world-famous giant pandas in China, we employ a spatially explicit agent-based model to simulate how family-planning and other fertility-related decisions may affect human population, household number, and panda habitat over time. Simulation results indicate that (1) population size has the shortest time lag in response to changes in family-planning decisions, and panda habitat has the longest time lag; (2) the amount of panda habitat is more sensitive to factors affecting number of households than those affecting population size; (3) although not large in quantity nor changing landscape fragmentation substantially, the associated changes in habitat are in good areas for the panda. This study offers a novel approach to studying long-term demographic and environmental effects of family-planning and fertility-related decisions across space.</t>
  </si>
  <si>
    <t>Effects of fuelwood collection and timber harvesting on giant panda habitat use</t>
  </si>
  <si>
    <t xml:space="preserve">Bearer et al. </t>
  </si>
  <si>
    <t xml:space="preserve">Biological Conservation </t>
  </si>
  <si>
    <t>Timber harvesting and fuelwood collection have dramatically reduced the total amount of forestland around the world, including in China. To understand how timber harvesting and fuelwood collection activities affect use by wildlife, we examined giant panda (Ailuropoda melanoleuca) use within Wolong Nature Reserve, Sichuan Province, southwest China. We evaluated giant panda use of habitat by observing the presence/absence of panda feces in 913 field plots. Newly harvested areas (0–10 years) had the lowest frequency of feces presence (3%), while unharvested forests had the highest (36%). Feces presence is influenced by bamboo cover, overstory and midstory composition, slope, aspect and distance to human activity. Results suggest that timber harvesting and fuelwood collection have important impacts on the use of forested habitats and panda use is reduced for several decades after harvests. However, as the forest regenerates, panda habitat may begin to recover after a period of at least 37 years. This has potential implications for the long-term conservation of panda habitats and suggests that if forestland is maintained via the Natural Forest Conservation Program (China’s logging ban), habitats that were previously harvested may eventually regenerate and increase the potential for the species long-term survival.</t>
  </si>
  <si>
    <t>grant.2996626</t>
  </si>
  <si>
    <t>0814692</t>
  </si>
  <si>
    <t>Global analysis and simulation of land-use change associated with urbanization</t>
  </si>
  <si>
    <t>Jenerette and Potere</t>
  </si>
  <si>
    <t>Landscape Ecology</t>
  </si>
  <si>
    <t>A combination of rapid population growth and an accelerating demographic shift from rural to urbanized habitats has resulted in urbanization becoming an increasingly global phenomenon. Two alternate hypotheses describing urban landscape trajectories suggest urbanization is either leading to more homogeneous global patterns or urbanization has dichotomous trajectories of increasing dispersal or coalescence. To better understand the global variation in urban land-cover patterns and trajectories we described the variation in urban landscape structure for 120 cities distributed throughout the world assessed at circa 1990 and 2000. We coupled these data to a low-dimensional neighborhood based model of urban growth using a data-model fusion approach. Trajectories of urban growth were assessed using both the original data and model projections to 2030. The patterns of landscape change were related to both the rate of growth and income. The historical patterns of change showed a trend of increasing landscape complexity and this trend was projected to continue. Urban rate of growth was closely related to the change in several landscape metrics. Income was associated with landscape dynamics and this effect interacted with city size. Large cities were less sensitive to the income effect than small cities. Along with changes to the magnitude of each metric, the overall variation in metrics between years generally exhibited a decrease in variability and this variability was projected to continue decreasing. These findings supported the hypothesis that urban landscapes are becoming more homogeneous and that the dispersal-coalescing dichotomy represent endpoints rather than alternate states of urban growth.</t>
  </si>
  <si>
    <t>Experimental landscape ecology</t>
  </si>
  <si>
    <t xml:space="preserve">Jenerette and Shen </t>
  </si>
  <si>
    <t>Experimentation in landscape ecology is widely conducted using diverse approaches to answer a broad range of questions. By assessing the response to controlled manipulations alternate hypotheses can be clearly refuted, model parameters quantified, and conditions are often ripe for unexpected insights. Results from landscape experiments complement the many well developed observational and modeling approaches more commonly used in landscape ecology. To better understand how landscape experimentation has been conducted and to identify future research directions, we reviewed and organized the diversity of experiments. We identified fifteen distinct landscape experiment types, which we categorized into four broad groups including (I) identifying landscape structure, (II) identifying how ecological processes vary within existing landscapes, (III) identifying how landscape structure influences ecological processes, and (IV) identifying landscape pattern formation factors. Experiment types vary along axes of scalable to real landscapes and generalizability, suitability for analysis through traditional experimental design and flexibility of experimental setup, and complexity of implementation and resource requirements. The next generation of experiments are benefiting from more explicit inclusion of scaling theories and tighter coupling between experiments and cyberinfrastructure. Future experimental opportunities for landscape ecologists include expanded collaborations among experiments, better representations of microbial-soil structure relationships at microscales, and direct evaluations of landscape interactions with global changes. The history, current practice, and future needs of landscape ecological research strongly support an expanded role of experimental approaches that complements the rich observational and modeling strengths of the field.</t>
  </si>
  <si>
    <t>Ecosystem services and urban heat riskscape moderation: Water, green spaces, and social inequality in Phoenix, USA</t>
  </si>
  <si>
    <t xml:space="preserve">Jenerette et al. </t>
  </si>
  <si>
    <t>Ecological Applications</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</si>
  <si>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</si>
  <si>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grant.2996637</t>
  </si>
  <si>
    <t>0816168</t>
  </si>
  <si>
    <t>Occupation and Environmental Heat-Associated Deaths in Maricopa County, Arizona: A Case-Control Study</t>
  </si>
  <si>
    <t xml:space="preserve">Petitti et al. </t>
  </si>
  <si>
    <t>Background
Prior research shows that work in agriculture and construction/extraction occupations increases the risk of environmental heat-associated death.
Purpose
To assess the risk of environmental heat-associated death by occupation.
Methods
This was a case-control study. Cases were heat-caused and heat-related deaths occurring from May-October during the period 2002–2009 in Maricopa County, Arizona. Controls were selected at random from non-heat-associated deaths during the same period in Maricopa County. Information on occupation, age, sex, and race-ethnicity was obtained from death certificates. Logistic regression analysis was used to estimate odds ratios for heat-associated death.
Results
There were 444 cases of heat-associated deaths in adults (18+ years) and 925 adult controls. Of heat-associated deaths, 332 (75%) occurred in men; a construction/extraction or agriculture occupation was described on the death certificate in 115 (35%) of these men. In men, the age-adjusted odds ratios for heat-associated death were 2.32 (95% confidence interval 1.55, 3.48) in association with construction/extraction and 3.50 (95% confidence interval 1.94, 6.32) in association with agriculture occupations. The odds ratio for heat-associated death was 10.17 (95% confidence interval 5.38, 19.23) in men with unknown occupation. In women, the age-adjusted odds ratio for heat-associated death was 6.32 (95% confidence interval 1.48, 27.08) in association with unknown occupation. Men age 65 years and older in agriculture occupations were at especially high risk of heat-associated death.
Conclusion
The occurrence of environmental heat-associated death in men in agriculture and construction/extraction occupations in a setting with predictable periods of high summer temperatures presents opportunities for prevention.</t>
  </si>
  <si>
    <t>Climate change and health in cities: impacts of heat and air pollution and potential co-benefits from mitigation and adaptation</t>
  </si>
  <si>
    <t xml:space="preserve">Harlan and Ruddell </t>
  </si>
  <si>
    <t xml:space="preserve">Current Opinion in Environmental Sustainability </t>
  </si>
  <si>
    <t>Excess morbidity and mortality related to extremely hot weather and poor air quality are found in cities worldwide. This is a major public health concern for cities now and looking toward the future because the interactions of global climate change, urban heat islands, and air pollution are predicted to place increasing health burdens on cities. The proposed mitigation and adaptation strategies in cities’ climate risk management plans may produce health co-benefits by reducing emissions and cooling temperatures through changes in the built environment. There are challenges, however, to implementing the plans and the most widely documented beneficial policy to date is the adoption of heat warning and air quality alert systems to trigger emergency responses.</t>
  </si>
  <si>
    <t>Heat-Related Deaths in Hot Cities: Estimates of Human Tolerance to High Temperature Thresholds</t>
  </si>
  <si>
    <t xml:space="preserve">Harlan et al. </t>
  </si>
  <si>
    <t>International Journal of Environmental Research and Public Health</t>
  </si>
  <si>
    <t>In this study we characterized the relationship between temperature and mortality in central Arizona desert cities that have an extremely hot climate. Relationships between daily maximum apparent temperature (ATmax) and mortality for eight condition-specific causes and all-cause deaths were modeled for all residents and separately for males and females ages &lt;65 and ≥65 during the months May–October for years 2000–2008. The most robust relationship was between ATmax on day of death and mortality from direct exposure to high environmental heat. For this condition-specific cause of death, the heat thresholds in all gender and age groups (ATmax = 90–97 °F; 32.2‒36.1 °C) were below local median seasonal temperatures in the study period (ATmax = 99.5 °F; 37.5 °C). Heat threshold was defined as ATmax at which the mortality ratio begins an exponential upward trend. Thresholds were identified in younger and older females for cardiac disease/stroke mortality (ATmax = 106 and 108 °F; 41.1 and 42.2 °C) with a one-day lag. Thresholds were also identified for mortality from respiratory diseases in older people (ATmax = 109 °F; 42.8 °C) and for all-cause mortality in females (ATmax = 107 °F; 41.7 °C) and males &lt;65 years (ATmax = 102 °F; 38.9 °C). Heat-related mortality in a region that has already made some adaptations to predictable periods of extremely high temperatures suggests that more extensive and targeted heat-adaptation plans for climate change are needed in cities worldwide.</t>
  </si>
  <si>
    <t>Historical Threshold Temperatures for Phoenix (Urban) and Gila Bend (Desert), Central Arizona, USA</t>
  </si>
  <si>
    <t xml:space="preserve">Ruddell et al. </t>
  </si>
  <si>
    <t>Climate Research</t>
  </si>
  <si>
    <t>Several critically important temperature thresholds are experienced in the climate of the desert southwest USA and in central Arizona. These thresholds present significant and increasing challenges to social systems. Utilizing daily surface air temperature records from Phoenix and Gila Bend regional weather stations from 1900−2007, we examined 3 temperature thresholds: (1) frost days (minimum temperature &lt; 0°C); (2) misery days (maximum temperature ≥43.3°C); and (3) local characteristics of heat waves. We investigated historic climate patterns in addition to considering the human implications associated with these changes. Analyses also integrated multidecadal modes of the El Niño−Southern Oscillation (ENSO) and the Pacific Decadal Oscillation (PDO). Key findings of this study were: (1) uneven warming trends among temperature thresholds between the Phoenix (pronounced warming) and Gila Bend (modest warming) weather stations; (2) disjointed associations between ENSO and PDO with frost and misery days, signaling anthropogenic interference between temperature thresholds and historic atmospheric processes; (3) variable effects of ENSO and PDO modulations on annual frost and misery days; (4) evidence of urbanization suppressing local effects of global climate systems (i.e. ENSO, PDO); and (5) potentially significant and widespread adverse impacts on many local environmental, economic, and social systems as a result of changes in threshold temperatures.</t>
  </si>
  <si>
    <t>Extreme Summer Heat in Phoenix, Arizona (USA) under Global Climate Change (2041-2070)</t>
  </si>
  <si>
    <t>Grossman-Clarke</t>
  </si>
  <si>
    <t>Die Erde</t>
  </si>
  <si>
    <t>Summer extreme heat events in the arid Phoenix, Arizona (USA) metropolitan region for the period 2041-2070 are projected based on the ensemble of ten climate models from the North American Regional Climate Change Assessment Program for the SRES A2 greenhouse gas emissions scenario by the Intergovernmental Panel on Climate Change. Extreme heat events are identified by measures related to two thresholds of the maximum daily air temperature distribution for the historical reference period 1971-2000. Comparing this reference period to the model ensemble-mean, the frequency of extreme heat events is projected to increase by a factor of six to 1.9 events per summer and the average number of event days per year is projected to increase by a factor of 14. The inter-model range for the average number of EHE days per summer is larger for the projected climate, 10.6 to 42.2 days, than for simulations of the past climate simulations (1.5 to 2.4 days).</t>
  </si>
  <si>
    <t>Contribution of Land Use Changes to Near-Surface Air Temperatures during Recent Summer Extreme Heat Events in the Phoenix Metropolitan Area</t>
  </si>
  <si>
    <t>Journal of Applied Meteorology and Climatology</t>
  </si>
  <si>
    <t>The impact of 1973–2005 land use–land cover (LULC) changes on near-surface air temperatures during four recent summer extreme heat events (EHEs) are investigated for the arid Phoenix, Arizona, metropolitan area using the Weather Research and Forecasting Model (WRF) in conjunction with the Noah Urban Canopy Model. WRF simulations were carried out for each EHE using LULC for the years 1973, 1985, 1998, and 2005. Comparison of measured near-surface air temperatures and wind speeds for 18 surface stations in the region show a good agreement between observed and simulated data for all simulation periods. The results indicate consistent significant contributions of urban development and accompanying LULC changes to extreme temperatures for the four EHEs. Simulations suggest new urban developments caused an intensification and expansion of the area experiencing extreme temperatures but mainly influenced nighttime temperatures with an increase of up to 10 K. Nighttime temperatures in the existing urban core showed changes of up to ∼2 K with the ongoing LULC changes. Daytime temperatures were not significantly affected where urban development replaced desert land (increase by ∼1 K); however, maximum temperatures increased by ∼2–4 K when irrigated agricultural land was converted to suburban development. According to the model simulations, urban landscaping irrigation contributed to cooling by 0.5–1 K in maximum daytime as well as minimum nighttime 2-m air temperatures in most parts of the urban region. Furthermore, urban development led to a reduction of the already relatively weak nighttime winds and therefore a reduction in advection of cooler air into the city.</t>
  </si>
  <si>
    <t>Urban Vegetation and Income Segregation in Drylands: A Synthesis of Seven Metropolitan Regions in the Southwestern United States</t>
  </si>
  <si>
    <t>Environmental Research Letters</t>
  </si>
  <si>
    <t>To better understand how urbanization affects the amount and timing of urban vegetation in drylands we investigated remotely sensed vegetation patterns across seven large metropolitan regions in the southwestern United States. We asked (1) how low density urban land cover differed from adjacent wildland grass, herb, and shrub land covers in both the amount of vegetation and the length of the growing season, (2) how neighborhood income affected patterns of vegetation within low density urban cover, and (3) how cities differed from one another in their vegetation patterns. We found that urbanization generally has a strong influence on vegetation compared to adjacent wildlands. In four of the metropolitan regions the cumulative enhanced vegetation index (EVI) and growing season length in low density developments were higher than grass, herb, and shrub land covers. Within all metropolitan regions, there was a significant socioeconomic effect where higher income areas had a higher cumulative EVI than lower income areas. The large differences in urban vegetation among cities were related to precipitation and total domestic water use. These findings help to identify how urbanization influences vegetation, with implications for the availability of ecosystem services and requirements for irrigation in hot dryland cities.</t>
  </si>
  <si>
    <t>Scales of perception: public awareness of regional and neighborhood climates</t>
  </si>
  <si>
    <t>Climate Change</t>
  </si>
  <si>
    <t>Understanding public perceptions of climate is critical for developing an effective strategy to mitigate the effects of human activity on the natural environment and reduce human vulnerability to the impacts of climate change. While recent climate assessments document change among various physical systems (e.g., increased temperature, sea level rise, shrinking glaciers), environmental perceptions are relatively under-researched despite the fact that there is growing skepticism and disconnect between climate science and public opinion. This study utilizes a socio-ecological research framework to investigate how public perceptions compared with environmental conditions in one urban center. Specifically, air temperature during an extreme heat event was examined as one characteristic of environmental conditions by relating simulations from the Weather Research and Forecast (WRF) atmospheric model with self-reported perceptions of regional and neighborhood temperatures from a social survey of Phoenix, AZ (USA) metropolitan area residents. Results indicate that: 1) human exposure to high temperatures varies substantially throughout metropolitan Phoenix; 2) public perceptions of temperature are more strongly correlated with proximate environmental conditions than with distal conditions; and 3) perceptions of temperature are related to social characteristics and situational variables. The social constructionist paradigm explains public perceptions at the regional scale, while experience governs attitude formation at the neighborhood scale.</t>
  </si>
  <si>
    <t>The Energy-Water Nexus: Are There Tradeoffs between Residential Energy and Water Consumption in Arid Cities?</t>
  </si>
  <si>
    <t>Ruddell and Dixon</t>
  </si>
  <si>
    <t>International Journal of Biometeorology</t>
  </si>
  <si>
    <t>Water scarcity, energy consumption, and air temperature regulation are three critical resource and environmental challenges linked to urban population growth. While appliance efficiency continues to increase, today’s homes are larger and residents are using more energy-consuming devices. Recent research has often described the energy–water nexus as a “tradeoff” between energy and water due to reduced temperatures resulting from irrigated vegetation. Accordingly, some arid cities have implemented landscape-conversion programs that encourage homeowners to convert their yards from grass (mesic) to drought-tolerant (xeric) landscapes to help conserve water resources. We investigated these relationships in Phoenix, Arizona by examining energy and water data for the summer months of June–September 2005 while temperature variability was analyzed from a local heat wave. Results show parallel consumption patterns with energy and water use strongly correlated and newer homes using more of both. The counterintuitive findings show that “drought-resistant” models may not be beneficial for community health, environment, or economics and that this issue is further complicated by socio-economic variables.</t>
  </si>
  <si>
    <t>Creating the Park Cool Island in an Inner-City Neighborhood: Heat Mitigation Strategy for Phoenix, Arizona</t>
  </si>
  <si>
    <t xml:space="preserve">Declet-Barreto et al. </t>
  </si>
  <si>
    <t>Urban Ecosystems</t>
  </si>
  <si>
    <t>We conducted microclimate simulations in ENVI-Met 3.1 to evaluate the impact of vegetation in lowering temperatures during an extreme heat event in an urban core neighborhood park in Phoenix, Arizona. We predicted air and surface temperatures under two different vegetation regimes: existing conditions representative of Phoenix urban core neighborhoods, and a proposed scenario informed by principles of landscape design and architecture and Urban Heat Island mitigation strategies. We found significant potential air and surface temperature reductions between representative and proposed vegetation scenarios: 1) a Park Cool Island effect that extended to non-vegetated surfaces; 2) a net cooling of air underneath or around canopied vegetation ranging from 0.9 °C to 1.9 °C during the warmest time of the day; and 3) potential reductions in surface temperatures from 0.8 °C to 8.4 °C in areas underneath or around vegetation.</t>
  </si>
  <si>
    <t>grant.2996638</t>
  </si>
  <si>
    <t>The sociology of landowner interest in restoring fire-adapted, biodiverse habitats in the wildland-urban interface of Oregon's Willamette Valley Ecoregion</t>
  </si>
  <si>
    <t xml:space="preserve">Nielsen-Pincus et al. </t>
  </si>
  <si>
    <t>Proceedings on the second conference on the Human Dimensions of Wildland Fire U.S. Department of Agriculture</t>
  </si>
  <si>
    <t>In many parts of the world, the combined effects of wildfire, climate change, and population growth in the wildland-urban interface pose increasing risks to both people and biodiversity. These risks are exemplified in western Oregon’s Willamette Valley Ecoregion, where population is projected to double by 2050 and climate change is expected to increase wildfire risk. Restoring elements of the region’s historic fire-adapted prairie, savanna, and woodland habitats may help to reduce future wildfire risk and help conserve the region’s threatened biodiversity. We report on a mail survey (n = 939) examining the socio-demographic factors influencing private landowners’ likelihood of restoring fire-adapted habitats in the future. We found that newer landowners, landowners with a liberal political ideology, and landowners who have experienced wildfire are more likely to restore fire-adapted habitats in the future than their long-time owner, conservative, or inexperienced counterparts. However, experience with wildfire ceased to be a significant influence when we controlled for underlying landowner motivations for owning their property. Our findings can help planners and scientists better understand and account for the effects of a dynamic human population’s influence on landscape patterns, structures, and composition.</t>
  </si>
  <si>
    <t>grant.2997581</t>
  </si>
  <si>
    <t>Sustaining ecological integrity with respect to climate change: A fuzzy adaptive management approach</t>
  </si>
  <si>
    <t>Prato, T.</t>
  </si>
  <si>
    <t>A fuzzy adaptive management framework is proposed for evaluating the vulnerability of an ecosystem to losing ecological integrity as a result of climate change in an historical period (ex post evaluation) and selecting the best compensatory management action for reducing potential adverse impacts of future climate change on ecological integrity in a future period (ex ante evaluation). The ex post evaluation uses fuzzy logic to test hypotheses about the extent of past ecosystem vulnerability to losing ecological integrity and the ex ante evaluation uses the fuzzy minimax regret criterion to determine the best compensatory management action for alleviating potential adverse impacts of climate change on ecosystem vulnerability to losing ecological integrity in a future period. The framework accounts for uncertainty regarding: (1) the relationship between ecosystem vulnerability to losing ecological integrity and ecosystem resilience; (2) the relationship between ecosystem resilience and the extent to which observed indicators of ecological integrity depart from their thresholds; (3) the extent of future climate change; and (4) the potential impacts of future climate change on ecological integrity and ecosystem resilience. The adaptive management element of the framework involves using the ex post and ex ante evaluations iteratively in consecutive time segments of the future time period to determine if and when it is beneficial to adjust compensatory management actions to climate change. A constructed example is used to demonstrate the framework.</t>
  </si>
  <si>
    <t>Increasing resilience of natural protected areas to future climate change: A fuzzy adaptive management approach</t>
  </si>
  <si>
    <t>Climate change and variability is a major threat to natural protected areas that is likely to change the mix of ecosystem goods and services provided by such areas in the future. Managers of natural protected areas may be able to increase the resilience of natural protected areas to climate change and variability by implementing compensatory management actions and evaluating their efficacy using active adaptive management. A fuzzy multiple attribute-adaptive management method is proposed that determines the most preferred compensatory management actions for increasing the resilience of natural protected areas to future climate change and variability. Use of the method requires managers to: (1) identify compensatory management actions that can alleviate potential negative impacts of future climate change and variability on natural protected areas; (2) choose the attributes of compensatory management actions used to assess their efficacy; (3) conduct statistically valid experiments in each time period that generate sample values of the attributes; (4) use the fuzzy Technique for Order Preference by Similarity of Ideal Solution to rank compensatory management actions in each time period within a planning horizon; and (5) use the rankings to determine the optimal adaptive management strategy for a planning horizon. The method accounts for uncertainty about the nature of future climate change and variability and the extent to which compensatory management actions reduce potential adverse impacts of climate change and variability on natural protected areas and uses statistically valid experiments to evaluate the efficacy of compensatory management actions. Accordingly, the proposed method is superior to other methods such as safe minimum standard, precautionary principle, minimax regret criterion, scenario planning, and passive adaptive management.</t>
  </si>
  <si>
    <t>Potential tradeoffs between economic growth and open lands conservation. A case study in Northwest Montana</t>
  </si>
  <si>
    <t>Society and Natural Resources</t>
  </si>
  <si>
    <t>Potential trade-offs between future economic growth and the conservation of open land adjacent to public protected areas in Flathead County in Northwest Montana are evaluated for nine economic growth–land use policy futures. Future increases in total output and total jobs under three economic growth scenarios are projected using the IMPLAN model. The locations of parcels developed between 2005 and 2024 under the nine futures are simulated using the Ecosystem Landscape Modeling System. Open land adjacent to public protected areas in Flathead County decreases as economic growth and associated land development increase. Implementing a more restrictive land use policy may reduce but not eliminate the loss of open land from economic growth and associated land development. Trade-offs between total output and open land conservation and between total jobs and open land conservation decrease as economic growth decreases and/or the land use policy becomes more restrictive.</t>
  </si>
  <si>
    <t>Wildfire evacuation in a post Black Saturday landscape: Catchy slogans and cautionary tales</t>
  </si>
  <si>
    <t>Paveglio, T.B., A.D. Boyd A.D., and M.S. Carroll.</t>
  </si>
  <si>
    <t>Environmental Hazards: Human and Policy Dimensions</t>
  </si>
  <si>
    <t>Prior to 2009 the United States and Australia were seeing increased interest, implementation and research support for alternatives to evacuation during wildfire – a broad class of strategies that would enable residents to remain in their homes or other designated safe areas during the pass of a flame front. Yet policy discussion of alternatives to evacuation in both countries shifted in the wake of Australia's 2009 Black Saturday Fires, which resulted in 173 deaths and burned approximately 430,000 ha. Soon after, the United States and Australia began implementing new approaches to public and property safety during wildfire events. The goal of this manuscript is to discuss key provisions of these emerging approaches to public safety during wildfire and evaluate their possible legacies. We do so by contrasting approaches in both countries with research insights on alternatives to evacuation during wildfire events. Insights are also paired with broader lessons from research on hazard, risk communication and wildfire. Our analysis provides insight on how emerging approaches could impact broader policy objectives for ‘creating fire-adapted communities’ and/or affect resident responsibility for personal wildfire protection. We suggest ways to influence these possible legacies through careful implementation and possible revision of emerging approaches to public safety during wildfire.</t>
  </si>
  <si>
    <t>Understanding evacuation preferences and wildfire mitigations among Northwestern Montana residents</t>
  </si>
  <si>
    <t>Paveglio, T.B., T. Prato, D. Dalenberg, and T. Venn.</t>
  </si>
  <si>
    <t>International Journal of Wildland Fire</t>
  </si>
  <si>
    <t>There is currently insufficient information in the United States about residents’ planned evacuation actions during wildfire events, including any intent to remain at or near home during fire events. This is incompatible with growing evidence that select populations at risk from wildfire are considering alternatives to evacuation. This study explores the evacuation preferences of wildland–urban interface residents in Flathead County, Montana, USA. We compare the performance of wildfire mitigation and fuel reduction actions across groups of residents with different primary evacuation preferences. We also explore what factors (e.g. actions, demographics, attitudes towards government, risk perceptions) help explain residents’ preferences for evacuation. Results suggest that relatively high proportions of residents are interested in staying and defending their homes, with smaller proportions favouring evacuation or passively sheltering in their homes during wildfire. Vegetation management behaviour differs significantly among residents with different evacuation preferences, including significantly higher rates of forest thinning among those intending to remain at home and actively defend their residence. Other results suggest that sex, part-time residency, income and attitudes towards loss from fire are statistically associated with differences in evacuation preferences.</t>
  </si>
  <si>
    <t>An integrated conceptual framework for adapting forest management practices to alternative futures</t>
  </si>
  <si>
    <t>Prato, T., and T. Paveglio</t>
  </si>
  <si>
    <t>International Journal of Forestry</t>
  </si>
  <si>
    <t>This paper proposes an integrated, conceptual framework that forest managers can use to simulate the multiple objectives/indicators of sustainability for different spatial patterns of forest management practices under alternative futures, rank feasible (affordable) treatment patterns for forested areas, and determine if and when it is advantageous to adapt or change the spatial pattern over time for each alternative future. The latter is defined in terms of three drivers: economic growth; land use policy; and climate change. Four forest management objectives are used to demonstrate the framework, minimizing wildfire risk and water pollution and maximizing expected net return from timber sales and the extent of potential wildlife habitat. The fuzzy technique for preference by similarity to the ideal solution is used to rank the feasible spatial patterns for each subperiod in a planning horizon and alternative future. The resulting rankings for subperiods are used in a passive adaptive management procedure to determine if and when it is advantageous to adapt the spatial pattern over subperiods. One of the objectives proposed for the conceptual framework is simulated for the period 2010–2059, namely, wildfire risk, as measured by expected residential losses from wildfire in the wildland-urban interface for Flathead County, Montana.</t>
  </si>
  <si>
    <t>Simulating effects of land use policies on extent of the wildland-urban interface and wildfire risk in Flathead County, Montana.</t>
  </si>
  <si>
    <t>Paveglio, T., T. Prato, and M. Hardy</t>
  </si>
  <si>
    <t>Journal of Environmental Management</t>
  </si>
  <si>
    <t>This study used a wildfire loss simulation model to evaluate how different land use policies are likely to influence wildfire risk in the wildland urban interface (WUI) for Flathead County, Montana. The model accounts for the complex socio-ecological interactions among climate change, economic growth, land use change and policy, homeowner mitigations, and forest treatments in Flathead County's WUI over the five 10-year subperiods comprising the future evaluation period (i.e., 2010–2059). Wildfire risk, defined as expected residential losses from wildfire [E(RLW)], depends on the number of residential properties on parcels, the probability that parcels burn, the probability of wildfire losses to residential structures on properties given the parcels on which those properties are located burn, the average percentage of wildfire-related losses in aesthetic values of residential properties, and the total value (structures plus land) of residential properties. E(RLW) for the five subperiods is simulated for 2010 (referred to as the current), moderately restrictive, and highly restrictive land use policy scenarios, a moderate economic growth scenario and the A2 greenhouse gas emissions scenario. Results demonstrate that increasingly restrictive land use policy for Flathead County significantly reduces the amount and footprint of future residential development in the WUI. In addition, shifting from the current to a moderately restrictive land use policy for Flathead County significantly reduces wildfire risk for the WUI, but shifting from the current to a highly restrictive land use policy does not significantly reduce wildfire risk in the WUI. Both the methods and results of the study can help land and wildfire managers to better manage future wildfire risk and identify residential areas having potentially high wildfire risk.</t>
  </si>
  <si>
    <t>Adaptively managing wildlife for climate change: a fuzzy logic approach</t>
  </si>
  <si>
    <t>Wildlife managers have little or no control over climate change. However, they may be able to alleviate potential adverse impacts of future climate change by adaptively managing wildlife for climate change. In particular, wildlife managers can evaluate the efficacy of compensatory management actions (CMAs) in alleviating potential adverse impacts of future climate change on wildlife species using probability-based or fuzzy decision rules. Application of probability-based decision rules requires managers to specify certain probabilities, which is not possible when they are uncertain about the relationships between observed and true ecological conditions for a species. Under such uncertainty, the efficacy of CMAs can be evaluated and the best CMA selected using fuzzy decision rules. The latter are described and demonstrated using three constructed cases that assume: (1) a single ecological indicator (e.g., population size for a species) in a single time period; (2) multiple ecological indicators for a species in a single time period; and (3) multiple ecological conditions for a species in multiple time periods.</t>
  </si>
  <si>
    <t>grant.2998725</t>
  </si>
  <si>
    <t>Exploring Space-time Variation in Urban Carbon Metabolism</t>
  </si>
  <si>
    <t xml:space="preserve">Hutyra et al. </t>
  </si>
  <si>
    <t>Urbanization and Global Environmental Change Viewpoints</t>
  </si>
  <si>
    <t>Carbon dioxide is a well-mixed greenhouse gas, but how, where, and when it is exchanged with Earth’s surface is a complex spatio-temporal, coupled natural-human problem. Nowhere is this challenge more pronounced than in the urban environment. Fixed objects like buildings and trees, and mobile elements like cars and people, exchange carbon (C) across a wide range of spatial and temporal scales with a dynamic set of driving variables. As cities, states, and nations undertake efforts to reduce and regulate greenhouse gas emissions, we must understand these space-time variations and the underlying drivers of biogenic and anthropogenic exchange in order to develop robust monitoring, reporting, and verification systems. Within urban areas, the concept of urban metabolism provides a framework for monitoring, reporting, and verification that allows us to account for imports, exports, and transformations of carbon within urban areas</t>
  </si>
  <si>
    <t>Terrestrial carbon stocks across a gradient of urbanization: A study of the Seattle, WA region</t>
  </si>
  <si>
    <t>Global Change Biology</t>
  </si>
  <si>
    <t>Most of our global population and its CO2 emissions can be attributed to urban areas. The process of urbanization changes terrestrial carbon stocks and fluxes, which, in turn, impact ecosystem functions and atmospheric CO2 concentrations. Using the Seattle, WA, region as a case study, this paper explores the relationships between aboveground carbon stocks and land cover within an urbanizing area. The major objectives were to estimate aboveground live and dead terrestrial carbon stocks across multiple land cover classes and quantify the relationships between urban cover and vegetation across a gradient of urbanization. We established 154 sample plots in the Seattle region to assess carbon stocks as a function of distance from the urban core and land cover [urban (heavy, medium, and low), mixed forest, and conifer forest land covers]. The mean (and 95% CI) aboveground live biomass for the region was 89±22 Mg C ha−1 with an additional 11.8±4 Mg C ha−1 of coarse woody debris biomass. The average live biomass stored within forested and urban land covers was 140±40 and 18±14 Mg C ha−1, respectively, with a 57% mean vegetated canopy cover regionally. Both the total carbon stocks and mean vegetated canopy cover were surprisingly high, even within the heavily urbanized areas, well exceeding observations within other urbanizing areas and the average US forested carbon stocks. As urban land covers and populations continue to rapidly increase across the globe, these results highlight the importance of considering vegetation in urbanizing areas within the terrestrial carbon cycle.</t>
  </si>
  <si>
    <t>Mapping urban pipeline leaks: methane leaks across Boston</t>
  </si>
  <si>
    <t xml:space="preserve">Phillips et al. </t>
  </si>
  <si>
    <t xml:space="preserve">Environmental Pollution 
</t>
  </si>
  <si>
    <t>Natural gas is the largest source of anthropogenic emissions of methane (CH4) in the United States. To assess pipeline emissions across a major city, we mapped CH4 leaks across all 785 road miles in the city of Boston using a cavity-ring-down mobile CH4 analyzer. We identified 3356 CH4 leaks with concentrations exceeding up to 15 times the global background level. Separately, we measured δ13CH4 isotopic signatures from a subset of these leaks. The δ13CH4 signatures (mean = −42.8‰ ± 1.3‰ s.e.; n = 32) strongly indicate a fossil fuel source rather than a biogenic source for most of the leaks; natural gas sampled across the city had average δ13CH4 values of −36.8‰ (±0.7‰ s.e., n = 10), whereas CH4 collected from landfill sites, wetlands, and sewer systems had δ13CH4 signatures ∼20‰ lighter (μ = −57.8‰, ±1.6‰ s.e., n = 8). Repairing leaky natural gas distribution systems will reduce greenhouse gas emissions, increase consumer health and safety, and save money.</t>
  </si>
  <si>
    <t>A bottom-up approach to on-road CO2 emissions estimate: improved spatial accuracy and applications for regional planning</t>
  </si>
  <si>
    <t xml:space="preserve">Gately et al. </t>
  </si>
  <si>
    <t>Environmental Science and Technology</t>
  </si>
  <si>
    <t>On-road transportation is responsible for 28% of all U.S. fossil-fuel CO2 emissions. Mapping vehicle emissions at regional scales is challenging due to data limitations. Existing emission inventories use spatial proxies such as population and road density to downscale national or state-level data. Such procedures introduce errors where the proxy variables and actual emissions are weakly correlated, and limit analysis of the relationship between emissions and demographic trends at local scales. We develop an on-road emission inventory product for Massachusetts-based on roadway-level traffic data obtained from the Highway Performance Monitoring System (HPMS). We provide annual estimates of on-road CO2 emissions at a 1 × 1 km grid scale for the years 1980 through 2008. We compared our results with on-road emissions estimates from the Emissions Database for Global Atmospheric Research (EDGAR), with the Vulcan Product, and with estimates derived from state fuel consumption statistics reported by the Federal Highway Administration (FHWA). Our model differs from FHWA estimates by less than 8.5% on average, and is within 5% of Vulcan estimates. We found that EDGAR estimates systematically exceed FHWA by an average of 22.8%. Panel regression analysis of per-mile CO2 emissions on population density at the town scale shows a statistically significant correlation that varies systematically in sign and magnitude as population density increases. Population density has a positive correlation with per-mile CO2 emissions for densities below 2000 persons km–2, above which increasing density correlates negatively with per-mile emissions.</t>
  </si>
  <si>
    <t>Inconsistent definitions of 'urban result in different conclusions about the size of urban carbon and nitrogen stocks</t>
  </si>
  <si>
    <t xml:space="preserve">Raciti et al. </t>
  </si>
  <si>
    <t>There is conflicting evidence about the importance of urban soils and vegetation in regional C budgets that is caused, in part, by inconsistent definitions of “urban” land use. We quantified urban ecosystem contributions to C stocks in the Boston (Massachusetts, USA) Metropolitan Statistical Area (MSA) using several alternative urban definitions. Development altered aboveground and belowground C and N stocks, and the sign and magnitude of these changes varied by land use and development intensity. Aboveground biomass (live trees, dbh ≥ 5 cm) for the MSA was 7.2 ± 0.4 kg C/m2 (mean ± SE), reflecting a high proportion of forest cover. Vegetation C was highest in forest (11.6 ± 0.5 kg C/m2), followed by residential (4.6 ± 0.5 kg C/m2), and then other developed (2.0 ± 0.4 kg C/m2) land uses. Soil C (0–10 cm depth) followed the same pattern of decreasing C concentration from forest, to residential, to other developed land uses (4.1 ± 0.1, 4.0 ± 0.2, and 3.3 ± 0.2 kg C/m2, respectively). Within a land use type, urban areas (which we defined as &gt;25% impervious surface area [ISA] within a 1‐km2 moving window) generally contained less vegetation C, but slightly more soil C, than nonurban areas. Soil N concentrations were higher in urban areas than nonurban areas of the same land use type, except for residential areas, which had similarly high soil N concentrations. When we compared our definition of urban to other commonly used urban extents (U.S. Census Bureau, Global Rural–Urban Mapping Project [GRUMP], and the MSA itself), we found that urban soil (1 m depth) and vegetation C stocks spanned a wide range, from 14.4 ± 0.8 to 54.5 ± 3.4 Tg C and from 4.2 ± 0.4 to 27.3 ± 3.2 Tg C, respectively. Conclusions about the importance of urban soils and vegetation to regional C and N stocks are very sensitive to the definition of urban used by the investigators. Urban areas, regardless of definition, are rapidly expanding in their extent; a systematic understanding of how our development patterns influence ecosystems is necessary to inform future development choices.</t>
  </si>
  <si>
    <t>Field and remotely sensed measures of soil and vegetation carbon and nitrogen across an urbanization gradient in the Boston Metropolitan Area</t>
  </si>
  <si>
    <t xml:space="preserve">Rao et al </t>
  </si>
  <si>
    <t>Understanding the impact of urbanization on terrestrial biogeochemistry is critical for addressing society’s grand challenge of global environmental change. We used field observations and remotely sensed data to quantify the effects of urbanization on vegetation and soils across a 100-km urbanization gradient extending from Boston to Harvard Forest and Worcester, MA. At the field-plot scale, the normalized difference vegetation index (NDVI) was positively correlated with aboveground biomass (AGB) and foliar nitrogen (N) content and negatively correlated with impervious surface fraction. Unlike previous studies, we found no significant relationship between NDVI or impervious surface area (ISA) fraction and foliar N concentration. Patterns in foliar N appeared to be driven more strongly by changes in species composition rather than phenotypic plasticity across the urbanization gradient. For forest and non-residential development, soil nitrogen content increased with urban intensity. In contrast, residential land had consistently high soil N content across the gradient of urbanization. When field observations were scaled-up to the Boston Metropolitan Statistical Area (MSA), we found that soil and vegetation N content were negatively correlated with ISA fraction, an indicator of urban intensity. Our results demonstrated the importance of accounting for the influence of impervious surfaces when scaling field data across urban ecosystems. The combination of field data with remote sensing holds promise for disentangling the complex interactions that drive biogeochemical cycling in urbanizing landscapes. Empirical data that accurately characterize variations in urban biogeochemistry are critical to gain a mechanistic understanding of urban ecosystem function and to guide policy makers and planners in developing ecologically sensitive development strategies.</t>
  </si>
  <si>
    <t>Variations in atmospheric CO2 and carbon fluxes across a Boston, MA urban gradient</t>
  </si>
  <si>
    <t xml:space="preserve">Briber et al. </t>
  </si>
  <si>
    <t>Land</t>
  </si>
  <si>
    <t>Urban areas are directly or indirectly responsible for the majority of anthropogenic CO2 emissions. In this study, we characterize observed atmospheric CO2 mixing ratios and estimated CO2 fluxes at three sites across an urban-to-rural gradient in Boston, MA, USA. CO2 is a well-mixed greenhouse gas, but we found significant differences across this gradient in how, where, and when it was exchanged. Total anthropogenic emissions were estimated from an emissions inventory and ranged from 1.5 to 37.3 mg·C·ha−1·yr−1 between rural Harvard Forest and urban Boston. Despite this large increase in anthropogenic emissions, the mean annual difference in atmospheric CO2 between sites was approximately 5% (20.6 ± 0.4 ppm). The influence of vegetation was also visible across the gradient. Green-up occurred near day of year 126, 136, and 141 in Boston, Worcester and Harvard Forest, respectively, highlighting differences in growing season length. In Boston, gross primary production—estimated by scaling productivity by canopy cover—was ~75% lower than at Harvard Forest, yet still constituted a significant local flux of 3.8 mg·C·ha−1·yr−1. In order to reduce greenhouse gas emissions, we must improve our understanding of the space-time variations and underlying drivers of urban carbon fluxes.</t>
  </si>
  <si>
    <t>Depleted soil carbon and nitrogen pools beneath impervious surfaces</t>
  </si>
  <si>
    <t>Urban soils and vegetation contain large pools of carbon (C) and nitrogen (N) and may sequester these elements at considerable rates; however, there have been no systematic studies of the composition of soils beneath the impervious surfaces that dominate urban areas. This has made it impossible to reliably estimate the net impact of urbanization on terrestrial C and N pools. In this study, we compared open area and impervious-covered soils in New York City and found that the C and N content of the soil (0–15 cm) under impervious surfaces was 66% and 95% lower, respectively. Analysis of extracellular enzyme activities in the soils suggests that recalcitrant compounds dominate the organic matter pool under impervious surfaces. If the differences between impervious-covered and open area soils represent a loss of C and N from urban ecosystems, the magnitude of these losses could offset sequestration in other parts of the urban landscape.</t>
  </si>
  <si>
    <t>Modeling and validation of on-road CO2 emissions inventories at the urban regional scale</t>
  </si>
  <si>
    <t>Brondfield, M.N., L.R. Hutyra, C.K. Gately, S.M. Raciti, and S.A. Peterson</t>
  </si>
  <si>
    <t>On-road emissions are a major contributor to rising concentrations of atmospheric greenhouse gases. In this study, we applied a downscaling methodology based on commonly available spatial parameters to model on-road CO2 emissions at the 1 × 1 km scale for the Boston, MA region and tested our approach with surface-level CO2 observations. Using two previously constructed emissions inventories with differing spatial patterns and underlying data sources, we developed regression models based on impervious surface area and volume-weighted road density that could be scaled to any resolution. We found that the models accurately reflected the inventories at their original scales (R2 = 0.63 for both models) and exhibited a strong relationship with observed CO2 mixing ratios when downscaled across the region. Moreover, the improved spatial agreement of the models over the original inventories confirmed that either product represents a viable basis for downscaling in other metropolitan regions, even with limited data.</t>
  </si>
  <si>
    <t>grant.2998729</t>
  </si>
  <si>
    <t>A global analysis of the impacts of urbanization on bird and plant diversity reveals key anthropogenic drivers</t>
  </si>
  <si>
    <t>Aronson, M., La Sorte, F., Katti, M., Nilon, C.H., Warren, P.S., Goddard, M., Lepczyk, C., Williams, N., Cilliers, S., Clarkson, B., Koojimans, J.L., MacGregor-Fors, I., Mortberg, U., Werner, P., Siebert, S., Dobbs, C., Hedblom, M., Kuehn, I., McDonnell.</t>
  </si>
  <si>
    <t>Proceedings of the Royal Society B</t>
  </si>
  <si>
    <t>Urbanization contributes to the loss of the world's biodiversity and the homogenization of its biota. However, comparative studies of urban biodiversity leading to robust generalities of the status and drivers of biodiversity in cities at the global scale are lacking. Here, we compiled the largest global dataset to date of two diverse taxa in cities: birds (54 cities) and plants (110 cities). We found that the majority of urban bird and plant species are native in the world's cities. Few plants and birds are cosmopolitan, the most common being Columba livia and Poa annua. The density of bird and plant species (the number of species per km2) has declined substantially: only 8% of native bird and 25% of native plant species are currently present compared with estimates of non-urban density of species. The current density of species in cities and the loss in density of species was best explained by anthropogenic features (landcover, city age) rather than by non-anthropogenic factors (geography, climate, topography). As urbanization continues to expand, efforts directed towards the conservation of intact vegetation within urban landscapes could support higher concentrations of both bird and plant species. Despite declines in the density of species, cities still retain endemic native species, thus providing opportunities for regional and global biodiversity conservation, restoration and education.</t>
  </si>
  <si>
    <t>grant.2999403</t>
  </si>
  <si>
    <t>1010204</t>
  </si>
  <si>
    <t>The yellow fever mosquito, Aedes (Stegomyia) aegypti, in the continental United States: A vector at the cool margin of its geographic range</t>
  </si>
  <si>
    <t>Eisen and Moore</t>
  </si>
  <si>
    <t>Journal of Medical Entomology</t>
  </si>
  <si>
    <t>After more than a half century without recognized local dengue outbreaks in the continental United States, there were recent outbreaks of autochthonous dengue in the southern parts of Texas (2004–2005) and Florida (2009–2011). This dengue reemergence has provoked interest in the extent of the future threat posed by the yellow fever mosquito, Aedes (Stegomyia) aegypti (L.), the primary vector of dengue and yellow fever viruses in urban settings, to human health in the continental United States. Ae. aegypti is an intriguing example of a vector species that not only occurs in the southernmost portions of the eastern United States today but also is incriminated as the likely primary vector in historical outbreaks of yellow fever as far north as New York, Philadelphia, and Boston, from the 1690s to the 1820s. For vector species with geographic ranges limited, in part, by low temperature and cool range margins occurring in the southern part of the continental United States, as is currently the case for Ae. aegypti, it is tempting to speculate that climate warming may result in a northward range expansion (similar to that seen for Ixodes tick vectors of Lyme borreliosis spirochetes in Scandinavia and southern Canada in recent decades). Although there is no doubt that climate conditions directly impact many aspects of the life history of Ae. aegypti, this mosquito also is closely linked to the human environment and directly influenced by the availability of water-holding containers for oviposition and larval development. Competition with other container-inhabiting mosquito species, particularly Aedes (Stegomyia) albopictus (Skuse), also may impact the presence and local abundance of Ae. aegypti. Field-based studies that focus solely on the impact of weather or climate factors on the presence and abundance of Ae. aegypti, including assessments of the potential impact of climate warming on the mosquito's future range and abundance, do not consider the potential confounding effects of socioeconomic factors or biological competitors for establishment and proliferation of Ae. aegypti. The results of such studies therefore should not be assumed to apply in areas with different socioeconomic conditions or composition of container-inhabiting mosquito species. For example, results from field-based studies at the high altitude cool margins for Ae. aegypti in Mexico's central highlands or the Andes in South America cannot be assumed to be directly applicable to geographic areas in the United States with comparable climate conditions. Unfortunately, we have a very poor understanding of how climatic drivers interact with the human landscape and biological competitors to impact establishment and proliferation of Ae. aegypti at the cool margin of its range in the continental United States. A first step toward assessing the future threat this mosquito poses to human health in the continental United States is to design and conduct studies across strategic climatic and socioeconomic gradients in the United States (including the U.S.–Mexico border area) to determine the permissiveness of the coupled natural and human environment for Ae. aegypti at the present time. This approach will require experimental studies and field surveys that focus specifically on climate conditions relevant to the continental United States. These studies also must include assessments of how the human landscape, particularly the impact of availability of larval developmental sites and the permissiveness of homes for mosquito intrusion, and the presence of other container-inhabiting mosquitoes that may compete with Ae. aegypti for larval habitat affects the ability of Ae. aegypti to establish and proliferate. Until we are armed with such knowledge, it is not possible to meaningfully assess the potential for climate warming to impact the proliferation potential for Ae. aegypti in the United States outside of the geographic areas where the mosquito already is firmly established, and even less so for dengue virus transmission and dengue disease in humans.</t>
  </si>
  <si>
    <t>"The dengue virus mosquito vector Aedes aegypti at high elevation in México</t>
  </si>
  <si>
    <t xml:space="preserve">Lozano-Fuentes et al. </t>
  </si>
  <si>
    <t>American Journal of Tropical Medicine and Hygiene</t>
  </si>
  <si>
    <t>México has cities (e.g., México City and Puebla City) located at elevations &gt; 2,000 m and above the elevation ceiling below which local climates allow the dengue virus mosquito vector Aedes aegypti to proliferate. Climate warming could raise this ceiling and place high-elevation cities at risk for dengue virus transmission. To assess the elevation ceiling for Ae. aegypti and determine the potential for using weather/climate parameters to predict mosquito abundance, we surveyed 12 communities along an elevation/climate gradient from Veracruz City (sea level) to Puebla City (∼2,100 m). Ae. aegypti was commonly encountered up to 1,700 m and present but rare from 1,700 to 2,130 m. This finding extends the known elevation range in México by &gt; 300 m. Mosquito abundance was correlated with weather parameters, including temperature indices. Potential larval development sites were abundant in Puebla City and other high-elevation communities, suggesting that Ae. aegypti could proliferate should the climate become warmer.</t>
  </si>
  <si>
    <t>The impact of temperature on the bionomics of the vector mosquito Aedes (Stegomyia) aegypti, with special reference to the cool geographic range margins</t>
  </si>
  <si>
    <t xml:space="preserve">Eisen et al. </t>
  </si>
  <si>
    <t>The mosquito Aedes (Stegomyia) aegypti (L.), which occurs widely in the subtropics and tropics, is the primary urban vector of dengue and yellow fever viruses, and an important vector of chikungunya virus. There is substantial interest in how climate change may impact the bionomics and pathogen transmission potential of this mosquito. This Forum article focuses specifically on the effects of temperature on the bionomics of Ae. aegypti, with special emphasis on the cool geographic range margins where future rising temperatures could facilitate population growth. Key aims are to: 1) broadly define intra-annual (seasonal) patterns of occurrence and abundance of Ae. aegypti, and their relation to climate conditions; 2) synthesize the existing quantitative knowledge of how temperature impacts the bionomics of different life stages of Ae. aegypti; 3) better define the temperature ranges for which existing population dynamics models for Ae. aegypti are likely to produce robust predictions; 4) explore potential impacts of climate warming on human risk for exposure to Ae. aegypti at its cool range margins; and 5) identify knowledge or data gaps that hinder our ability to predict risk of human exposure to Ae. aegypti at the cool margins of its geographic range now and in the future. We first outline basic scenarios for intra-annual occurrence and abundance patterns for Ae. aegypti, and then show that these scenarios segregate with regard to climate conditions in selected cities where they occur. We then review how near-constant and intentionally fluctuating temperatures impact development times and survival of eggs and immatures. A subset of data, generated in controlled experimental studies, from the published literature is used to plot development rates and survival of eggs, larvae, and pupae in relation to water temperature. The general shape of the relationship between water temperature and development rate is similar for eggs, larvae, and pupae. Once the lower developmental zero temperature (10–14°C) is exceeded, there is a near-linear relationship up to 30°C. Above this temperature, the development rate is relatively stable or even decreases slightly before falling dramatically near the upper developmental zero temperature, which occurs at ∼38–42°C. Based on life stage-specific linear relationships between water temperature and development rate in the 15–28°C range, the lower developmental zero temperature is estimated to be 14.0°C for eggs, 11.8°C for larvae, and 10.3°C for pupae. We further conclude that available population dynamics models for Ae. aegypti, such as CIMSiM and Skeeter Buster, likely produce robust predictions based on water temperatures in the 16–35°C range, which includes the geographic areas where Ae. aegypti and its associated pathogens present the greatest threat to human health, but that they may be less reliable in cool range margins where water temperatures regularly fall below 15°C. Finally, we identify knowledge or data gaps that hinder our ability to predict risk of human exposure to Ae. aegypti at the cool margins of its range, now and in the future, based on impacts on mosquito population dynamics of temperature and other important factors, such as water nutrient content, larval density, presence of biological competitors, and human behavior.</t>
  </si>
  <si>
    <t>Correlating remote sensing data with abundance of pupae of the dengue virus mosquito vector, Aedes aegypti, in central Mexico</t>
  </si>
  <si>
    <t xml:space="preserve">Moreno-Madrinan et al. </t>
  </si>
  <si>
    <t>International Journal of Geo-Information</t>
  </si>
  <si>
    <t>Using a geographic transect in Central Mexico, with an elevation/climate gradient, but uniformity in socio-economic conditions among study sites, this study evaluates the applicability of three widely-used remote sensing (RS) products to link weather conditions with the local abundance of the dengue virus mosquito vector, Aedes aegypti (Ae. aegypti). Field-derived entomological measures included estimates for the percentage of premises with the presence of Ae. aegypti pupae and the abundance of Ae. aegypti pupae per premises. Data on mosquito abundance from field surveys were matched with RS data and analyzed for correlation. Daily daytime and nighttime land surface temperature (LST) values were obtained from Moderate Resolution Imaging Spectroradiometer (MODIS)/Aqua cloud-free images within the four weeks preceding the field survey. Tropical Rainfall Measuring Mission (TRMM)-estimated rainfall accumulation was calculated for the four weeks preceding the field survey. Elevation was estimated through a digital elevation model (DEM). Strong correlations were found between mosquito abundance and RS-derived night LST, elevation and rainfall along the elevation/climate gradient. These findings show that RS data can be used to predict Ae. aegypti abundance, but further studies are needed to define the climatic and socio-economic conditions under which the correlations observed herein can be assumed to apply</t>
  </si>
  <si>
    <t>Intra-annual changes in abundance of Aedes (Stegomyia) aegypti and Aedes (Ochlerotatus) epactius (Diptera: Culicidae) in high-elevation communities in México</t>
  </si>
  <si>
    <t>We examined temporal changes in the abundance of the mosquitoes Aedes (Stegomyia) aegypti (L.) and Aedes (Ochlerotatus) epactius Dyar &amp; Knab from June to October 2012 in one reference community at lower elevation (Rio Blanco; ≈1,270 m) and three high-elevation communities (Acultzingo, Maltrata, and Puebla City; 1,670–2,150 m) in Veracruz and Puebla States, México. The combination of surveys for pupae in water-filled containers and trapping of adults, using BG-Sentinel traps baited with the BG-Lure, corroborated previous data from 2011 showing that Ae. aegypti is present at low abundance up to 2,150 m in this part of México. Data for Ae. aegypti adults captured through repeated trapping in fixed sites in Acultzingo—the highest elevation community (≈1,670 m) from which the temporal intra-annual abundance pattern for Ae. aegypti has been described—showed a gradual increase from low numbers in June to a peak occurrence in late August, and thereafter declining numbers in September. Ae. epactius adults were collected repeatedly in BG-Sentinel traps in all four study communities; this is the first recorded collection of this species with a trap aiming specifically to collect human-biting mosquitoes. We also present the first description of the temporal abundance pattern for Ae. epactius across an elevation gradient: peak abundance was reached in mid-July in the lowest elevation community (Rio Blanco) but not until mid-September in the highest elevation one (Puebla City). Finally, we present data for meteorological conditions (mean temperature and rainfall) in the examined communities during the study period, and for a cumulative measure of the abundance of adults over the full sampling period.</t>
  </si>
  <si>
    <t>Aedes (Ochlerotatus) epactius along an elevation and climate gradient in Veracruz and Puebla States, México</t>
  </si>
  <si>
    <t>We report on the collection of immatures of Aedes (Ochlerotatus) epactius Dyar &amp; Knab from artificial containers during July through September 2011 in 12 communities located along an elevation and climate gradient extending from sea level in Veracruz State to high elevations (&gt;2,000 m) in Veracruz and Puebla States, México. Ae. epactius was collected from 11 of the 12 study communities; the lone exception was the highest elevation community along the transect (&gt;2,400 m). This mosquito species was thus encountered at elevations ranging from near sea level in Veracruz City on the Gulf of México to above 2,100 m in Puebla City in the central highlands. Collection sites included the city of Córdoba, located at ≈850 m, from which some of the first described specimens of Ae. epactius were collected in 1908. Estimates for percentage of premises in each community with Ae. epactius pupae present, and abundance of Ae. epactius pupae on the study premises, suggest that along the transect in central México, the mosquito is present but rare at sea level, most abundant at mid-range elevations from 1,250–1,750 m and then decreases in abundance above 1,800 m. Statistically significant parabolic relationships were found between percentage of premises with Ae. epactius pupae present and average minimum daily temperature, cumulative growing degree-days, and rainfall. We recorded Ae. epactius immatures from a wide range of container types including cement water tanks, barrels/drums, tires, large earthen jars, small discarded containers, buckets, cement water troughs, flower pots, cement water cisterns, and larger discarded containers. There were 45 documented instances of co-occurrence of Ae. epactius and Aedes aegypti (L.) immatures in individual containers.</t>
  </si>
  <si>
    <t>grant.3000029</t>
  </si>
  <si>
    <t>1048912</t>
  </si>
  <si>
    <t>Gulf Stream eddy characteristics in a high-resolution ocean model</t>
  </si>
  <si>
    <t>Kand and Curchitser</t>
  </si>
  <si>
    <t>Journal of Geophysical Research - Oceans</t>
  </si>
  <si>
    <t>[1] A detailed statistical study of the mesoscale eddy activity in the Gulf Stream (GS) region is performed based on a high‐resolution multidecadal regional ocean model hindcast. An eddy detection and tracking method that can be used to capture eddy features from large datasets is presented. This method is applied to the 50 year model hindcast within a domain with the most energetic eddy activity along the GS. Detection results are then analyzed to investigate the kinematic properties and temporal variability of GS mesoscale eddies. The studied kinematic properties include the eddy size, duration, intensity, propagation, and spatial distribution. On average, cyclonic eddies are smaller in size but more energetic and remain coherent longer than anticyclonic ones. Cyclonic eddies generally travel further from the generation sites and have a strong tendency for westward propagation with a small equatorward deflection. Anticyclonic eddies remain near their generation locations and tend to propagate northward. The temporal evolution of eddy properties for long‐lived eddies (lifetime &gt;90 days) is also examined. For both cyclonic and anticyclonic eddies, the size increases rapidly to their maximum value within the first 20 days at which point they begin to slowly decay. In terms of intensity, cyclonic eddies show a quasi‐linear decay while the anticyclonic ones reach a quasi‐steady state after 3–4 months of a more rapid decay. Finally, the seasonal variability of the GS mesoscale eddies is explored. In autumn and winter, both types of eddies are more numerous and larger but less intense, while in spring they are more intense but less numerous and generally smaller. Several possible mechanisms, including the wind stress, thermal forcing, and topographic influence, are considered to explain the seasonal cycle of eddy variability.</t>
  </si>
  <si>
    <t>Energetics of Eddy-Mean Flow Interactions in the Gulf Stream Region</t>
  </si>
  <si>
    <t>Kang, D. and E.N. Curchitser</t>
  </si>
  <si>
    <t>Journal of Physical Oceanography</t>
  </si>
  <si>
    <t>A detailed energetics analysis of the Gulf Stream (GS) and associated eddies is performed using a high-resolution multidecadal regional ocean model simulation. The energy equations for the time-mean and time-varying flows are derived as a theoretical framework for the analysis. The eddy–mean flow energy components and their conversions show complex spatial distributions. In the along-coast region, the cross-stream and cross-bump variations are seen in the eddy–mean flow energy conversions, whereas in the off-coast region, a mixed positive–negative conversion pattern is observed. The local variations of the eddy–mean flow interaction are influenced by the varying bottom topography. When considering the domain-averaged energetics, the eddy–mean flow interaction shows significant along-stream variability. Upstream of Cape Hatteras, the energy is mainly transferred from the mean flow to the eddy field through barotropic and baroclinic instabilities. Upon separating from the coast, the GS becomes highly unstable and both energy conversions intensify. When the GS flows into the off-coast region, an inverse conversion from the eddy field to the mean flow dominates the power transfer. For the entire GS region, the mean current is intrinsically unstable and transfers 28.26 GW of kinetic energy and 26.80 GW of available potential energy to the eddy field. The mesoscale eddy kinetic energy is generated by mixed barotropic and baroclinic instabilities, contributing 28.26 and 9.15 GW, respectively. Beyond directly supplying the barotropic pathway, mean kinetic energy also provides 11.55 GW of power to mean available potential energy and subsequently facilitates the baroclinic instability pathway.</t>
  </si>
  <si>
    <t>Higher-Order Interactions: Understanding the knowledge capacity of social groups using simplicial sets</t>
  </si>
  <si>
    <t>Greening, B.R., N. Pinter-Wollman, and N.H. Fefferman</t>
  </si>
  <si>
    <t>Current Zoology</t>
  </si>
  <si>
    <t>A predominant benefit of social living is the ability to share knowledge that cannot be gained through the information an individual accumulates based on its personal experience alone. Traditional computational models have portrayed sharing knowledge through interactions among members of social groups via dyadic networks. Such models aim at understanding the percolation of information among individuals and groups to identify potential limitations to successful knowledge transfer. However, because many real-world interactions are not solely pairwise, i.e., several group members may obtain information from one another simultaneously, it is necessary to understand more than dyadic communication and learning processes to capture their full complexity. We detail a modeling framework based on the simplicial set, a concept from algebraic topology, which allows elegant encapsulation of multi-agent interactions. Such a model system allows us to analyze how individual information within groups accumulates as the group’s collective set of knowledge, which may be different than the simple union of individually contained information. Furthermore, the simplicial modeling approach we propose allows us to investigate how information accumulates via sub-group interactions, offering insight into complex aspects of multi-way communication systems. The fundamental change in modeling strategy we offer here allows us to move from portraying knowledge as a “token”, passed from signaler to receiver, to portraying knowledge as a set of accumulating building blocks from which novel ideas can emerge. We provide an explanation of relevant mathematical concepts in a way that promotes accessibility to a general audience.</t>
  </si>
  <si>
    <t>The Effect of Disease-Induced Mortality on Structural Network Properties</t>
  </si>
  <si>
    <t>Gallos, L., and N.H. Fefferman</t>
  </si>
  <si>
    <t>As the understanding of the importance of social contact networks in the spread of infectious diseases has increased, so has the interest in understanding the feedback process of the disease altering the social network. While many studies have explored the influence of individual epidemiological parameters and/or underlying network topologies on the resulting disease dynamics, we here provide a systematic overview of the interactions between these two influences on population-level disease outcomes. We show that the sensitivity of the population-level disease outcomes to the combination of epidemiological parameters that describe the disease are critically dependent on the topological structure of the population’s contact network. We introduce a new metric for assessing disease-driven structural damage to a network as a population-level outcome. Lastly, we discuss how the expected individual-level disease burden is influenced by the complete suite of epidemiological characteristics for the circulating disease and the ongoing process of network compromise. Our results have broad implications for prediction and mitigation of outbreaks in both natural and human populations.</t>
  </si>
  <si>
    <t>Evolutionary Significance of the Role of Family Units in a Broader Social System</t>
  </si>
  <si>
    <t>Greening, B.R. and N.H. Fefferman</t>
  </si>
  <si>
    <t>Nature Scientific Reports</t>
  </si>
  <si>
    <t>Indirect benefits to individual fitness in social species can be influenced by a variety of behavioral factors. Behaviors which support the fitness of kin provide indirect benefits in the form of evolutionary success of relatives. Further, individuals may obtain additional indirect benefits via participation in a well-organized social environment. Building on previous models of selfishly-motivated self-organizing societies, we explore the evolutionary trade-off between inclusion and maintenance of family groups and the ability of a population to sustain a well-organized social structure. Our results demonstrate that the interactions between Hamiltonian and organizationally-based indirect benefits to individual fitness interact to favor certain types of social affiliation traits. Conversely, we show how particular types of social affiliation dynamics may provide selective pressures to limit the size of behaviorally-defined familial groups. We present the first studies of the evolution of social complexity differentiating affiliation behavior between kin and non-kin.</t>
  </si>
  <si>
    <t>Revealing effective classifiers through network comparison</t>
  </si>
  <si>
    <t>Europhysics Letters</t>
  </si>
  <si>
    <t>The ability to compare complex systems can provide new insight into the fundamental nature of the processes captured, in ways that are otherwise inaccessible to observation. Here, we introduce the n-tangle method to directly compare two networks for structural similarity, based on the distribution of edge density in network subgraphs. We demonstrate that this method can efficiently introduce comparative analysis into network science and opens the road for many new applications. For example, we show how the construction of a "phylogenetic tree" across animal taxa according to their social structure can reveal commonalities in the behavioral ecology of the populations, or how students create similar networks according to the University size. Our method can be expanded to study many additional properties, such as network classification, changes during time evolution, convergence of growth models, and detection of structural changes during damage.</t>
  </si>
  <si>
    <t>LP-CEM: A modeling tool for power systems planning incorporating climate change effects and macro-economic trends</t>
  </si>
  <si>
    <t>Shankar Chandramowli, Frank Felder, Nancy Mantell, Will Irving, Joseph Seneca</t>
  </si>
  <si>
    <t>Energy Strategy Review</t>
  </si>
  <si>
    <t>The electric power sector is highly vulnerable to climate change, yet long-term capacity expansion models often fail to take into account for it. This paper presents an overview of LP-CEM (Linear Programming based Capacity Expansion Model), which incorporates both the effects of long-term warming and the state/regional-level macroeconomic trends. We apply the modeling framework for the electric power system in New Jersey, United States. Some of the methodological advances introduced in this research are: the use of high-resolution temperature projections data in a power sector capacity expansion model; the incorporation of changes in sectoral composition of electricity demand over time; the incorporation of the effects of climate change and variability on both the demand and supply-side of power sector using parameters estimated in the literature; and an inter-model coupling link with a macroeconomic model to account for price elasticity of demand and other effects on the broader macro-economy. LP-CEM-type models can be of use to state/region-level policymakers to plan for future mitigation and adaptation policies to climate change. Scenarios with climate variability, climate change effects and with high economic growth rates result in higher capacity additions, supply costs, wholesale/retail prices and total ratepayers' costs in the next forty years.</t>
  </si>
  <si>
    <t>Simple and efficient self-healing strategy for damaged complex networks</t>
  </si>
  <si>
    <t>Physical Review E</t>
  </si>
  <si>
    <t>The process of destroying a complex network through node removal has been the subject of extensive interest and research. Node loss typically leaves the network disintegrated into many small and isolated clusters. Here we show that these clusters typically remain close to each other and we suggest a simple algorithm that is able to reverse the inflicted damage by restoring the network's functionality. After damage, each node decides independently whether to create a new link depending on the fraction of neighbors it has lost. In addition to relying only on local information, where nodes do not need knowledge of the global network status, we impose the additional constraint that new links should be as short as possible (i.e. that the new edge completes a shortest possible new cycle). We demonstrate that this self-healing method operates very efficiently, both in model and real networks. For example, after removing the most connected airports in USA, the self-healing algorithm re-joined almost 90\% of the surviving airports.</t>
  </si>
  <si>
    <t>Seasonal Variability of the Gulf Stream Kinetic Energy</t>
  </si>
  <si>
    <t>Kang, Curchitser and Rosati</t>
  </si>
  <si>
    <t>The seasonal variability of the mean kinetic energy (MKE) and eddy kinetic energy (EKE) of the Gulf Stream (GS) is examined using high-resolution regional ocean model simulations. A set of three numerical experiments with different surface wind and buoyancy forcing is analyzed to investigate the mechanisms governing the seasonal cycle of upper ocean energetics. In the GS along-coast region, MKE has a significant seasonal cycle that peaks in summer, while EKE has two comparable peaks in May and September near the surface; the May peak decays rapidly with depth. In the off-coast region, MKE has a weak seasonal cycle that peaks in summer, while EKE has a dominant peak in May and a secondary peak in September near the surface. The May peak also decays with depth leaving the September peak as the only seasonal signal below 100 m. An analysis of the three numerical experiments suggests that the seasonal variability in the local wind forcing significantly impacts the September peak of the along-coast EKE through a local-flow barotropic instability process. Alternatively, the seasonal buoyancy forcing primarily impacts the flow baroclinic instability and is consequently related to the May peak of the upper ocean EKE in both regions. The analysis results indicate that the seasonal cycle of the along-coast MKE is influenced by both local energy generation by wind and the advection of energy from upstream regions. Finally, the MKE cycle and the September peak of EKE in the off-coast region are mainly affected by advection of energy from remote regions, giving rise to correlations with the seasonal cycle of remote winds.</t>
  </si>
  <si>
    <t>Stochastic Optimization for Electric Power Generation Expansion Planning with Discrete Climate Change Scenarios</t>
  </si>
  <si>
    <t>Shuya Li, David W. Coit, Frank Felder</t>
  </si>
  <si>
    <t>Electrical Power Systems Research</t>
  </si>
  <si>
    <t>This research is dedicated to the study of electric power system generation expansion planning considering uncertainty of climate change. Policy makers are increasingly concerned about the effects of climate change and its impact on human systems when making decisions. Electric power generation expansion planning (GEP) problems that determine the optimal expansion capacity and technology under particular technical constraints, given cost and policy assumptions, are undoubtedly among those decisions. The best approach to comprehensively model climate change uncertainties, and to optimize the generation planning under uncertainty needs to be rigorously studied. In this research, a preliminary GEP model is proposed with available input data from various sources. Discrete scenarios of possible climate change outcomes are defined and optimization models are formulated to specifically model uncertainty. Relationships between climate change and GEP parameters are defined for each scenario to consider their effects. The preliminary GEP model is then solved under each scenario to identify the climate change impact on generation expansion planning decisions. Two related optimization models are then presented and solved to find the optimal results under uncertainty: Model 1 is expected total cost minimization, and Model 2 is maximum regret minimization. Both models find compromise solutions that are suitable for all scenarios, which avoid the possible risk associated with a poor decision that is only optimal for one particular scenario, or only for an average climate change forecast.</t>
  </si>
  <si>
    <t>grant.3001248</t>
  </si>
  <si>
    <t>1137367</t>
  </si>
  <si>
    <t>Planning for Changing Productivity and Catchability in the Maine Lobster Fishery</t>
  </si>
  <si>
    <t>Holland</t>
  </si>
  <si>
    <t xml:space="preserve">Fisheries Research </t>
  </si>
  <si>
    <t>Catches and biomass in the Maine lobster fishery have been at record levels in recent years despite sustained high exploitation rates. The fishery is almost completely based on lobsters just molting to legal size each year and thus is vulnerable to changes in environmental or ecological conditions that reduce recruitment. I use a bioeconomic model of the fishery that incorporates an empirically estimated vessel-level production function to evaluate how a reduction in recruitment might affect profitability and optimal effort levels relative to recent years. While large reductions in effort would almost certainly be required to maintain fishery profitability, the degree of effort reduction and the optimal seasonal distribution of effort and catch are sensitive to the time series of data used to estimate the production function. Because of the unidirectional upward trend in recruitment and catches, it is unclear whether changes in the production function are due to technological innovation or ecological change. However, the answer has important implications for the level of effort the fishery may be able to profitably support in the future.</t>
  </si>
  <si>
    <t>Bioeconomic Equilibrium in a Bait-Constrained Fishery</t>
  </si>
  <si>
    <t xml:space="preserve">Ryan et al. </t>
  </si>
  <si>
    <t>Marine Resource Economics</t>
  </si>
  <si>
    <t>Despite a growing call for ecosystem-based fishery management, most fisheries are managed independently with little attention paid to linkages such as competition for resources and predator-prey relationships. As the predator-prey modeling literature has shown, such linkages can substantially alter the outcomes of management strategies from those predicted by models naïve to these linkages. In this article, we explore the implications of a linkage between fisheries due to an artificial predator-prey relationship; the use of one harvested species as an input to the harvest technology in another primary fishery whose biological productivity is also positively affected by bait consumption. These anthropogenic, technological, and biological linkages between the fisheries alter both the open-access and rent-maximizing equilibria of the primary fishery. Furthermore, shifts in economic, technological, or biological parameters of either fishery can have significantly different impacts on the bioeconomic equilibria than those predicted by a traditional single-species model.</t>
  </si>
  <si>
    <t>The Impact of Age, Structure, Uncertainty, and Asymmetric Spatial Dynamics on Regulatory Performance in Fishery Metapopulation</t>
  </si>
  <si>
    <t>Holland and Herrera</t>
  </si>
  <si>
    <t>Ecological Economics</t>
  </si>
  <si>
    <t>Failure to manage the harvest of a metapopulation at its underlying ecological scale can lead to extirpation of discrete subpopulations and reduce productivity. However, it may be difficult and costly to assess and manage stocks at a finer spatial scale, and there is generally greater uncertainty about the size of substocks than about the aggregate stock. We use a two-patch, age-structured metapopulation model to compare the performance of global vs. area-specific total allowable catch constraints (TACs). The relative performance of these approaches, in terms of profits and risk of depleting subpopulations, depends upon biological, technical and economic parameters — in particular various kinds of uncertainty, aggregation of fish stocks, and the spatial dynamics of different age classes. Surprisingly, a global TAC is less risky when there is little mixing of the subpopulations, as long as target mortality rates are not set too high. The advantage of the global TAC is reduced when there is mixing and migration between the subpopulations, particularly when these dynamics are asymmetric. However, a regulator naïve to the nature of the true spatial dynamics (and hence the spatially optimal target fishing mortality rates) may still be better off employing a global TAC.</t>
  </si>
  <si>
    <t>Uncertainty in the Management of Fisheries: Contradictory Implications and a New Approach.</t>
  </si>
  <si>
    <t>Fisheries management is complicated in nearly all cases by various types of uncertainty. Numerous economics and fisheries science publications prescribe adjustments to harvest strategies and regulations in the face of uncertainty. The conclusions and recommendations from this body of work are often contradictory, critically dependent on stringent assumptions, and difficult to implement. In this article, we summarize and compare the conclusions of economists, ecologists, and fisheries scientists regarding management of fisheries under uncertainty. We identify common findings and discuss divergent ones. We also attempt to explain why the theoretical prescriptions of this literature have rarely been implemented by fisheries managers. Finally, we discuss management strategy evaluation (MSE), a simulationbased approach designed to identify harvest strategies that are robust to various types of uncertainty and capable of balancing multiple economic, social, and biological objectives.</t>
  </si>
  <si>
    <t>Optimal Intra-annual Exploitation of the Maine Lobster Fishery</t>
  </si>
  <si>
    <t xml:space="preserve">Holland  </t>
  </si>
  <si>
    <t xml:space="preserve">Economics
</t>
  </si>
  <si>
    <t>I present a model of the Maine lobster fishery that incorporates a monthly demand model and an empirically estimated production function that accounts for seasonal variability in catchability, inseason depletion, and congestion effects. I compare optimal exploitation with observed exploitation and evaluate the extent to which profits under a conventional individual transferable quota (ITQ) system would be dissipated by congestion and in-season depletion externalities. The models show that profits could be substantially increased from the status quo through effort reductions and changes in the harvest schedule, but profits under an ITQ system may be reduced by as much as 30% by unresolved externalities.</t>
  </si>
  <si>
    <t>The Benefits and Risks of Increased Spatial Resolution in Management of Fishery Metapopulations Under Uncertainty</t>
  </si>
  <si>
    <t>Natural Resource Modeling</t>
  </si>
  <si>
    <t>Stock assessments and harvest guidelines are typically based on the concept of a “fish stock,” which may encompass a very large area. The presence of discrete subpopulations within managed fish stocks presents risks and opportunities for fishery management. Failure to manage catch at the same scale as the true population structure can lead to extirpation of discrete subpopulations and to declines in the productivity of the larger metapopulation. However, it may be difficult and costly to assess and manage stocks at a finer spatial scale, and there is likely greater uncertainty about the size of substocks than about the aggregate stock. We use a two‐area simulation model to compare the performance of fishery management at different spatial resolutions when there is uncertainty about growth, the size of the total population, and the relative size of the subpopulations. We show that relative benefits of finer scale management, in terms of profits and risks of depleting subpopulations, depend on a number of biological, technical, and economic factors. In some cases it may be both less risky and more profitable to manage the fishery with a single total allowable catch, even when there are biologically separate fish populations in the two areas.</t>
  </si>
  <si>
    <t>Connectivity of lobster populations in the coastal Gulf of Maine. Part II. Coupled biophysical dynamics.</t>
  </si>
  <si>
    <t xml:space="preserve">Incze et al. </t>
  </si>
  <si>
    <t>Fisheries Oceanography</t>
  </si>
  <si>
    <t>The remarkable increase of Homarus Americanus (lobster) abundance in recent years has resulted in record landings throughout the states and provinces along the perimeter of the Gulf of Maine. A considerable amount of data on various life stages of lobsters has been collected for research, management and conservation purposes over the past 15 years. We have used these data sets to develop models that simulate lobster populations from newly hatched larval stage through settlement and recruitment to the fishery. This paper presents a part of the synthesis study that focuses on the early life history of lobsters. A coupled biophysical individual based model was developed that considers patterns of egg production (abundance, distribution and timing of hatch), temperature-dependent larval growth, stage-explicit vertical distributions of larvae, and mortality. The biophysical model was embedded in the realistic simulations of the physical environment (current and temperature) from the Gulf of Maine Nowcast/Forecast System. The predominant direction of larval movement follows the cyclonic Gulf of Maine Coastal Current (GMCC). Results show relatively low accumulation of planktonic stages along the eastern Maine coast and high accumulation along the western Maine coast. In years when the eastern branch of the GMCC turns offshore southeast of Penobscot Bay, more particles accumulate downstream of the branch point. Interannual variability is also apparent in development times that vary as a function of year-to-year water temperature variation. The larval stages tend to remain relatively near shore, but the final planktonic stage (the postlarva) resides near the sea surface, and the prevailing southwesterly winds in summer cause eastward and offshore drift of postlarvae. Thus, more settlement might take place earlier in the potentially long postlarval stage, and the timing and strength of the southwesterly winds are important in determining the population of potential settlers.</t>
  </si>
  <si>
    <t>Biodiversity and Ecosystem Function in the Gulf of Maine: Pattern and Role of Zooplankton and Pelagic Nekton</t>
  </si>
  <si>
    <t xml:space="preserve">Johnson et al. </t>
  </si>
  <si>
    <t>This paper forms part of a broader overview of biodiversity of marine life in the Gulf of Maine area (GoMA), facilitated by the GoMA Census of Marine Life program. It synthesizes current data on species diversity of zooplankton and pelagic nekton, including compilation of observed species and descriptions of seasonal, regional and cross-shelf diversity patterns. Zooplankton diversity in the GoMA is characterized by spatial differences in community composition among the neritic environment, the coastal shelf, and deep offshore waters. Copepod diversity increased with depth on the Scotian Shelf. On the coastal shelf of the western Gulf of Maine, the number of higher-level taxonomic groups declined with distance from shore, reflecting more nearshore meroplankton. Copepod diversity increased in late summer, and interdecadal diversity shifts were observed, including a period of higher diversity in the 1990s. Changes in species diversity were greatest on interannual scales, intermediate on seasonal scales, and smallest across regions, in contrast to abundance patterns, suggesting that zooplankton diversity may be a more sensitive indicator of ecosystem response to interannual climate variation than zooplankton abundance. Local factors such as bathymetry, proximity of the coast, and advection probably drive zooplankton and pelagic nekton diversity patterns in the GoMA, while ocean-basin-scale diversity patterns probably contribute to the increase in diversity at the Scotian Shelf break, a zone of mixing between the cold-temperate community of the shelf and the warm-water community offshore. Pressing research needs include establishment of a comprehensive system for observing change in zooplankton and pelagic nekton diversity, enhanced observations of “underknown” but important functional components of the ecosystem, population and metapopulation studies, and development of analytical modeling tools to enhance understanding of diversity patterns and drivers. Ultimately, sustained observations and modeling analysis of biodiversity must be effectively communicated to managers and incorporated into ecosystem approaches for management of GoMA living marine resources.</t>
  </si>
  <si>
    <t>Research on Coupled Human and Natural Systems (CHANS): Approach, Challenges and Strategies</t>
  </si>
  <si>
    <t xml:space="preserve">McConnell et al. </t>
  </si>
  <si>
    <t>Bulletin of the Ecological Society of America</t>
  </si>
  <si>
    <t>Understanding the complexity of human–nature interactions is central to the quest for both human well‐being and global sustainability. To build an understanding of these interactions, scientists, planners, resource managers, policy makers, and communities increasingly are collaborating across wide‐ranging disciplines and knowledge domains. Scientists and others are generating new integrated knowledge on top of their requisite specialized knowledge to understand complex systems in order to solve pressing environmental and social problems (e.g., Carpenter et al. 2009). One approach to this sort of integration, bringing together detailed knowledge of various disciplines (e.g., social, economic, biological, and geophysical), has become known as the study of Coupled Human and Natural Systems, or CHANS (Liu et al. 2007a, b).</t>
  </si>
  <si>
    <t>No abstract - coding on first paragraph instead</t>
  </si>
  <si>
    <t>grant.3012207</t>
  </si>
  <si>
    <t>Natural and anthropogenic variation in coarse wood among and within lakes</t>
  </si>
  <si>
    <t xml:space="preserve">Marburg et al. 
</t>
  </si>
  <si>
    <t>Journal of Ecology</t>
  </si>
  <si>
    <t>1. Residential development is often concentrated near aquatic ecosystems and understanding riparian–littoral zone interactions is therefore critical for assessing its ecological effects.
2. Introduction of wood from riparian forests into the littoral zone, where it becomes habitat for aquatic organisms, is an important, but poorly understood, process. We related the density of littoral coarse wood both among and within 45 lakes in Vilas County, Wisconsin, USA, to forest structure, abiotic drivers and land use.
3. Among all lakes and among a subset of low‐development lakes, the best predictor of the density of littoral coarse wood was the density of riparian coarse wood. At the within‐lake (site) level, two alternative models explain variability in coarse wood abundance: as a function of exposure to wind and amount of riparian coarse wood or as a function of exposure to wind and land‐use intensity.
4. Both among and within lakes, areas more modified by humans had a lower density of littoral coarse wood. Conversely, areas with little (current) human impact were tremendously variable; some sites and lakes had abundant wood and others had virtually none.
5. Contrary to previous studies, there was no relationship between living trees and coarse wood density, suggesting that riparian and littoral coarse wood densities may be strongly influenced by past disturbance, both human and natural.
6. This study highlights the importance of cross boundary subsidies in understanding the impact of development on ecosystems. The concentration of residential development at the boundary between terrestrial and aquatic ecosystems appears to reduce the flow of coarse wood from forests to lakes. Loss of this resource may have negative consequences for lake biota and the aquatic food web.</t>
  </si>
  <si>
    <t>The effects of an exotic fish invasion on the prey communities of two lakes</t>
  </si>
  <si>
    <t xml:space="preserve">Beisner et al. 
</t>
  </si>
  <si>
    <t>1. We examined changes in prey (zooplankton) communities resulting from the invasion of an exotic predator, the rainbow smelt (Osmerus mordax Mitchill), using long‐term data sets from two lakes in Wisconsin, USA.
2. Food webs in the two lakes differed originally both in the dominant native planktivorous fish species and in relative biomasses of major zooplankton groups.
3. Zooplankton communities in each lake changed dramatically, coinciding with the exotic predator invasion. The communities in the two lakes became more similar to each other, with cyclopoid copepods becoming dominant.
4. Time‐series analyses demonstrated that the long‐term responses of the two lake prey communities were driven primarily by direct predation effects of planktivorous fish. Indirect effects acting through competitive interactions among zooplankton were present but were comparatively small in the long term.
5. Results suggest that zooplankton populations were subject to both predator and resource limitation but that the composition (relative species abundance) of the zooplankton community was dictated in the long term by predation.</t>
  </si>
  <si>
    <t>Resilience management in social-ecological systems: a working hypothesis for a participatory approach</t>
  </si>
  <si>
    <t xml:space="preserve">Walker et al. </t>
  </si>
  <si>
    <t>Conservation Ecology</t>
  </si>
  <si>
    <t>Approaches to natural resource management are often based on a presumed ability to predict probabilistic responses to management and external drivers such as climate. They also tend to assume that the manager is outside the system being managed. However, where the objectives include long-term sustainability, linked social-ecological systems (SESs) behave as complex adaptive systems, with the managers as integral components of the system. Moreover, uncertainties are large and it may be difficult to reduce them as fast as the system changes. Sustainability involves maintaining the functionality of a system when it is perturbed, or maintaining the elements needed to renew or reorganize if a large perturbation radically alters structure and function. The ability to do this is termed “resilience.” This paper presents an evolving approach to analyzing resilience in SESs, as a basis for managing resilience. We propose a framework with four steps, involving close involvement of SES stakeholders. It begins with a stakeholder-led development of a conceptual model of the system, including its historical profile (how it got to be what it is) and preliminary assessments of the drivers of the supply of key ecosystem goods and services. Step 2 deals with identifying the range of unpredictable and uncontrollable drivers, stakeholder visions for the future, and contrasting possible future policies, weaving these three factors into a limited set of future scenarios. Step 3 uses the outputs from steps 1 and 2 to explore the SES for resilience in an iterative way. It generally includes the development of simple models of the system’s dynamics for exploring attributes that affect resilience. Step 4 is a stakeholder evaluation of the process and outcomes in terms of policy and management implications. This approach to resilience analysis is illustrated using two stylized examples.</t>
  </si>
  <si>
    <t>Scenario Planning: a Tool for Conservation in an Uncertain World</t>
  </si>
  <si>
    <t xml:space="preserve">Peterson et al. </t>
  </si>
  <si>
    <t>Conservation decisions about how, when, and where to act are typically based on our expectations for the future. When the world is highly unpredictable and we are working from a limited range of expectations, however, our expectations will frequently be proved wrong. Scenario planning offers a framework for developing more resilient conservation policies when faced with uncontrollable, irreducible uncertainty. A scenario in this context is an account of a plausible future. Scenario planning consists of using a few contrasting scenarios to explore the uncertainty surrounding the future consequences of a decision. Ideally, scenarios should be constructed by a diverse group of people for a single, stated purpose. Scenario planning can incorporate a variety of quantitative and qualitative information in the decision‐making process. Often, consideration of this diverse information in a systemic way leads to better decisions. Furthermore, the participation of a diverse group of people in a systemic process of collecting, discussing, and analyzing scenarios builds shared understanding. The robustness provided by the consideration of multiple possible futures has served several groups well; we present examples from business, government, and conservation planning that illustrate the value of scenario planning. For conservation, major benefits of using scenario planning are ( 1 ) increased understanding of key uncertainties, ( 2 ) incorporation of alternative perspectives into conservation planning, and ( 3 ) greater resilience of decisions to surprise.</t>
  </si>
  <si>
    <t>Catastrophic regime shifts in ecosystems: linking theory to observation</t>
  </si>
  <si>
    <t xml:space="preserve">Scheffer and Carpenter
</t>
  </si>
  <si>
    <t xml:space="preserve">Trends in Ecology and Evolution </t>
  </si>
  <si>
    <t>Occasionally, surprisingly large shifts occur in ecosystems. Theory suggests that such shifts can be attributed to alternative stable states. Verifying this diagnosis is important because it implies a radically different view on management options, and on the potential effects of global change on such ecosystems. For instance, it implies that gradual changes in temperature or other factors might have little effect until a threshold is reached at which a large shift occurs that might be difficult to reverse. Strategies to assess whether alternative stable states are present are now converging in fields as disparate as desertification, limnology, oceanography and climatology. Here, we review emerging ways to link theory to observation, and conclude that although, field observations can provide hints of alternative stable states, experiments and models are essential for a good diagnosis.</t>
  </si>
  <si>
    <t>Species interactions can explain Taylor's power law for time series</t>
  </si>
  <si>
    <t xml:space="preserve">Kilpatrick and Ives
</t>
  </si>
  <si>
    <t>Nature</t>
  </si>
  <si>
    <t>One of the few generalities in ecology, Taylor's power law1,2,3, describes the species-specific relationship between the temporal or spatial variance of populations and their mean abundances. For populations experiencing constant per capita environmental variability, the regression of log variance versus log mean abundance gives a line with a slope of 2. Despite this expectation, most species have slopes of less than 2 (refs 2, 3–4), indicating that more abundant populations of a species are relatively less variable than expected on the basis of simple statistical grounds. What causes abundant populations to be less variable has received considerable attention5,6,7,8,9,10,11,12, but an explanation for the generality of this pattern is still lacking. Here we suggest a novel explanation for the scaling of temporal variability in population abundances. Using stochastic simulation and analytical models, we demonstrate how negative interactions among species in a community can produce slopes of Taylor's power law of less than 2, like those observed in real data sets. This result provides an example in which the population dynamics of single species can be understood only in the context of interactions within an ecological community.</t>
  </si>
  <si>
    <t>The role of size-selective predation in northern clearwater crayfish (Orconectes propinquus) by rusty crayfish (Orconectes rusticus)</t>
  </si>
  <si>
    <t>Kitchell and Roth</t>
  </si>
  <si>
    <t>Crustaceana</t>
  </si>
  <si>
    <t>Selective predation can drive community composition. We designed a field study to determine if selective pr?dation by fishes accounts for population dominance of the exotic rusty crayfish, Orconectes rusticus, in a northern Wisconsin lake. We hypothesized that fish predators avoid consuming O. rusticus in favor of congeners O. propinquus and O. virilis because O. rusticus attains either superior size or is more aggressive than its congeners. Largely based on previous experimental work, we expected that predators would consume smaller individuals of rusty crayfish than of other species, as a result of behavioral differences among crayfish species. Although smallmouth bass (Micropterus dolomieu) and yellow perch (Perca flavescens) consumed fewer rusty crayfish than expected based on relative prey abundance, predators consumed similar sized crayfish of all species. Further, our results indicated that predators likely avoid O. rusticus because they have larger chelae than congeners, and that behavioral differences did not appear to contribute substantially to crayfish selection at the whole lake scale. Our results suggest that selective pr?dation based on chelae size is one of the primary drivers of this species replacement. Selective pr?dation commonly accelerates exotic dominance over native prey and should be considered explicitly in exotic species investigation</t>
  </si>
  <si>
    <t>Spatial complexity, resilience and policy diversity: fishing on lake-rich landscapes</t>
  </si>
  <si>
    <t xml:space="preserve">Carpenter and Brock
</t>
  </si>
  <si>
    <t>The dynamics of and policies governing spatially coupled social-ecological mosaics are considered for the case of fisheries in a lake district. A microeconomic model of households addresses agent decisions at three hierarchic levels: (1) selection of the lake district from among a larger set of alternative places to live or visit, (2) selection of a base location within the lake district, and (3) selection of a portfolio of ecosystem services to use. Ecosystem services are represented by dynamics of fish production subject to multiple stable domains and trophic cascades. Policy calculations show that optimal policies will be highly heterogeneous in space and fluid in time. The diversity of possible outcomes is illustrated by simulations for a hypothetical lake district based loosely on the Northern Highlands of the State of Wisconsin. Lake districts are frequently managed as if lakes were independent, similar, endogenously regulating systems. Our findings contradict that view. One-size-fits-all (OSFA) policies erode ecological and social resilience. If regulations are too stringent, social resilience declines because of the potential rewards of overharvesting. If regulations are too lax, ecological resilience is diminished by overharvesting in some lakes. In either case, local collapses of fish populations evoke spatial shifts of angling effort that can lead to serial collapses in neighboring fisheries and degraded fisheries in most or all of the lakes. Under OSFA management, the natural resources of the entire landscape become more vulnerable to transformation because of changes in, e.g., human population, the demand for resources, or fish harvesting technology. Multiplicity of management regimes can increase the ecological resilience, social resilience, and inclusive value of a spatially heterogeneous social-ecological system. Because of the complex interactions of mobile people and multistable ecosystems, management regimes must also be flexible over time. A rights-based scheme may facilitate policy regimes with appropriate spatial patterns and intertemporal fluidity. In lake fisheries, habitat protection adds an important dimension to policy design. Habitat is a slowly changing variable that creates ecological resilience and thereby provides managers with a broader range of options.</t>
  </si>
  <si>
    <t>UNCERTAINTY AND THE MANAGEMENT OF MULTISTATE ECOSYSTEMS: AN APPARENTLY RATIONAL ROUTE TO COLLAPSE</t>
  </si>
  <si>
    <t>Ecology</t>
  </si>
  <si>
    <t>We use a simple model of ecosystem management to demonstrate that apparently rational management approaches can lead to ecological collapse. Our model of the ecosystem management of lake eutrophication integrates lake dynamics, management decision‐making, and learning in a framework that is deliberately simplified to highlight the role of model uncertainty. The simulated lake can switch between alternate eutrophic and oligotrophic states. Managers consider two management models of the lake, one for an oligotrophic lake and the other for a eutrophic lake. As managers observe the lake varying from year to year, they estimate how well each of the two management models is supported by the observed data. Management policies maximize the expected net present value of the lake. Even under optimistic assumptions about environmental variation, learning ability, and management control, conventional decision theory and optimal control approaches fail to stabilize ecological dynamics. Rather, these methods drive ecosystems into cycles of collapse and recovery. We suggest how scientists could help prevent ecosystem management from driving ecosystems toward collapse.</t>
  </si>
  <si>
    <t>Dragnet Ecology, 'Just the facts Ma'am': the privilege of science in a post-modern world</t>
  </si>
  <si>
    <t xml:space="preserve">Allen et al. </t>
  </si>
  <si>
    <t>Bioscience</t>
  </si>
  <si>
    <t>When Dragnet protagonist Joe Friday investigates a crime, there is almost always someone “who done it,” and usually we know who it is in the first few minutes of the episode. In one episode concerning a retired actress who falls victim to a confidence trick, Sergeant Friday sweeps aside the irrelevant circumstantial details offered by the actress and solves the puzzle with characteristic ease. Friday's sidekick, Bill Gannon, responds to a different challenge and touchingly asks for the faded actress's autograph. “I didn't know you collected autographs,” says Joe, as they leave the scene. “I don't,” replies Bill. Dragnet is a modern version of a morality play, myths and all, the prevailing myth being that it may take time to apprehend the suspect, but eventually “just the facts” will inexorably solve the crime. But isn't Bill Gannon essential to this process? Many scientists share Joe Friday's mythic goal. In the simple world of Sergeant Friday, there is a single true answer; in the scientific equivalent, the scientist believes that there is a single truth, and attempts to find it. Much scientific activity uses simple models, and thus amounts to no more than calibration. But as our colleague John Norman in the Department of Soil Science at the University of Wisconsin points out, “I can do a lot with those calibrations” (and he can, too), so we must not underestimate the importance of focusing situations until they become simple. Successfully casting a system as simple results in consistent and singular answers as well as reliable predictions. However, from that consistency it does not follow that the singularity of answers arises from their being expressions of singular truths. It could easily be that the consistency results from the constraints we scientists impose on the system in order to make it simple. Furthermore, the scientist has no way to distinguish between singular truth and constraint when the data are applied to a simple model, no matter how meticulous the collection of those data. Much as Dragnet has a mythic quality, so does science that seeks out the single quantified truth. Such science would remain mythic, even in the extremely unlikely event that the simple model could indeed reflect the reality fully, for the argument about truth turns not directly on data per se, but on the belief that the perception of data yields truth. There can be no such thing as an observer-free observation (Tainter and Lucas 1983).</t>
  </si>
  <si>
    <t>More than 10 citations - randomly selected 10; no abstract - first paragraph of text used instead</t>
  </si>
  <si>
    <t>grant.3019094</t>
  </si>
  <si>
    <t>Nutrient uptake in streams draining agricultural catchments of the midwestern United States</t>
  </si>
  <si>
    <t xml:space="preserve">Bernot et al. </t>
  </si>
  <si>
    <t>Freshwater Biology</t>
  </si>
  <si>
    <t xml:space="preserve"> 1. Agriculture is a major contributor of non‐point source
 pollution to surface waters in the midwestern United States, resulting 
in eutrophication of freshwater aquatic ecosystems and development of 
hypoxia in the Gulf of Mexico. Agriculturally influenced streams are 
diverse in morphology and have variable nutrient concentrations. 
Understanding how nutrients are transformed and retained within 
agricultural streams may aid in mitigating increased nutrient export to 
downstream ecosystems.
            2. We studied six agriculturally influenced streams in 
Indiana and Michigan to develop a more comprehensive understanding of 
the factors controlling nutrient retention and export in agricultural 
streams using nutrient addition and isotopic tracer studies.
            3. Metrics of nutrient uptake indicated that nitrate 
uptake was saturated in these streams whereas ammonium and phosphorus 
uptake increased with higher concentrations. Phosphorus uptake was 
likely approaching saturation as evidenced by decreasing uptake 
velocities with concentration; ammonium uptake velocity also declined 
with concentration, though not significantly.
            4. Higher whole‐stream uptake rates of phosphorus and 
ammonium were associated with the observed presence of stream autotrophs
 (e.g. algae and macrophytes). However, there was no significant 
relationship between measures of nutrient uptake and stream metabolism. 
Water‐column nutrient concentrations were positively correlated with 
gross primary production but not community respiration.
            5. Overall, nutrient uptake and metabolism were affected 
by nutrient concentrations in these agriculturally influenced streams. 
Biological uptake of ammonium and phosphorus was not saturated, although
 nitrate uptake did appear to be saturated in these ecosystems. 
Biological activity in agriculturally influenced streams is higher 
relative to more pristine streams and this increased biological activity
 likely influences nutrient retention and transport to downstream 
ecosystems.
         </t>
  </si>
  <si>
    <t>Denitrification and the nitrogen budget of a reservoir in an agricultural landscape</t>
  </si>
  <si>
    <t xml:space="preserve">David et al. </t>
  </si>
  <si>
    <t>Denitrification is an important process in aquatic sediments, but its role has not been assessed in the N mass balance of upper‐Midwestern (USA) reservoirs that receive large agricultural riverine N inputs. We used a 4400‐ha reservoir to determine the role of denitrification in the N mass balance and effectiveness in reducing downstream transport of NO3‐N. Sediment denitrification was (1) measured monthly (March 2002–March 2003) at eight sites in the Lake Shelbyville reservoir in central Illinois using the acetylene inhibition, chloramphenicol technique, (2) scaled to the overall reservoir and compared to N not accounted for in a mass balance, and (3) estimated indirectly using long‐term (1981–2003) mass balances of N in the reservoir. Denitrification rates in the reservoir were high during spring and early summer of 2002, when maximum NO3‐N concentrations were measured (10–14 mg NO3‐N/L). We estimated that denitrification for the year was between 2580 and 5150 Mg N. Missing N from the mass balance was 3004 Mg N, suggesting that sediment denitrification was the sink. Areal rates of sediment denitrification in the reservoir ranged from 62 to 225 g N·m−2·yr−1, with rates a function of both denitrification intensity (μg N·g dry mass·h−1) and the overall mass of sediment present. From 1981 to 2003 the average NO3‐N inlet flux was 8900 Mg N/yr. About 58% of the total NO3‐N input was removed, and annual NO3‐N removed as a percentage of inputs was significantly related to reservoir retention time (average = 0.36 yr for the 23 years, range = 0.21–0.84 yr). By scaling denitrification in Lake Shelbyville to other reservoirs in Illinois, we estimated a sink of 48 900 Mg N/yr. When combined with estimated in‐stream denitrification, 60 900 Mg N/yr was estimated to be removed by sediment denitrification. This reduces riverine export from Illinois to the Gulf of Mexico, where the flux during the 1990s was about 244 000 Mg N/yr, and illustrates the importance of reservoir denitrification as an N sink in Midwestern agricultural landscapes.</t>
  </si>
  <si>
    <t>Estimation of stream nutrient uptake from nutrient addition experiments</t>
  </si>
  <si>
    <t xml:space="preserve">Payn et al. 
</t>
  </si>
  <si>
    <t>Limnology and Oceanography - Methods</t>
  </si>
  <si>
    <t>Nutrient uptake in streams is often quantified by determining nutrient uptake length. However, current methods for measuring nutrient uptake length are often impractical, expensive, or demonstrably incorrect. We have developed a new method to estimate ambient nutrient uptake lengths using field experiments involving several levels of nutrient addition. Data analysis involves plotting nutrient addition uptake lengths versus added concentration and extrapolating to the negative ambient concentration. This method is relatively easy, inexpensive, and based on sound theoretical development. It is more accurate than the commonly used method involving a single nutrient addition. The utility of the method is supported by field studies directly comparing our new method with isotopic tracer methods for determining uptake lengths of phosphorus, ammonium, and nitrate. Our method also provides parameters for comparing potential nutrient limitation among streams.</t>
  </si>
  <si>
    <t>Improving the fluorometric ammonium method: matrix effects, background fluorescence, and standard additions</t>
  </si>
  <si>
    <t xml:space="preserve">Taylor et al. </t>
  </si>
  <si>
    <t>Journal of North American Benthological Society</t>
  </si>
  <si>
    <t>Our understanding of the N cycle is affected by how accurately we can measure NH4+ in natural waters. Measuring NH4+ concentrations requires accounting for matrix effects (ME) that are caused by substances in the sample that attenuate or intensify the signal of the samples relative to the standards. We show that the ME calculation in the recently published fluorometric NH4+ method is mathematically incorrect, producing results that consistently underestimate NH4+ concentration as a nonlinear function of the ME. We provide the correct equation and offer an alternative approach that accounts for ME by using sample water rather than deionized water to make the standards, thereby producing a standard curve that contains the same background chemical properties as the samples. In addition, we show that the previous method for measuring a sample’s background fluorescence does not include the background signal of the reagent or its interaction with the matrix constituents of the sample. We provide a new method for measuring a sample’s background fluorescence that includes the background fluorescence of the sample, reagent, and their interaction. The simple changes we suggest produce more accurate and precise NH4+ measurements.</t>
  </si>
  <si>
    <t>Spatial and temporal variability in sediment denitrification within an agriculturally influenced reservoir</t>
  </si>
  <si>
    <t xml:space="preserve">Wall et al. 
</t>
  </si>
  <si>
    <t>Biogeochemistry</t>
  </si>
  <si>
    <t>Reservoirs are intrinsically linked to the rivers that feed them, creating a river–reservoir continuum in which water and sediment inputs are a function of the surrounding watershed land use. We examined the spatial and temporal variability of sediment denitrification rates by sampling longitudinally along an agriculturally influenced river–reservoir continuum monthly for 13 months. Sediment denitrification rates ranged from 0 to 63 μg N2O g ash free dry mass of sediments (AFDM)−1 h−1 or 0–2.7 μg N2O g dry mass of sediments (DM)−1 h−1 at reservoir sites, vs. 0–12 μg N2O gAFDM−1 h−1 or 0–0.27 μg N2O gDM−1 h−1 at riverine sites. Temporally, highest denitrification activity traveled through the reservoir from upper reservoir sites to the dam, following the load of high nitrate (NO −3 -N) water associated with spring runoff. Annual mean sediment denitrification rates at different reservoir sites were consistently higher than at riverine sites, yet significant relationships among theses sites differed when denitrification rates were expressed per gDM vs. per gAFDM. There was a significant positive relationship between sediment denitrification rates and NO −3 -N concentration up to a threshold of 0.88 mg NO −3  -N l−1, above which it appeared NO −3 -N was no longer limiting. Denitrification assays were amended seasonally with NO −3 -N and an organic carbon source (glucose) to determine nutrient limitation of sediment denitrification. While organic carbon never limited sediment denitrification, all sites were significantly limited by NO −3 -N during fall and winter when ambient NO −3 -N was low.</t>
  </si>
  <si>
    <t>Measurement of the stable isotope ratio of dissolved N2 in 15N tracer experiments</t>
  </si>
  <si>
    <t xml:space="preserve">Hamilton and Ostrom 
</t>
  </si>
  <si>
    <t>Stable isotope addition experiments seeking to trace the denitrification of combined forms of nitrogen (N) to gaseous N2 in aquatic environments typically need to measure the stable isotope ratio of dissolved nitrogen gas. This measurement presents challenges because of the potential for contamination of samples by N in air, and because field experiments conducted in situ often do not produce a marked enrichment in the isotope ratio of the N2 pool. Field experiments also require numerous samples, sometimes processed under arduous conditions, and thus methods have to be convenient and low in cost. This paper describes the methods for sampling and measurement of the N isotope ratio of dissolved nitrogen that were developed for the isotope addition experiments in the Lotic Intersite Nitrogen Experiment (LINX), a cross‐site study examining N biogeochemistry in headwater streams. Headspace equilibration was performed in the field and gas samples were stored in re‐evacuated glass vials (Exetainers). Samples were processed and stored underwater to minimize the potential for contamination of samples by air. Isotope ratios were measured using a gas chromatograph interfaced to the isotope ratio mass spectrometer and equipped with a custom sample entry system.</t>
  </si>
  <si>
    <t>The role of in-stream vs allochthonous N in stream food webs: modeling the results of an isotope addition experiment</t>
  </si>
  <si>
    <t xml:space="preserve">Hamilton et al. </t>
  </si>
  <si>
    <t>Journal of the North American Benthological Society</t>
  </si>
  <si>
    <t>Stable isotope enrichment experiments offer a potentially powerful way to examine the base of aquatic food webs, but interpretation of the data from these experiments may be confounded by problems such as selective ingestion/assimilation of bulk food sources by consumers, variable tracer enrichment over time, and the failure of consumers to approach isotopic equilibrium with the tracer in their diets over the course of the experiment. Our study examined data from a stable isotope addition experiment in which 15N-labeled NH4+ was added to a midwestern US stream. A compartment model was used to provide insights into the kinetics of 15N uptake and release from algae, heterotrophic microbes colonizing detritus, and invertebrate consumers. The model accounted for temporal variation in the degree of isotopic enrichment and did not require the assumption of isotopic equilibrium between consumers and their diets. The importance of instream production (i.e., growth of algae and microbes within the study reach during the experiment) relative to allochthonous and upstream inputs was ∼38 to 50% for heptageniids and Psephenus, 10 to 20% for Orconectes propinquus, Gammarus, hydropsychids, and larval Stenelmis, and &lt;10% for the filter-feeding Similium and the unionid mussel Pleurobema sintoxia. The alternative choices of algae or heterotrophic microbes as the basis of consumer diets made little difference in these estimates, even though the microbes became more 15N-enriched than the algae because microbes had higher turnover rates. These results were subject to a number of caveats, and guidelines for experimental design are suggested for future studies to help address some of these problems.</t>
  </si>
  <si>
    <t>The influence of land use on sediment denitrification in 9 Midwestern headwater streams</t>
  </si>
  <si>
    <t xml:space="preserve">Inwood et al. </t>
  </si>
  <si>
    <t>The effects of land use on the relationships among denitrification, NO3−-N, dissolved organic C (DOC), and other environmental parameters were examined in 9 headwater streams (3 each in forested, agricultural, and urban-dominated subwatersheds) in the Kalamazoo River Watershed, Michigan. Sediment denitrification rates were determined using the chloramphenicol-amended acetylene inhibition technique. Agricultural streams had high concentrations of NO3−-N, DOC, soluble reactive P, and NH4+-N, whereas forested streams had the lowest concentrations of these nutrients, and urban streams generally exhibited intermediate concentrations. Sediment denitrification rates were highest in agricultural streams and lowest in forested streams throughout the study period. Availability of NO3−-N was the dominant environmental predictor of sediment denitrification rates, limiting denitrification when NO3−-N concentrations were below a calculated threshold of 0.4 mg NO3−-N/L. Other potential controlling variables (e.g., DOC, dissolved O2, water temperature, and sediment organic matter content) influenced denitrification rates secondarily. Despite higher denitrification rates in agricultural and urban streams compared to forested streams, sediment denitrification removed a smaller proportion of the stream NO3−-N load in agricultural and urban streams relative to forested streams.</t>
  </si>
  <si>
    <t>Have we overemphasized the role of denitrification in aquatic ecosystems? A review of nitrate removal pathways</t>
  </si>
  <si>
    <t xml:space="preserve">Burgin and Hamilton </t>
  </si>
  <si>
    <t>The removal of nitrogen (N) in aquatic ecosystems is of great interest because excessive nitrate in groundwater and surface water is a growing problem. High nitrate loading degrades water quality and is linked to eutrophication and harmful algal blooms, especially in coastal marine waters. Past research on nitrate removal processes has emphasized plant or microbial uptake (assimilation) or respiratory denitrification by bacteria. The increasing application of stable isotopes and other tracer techniques to the study of nitrate removal has yielded a growing body of evidence for alternative, microbially mediated processes of nitrate transformation. These include dissimilatory (the reduction of nitrogen into other inorganic compounds, coupled to energy producing processes) reduction of nitrate to ammonium (DNRA), chemoautotrophic denitrification via sulfur or iron oxidation, and anaerobic ammonium oxidation (anammox), as well as abiotic nitrate removal processes. Here, we review evidence for the importance of alternative nitrate removal pathways in aquatic ecosystems and discuss how the possible prevalence of these pathways may alter views of N cycling and its controls. These alternative pathways are of particular importance for the management of excess N in the environment, especially in cases where nitrate is transformed to ammonium, a biologically available and less mobile N form, rather than to dinitrogen gas.</t>
  </si>
  <si>
    <t>Stream denitrification and total nitrate uptake rates measured using a field 15N isotope tracer approach</t>
  </si>
  <si>
    <t xml:space="preserve">Mulholland et al. 
</t>
  </si>
  <si>
    <t>We measured denitrification and total nitrate uptake rates in a small stream (East Fork of Walker Branch in eastern Tennessee) using a new field 15N tracer addition and modeling approach that quantifies these rates for entire stream reaches. The field experiment consisted of an 8‐h addition of 99 atom% K15NO3 and a conservative solute tracer. Two 15N tracer addition experiments were performed on consecutive days, the first under ambient NO3− concentrations (23 µg N L−1) and the second with a NO3− addition of approximately 500 µg N L−1. We fit first‐order NO3− uptake and two‐box denitrification models to the longitudinal measurements of tracer 15N in dissolved NO3−, N2, and N2O in stream water to determine rates. Total NO3− uptake rates were 0.028 m−1 (0.32 µg N m−2 s−1) and 0.01 m−1 (1.6 µg N m−2 s−1) under ambient NO3− and with NO3− addition, respectively. Denitrification rates were 0.0046 m−1 (uncertainty range of 0.002 to 0.008 m−1) and 9×10−5 m−1 (uncertainty range of 3 × 10−5 to 21×10−5 m−1) under ambient NO3− and with NO3− addition, respectively. Denitrification resulted almost exclusively in N2 production (&gt;99%) and comprised about 16% (±10%) of total NO3− uptake rate under ambient NO3− concentrations and about 1% (±1%) of total NO3 uptake rate with NO3− addition. Denitrification rate expressed on a mass flux basis was about 12 µmol m−2 h−1 under ambient NO3− concentrations, a value within the range reported for other streams with low NO3− concentrations.</t>
  </si>
  <si>
    <t>grant.3028935</t>
  </si>
  <si>
    <t>0215768</t>
  </si>
  <si>
    <t>A Comparative Analysis of travel Impacts between the Design-Build and Traditional Building Methods</t>
  </si>
  <si>
    <t>Stevanovic</t>
  </si>
  <si>
    <t>Journal of Transportation Engineering</t>
  </si>
  <si>
    <t>A 25kilometer section of the I-15 freeway crosses the metropolitan region of Salt Lake City, Utah. The Utah Department of Transportation (UDOT) built the road the fast track way: “Design and build.” The project disrupted traffic for four and a half years. Had the freeway been rebuilt by several traditional “design-bid-build” contracts, traffic would have been disrupted for about a decade. This paper compares the disruptive impacts of fast track and traditional construction. Traffic delays, accidents, and emissions estimates for each approach provide a highly detailed assessment of the implications of building quickly. The road closure schedules for each alternative are based on recorded events and UDOT standard practice. The travel modeling is done through VISUM with diurnal traffic assignments. The results show that fast track construction is superior to the traditional approach in terms of user delays. While the impact of emissions and accidents is measurable, it proves to be less significant. The paper reaches the conclusion that the fast track approach to I-15 reconstruction was the right decision because it produced less disruption for travelers than the traditional method.</t>
  </si>
  <si>
    <t>Urban ecosystems and the North American Carbon Cycle</t>
  </si>
  <si>
    <t xml:space="preserve">Pataki et al. </t>
  </si>
  <si>
    <t>Approximately 75–80% of the population of North America currently lives in urban areas as defined by national census bureaus, and urbanization is continuing to increase. Future trajectories of fossil fuel emissions are associated with a high degree of uncertainty; however, if the activities of urban residents and the rate of urban land conversion can be captured in urban systems models, plausible emissions scenarios from major cities may be generated. Integrated land use and transportation models that simulate energy use and traffic‐related emissions are already in place in many North American cities. To these can be added a growing dataset of carbon gains and losses in vegetation and soils following urbanization, and a number of methods of validating urban carbon balance modeling, including top down atmospheric monitoring and urban ‘metabolic’ studies of whole ecosystem mass and energy flow. Here, we review the state of our understanding of urban areas as whole ecosystems with regard to carbon balance, including both drivers of fossil fuel emissions and carbon cycling in urban plants and soils. Interdisciplinary, whole‐ecosystem studies of the socioeconomic and biophysical factors that influence urban carbon cycles in a range of cities may greatly contribute to improving scenarios of future carbon balance at both continental and global scales.</t>
  </si>
  <si>
    <t>The seasonal cycle of carbon dioxide and its isotopic composition in an urban atmosphere: anthropogenic and biogenic effects</t>
  </si>
  <si>
    <t>Journal of Geophysical Research - ATMOSPHERES</t>
  </si>
  <si>
    <t>Atmospheric CO2 mixing ratios and carbon and oxygen isotope composition were measured at 18 m above the ground in Salt Lake City, Utah, United States, for a one-year period. Mixing ratios were highest in the wintertime with maximum values approaching 600 mmol. mol_x0001_1 during atmospheric inversions. Nighttime carbon and oxygen isotope ratios of source CO2 showed a seasonal pattern with isotopically depleted values in the wintertime and isotopically enriched values in the spring and summer. The effects of gasoline combustion, natural gas combustion, and biogenic respiration of plants and soils on CO2 mixing ratio were quantified with a mass balance calculation using dual carbon and oxygen isotopic tracers. The calculations showed large contributions of natural gas combustion in the winter and significant nighttime biogenic respiration in the spring and late summer/early fall. The isotope-tracer technique used shows promise for quantifying the impacts of urban processes on the isotopic composition of the atmosphere and partitioning urban CO2 sources into their component parts.</t>
  </si>
  <si>
    <t>Can carbon dioxide be used as a tracer of urban atmospheric transport?</t>
  </si>
  <si>
    <t>Carbon dioxide is a stable constituent of the atmosphere that has no major terrestrial sinks other than atmospheric transport in the absence of photosynthetic activity by plants. In urban atmospheres, CO2 mixing ratios are often elevated above ambient by large local sources from combustion. We measured CO2 mixing ratios and the isotopic composition of CO2 at four locations in the Salt Lake Valley, Utah, during a persistent cold pool event in the winter of 2004. The results showed a strong influence of atmospheric stability and the height of the capping inversion on CO2 mixing ratios and suggested that during persistent cold pool events the air mass beneath the capping inversion can be relatively well mixed. Spatial and temporal patterns in the isotopic composition of CO2 and the relationship between particulate concentrations and CO2 mixing ratio support this interpretation. These results suggest that CO2 mixing ratio, which is abundant and relatively easily measured in urban atmospheres, can provide information about complex wintertime atmospheric transport and mixing as well as carbon cycling in urban mountain basins.</t>
  </si>
  <si>
    <t>High resolution monitoring of urban carbon dioxide sources.</t>
  </si>
  <si>
    <t>Geophysical Research Letters</t>
  </si>
  <si>
    <t>Estimates of fossil fuel emissions on local to regional spatial scales and hourly to weekly temporal scales are increasingly useful in studies of the carbon cycle and mass and energy flow in cities. We used a tunable diode laser absorption spectrometer (TDL) to measure CO2 mixing ratios and carbon isotope composition of CO2 in order to estimate the contribution of gasoline versus natural gas combustion to atmospheric CO2 in Salt Lake City. The results showed a pronounced diurnal pattern: the proportional contribution of natural gas combustion varied from 30–40% of total anthropogenic CO2 during evening rush hour to 60–70% at pre‐dawn. In addition, over a warming period of several days, the proportional contribution of natural gas combustion decreased with air temperature, likely related to decreased residential heating. These results show for the first time that atmospheric measurements may be used to infer patterns of energy and fuel usage on hourly to daily time scales.</t>
  </si>
  <si>
    <t>Walkable route perceptions and physical features: Converging evidence for enroute walking experiences</t>
  </si>
  <si>
    <t xml:space="preserve">Brown et al. </t>
  </si>
  <si>
    <t>Environment and Behavior</t>
  </si>
  <si>
    <t>Guided walks near a light rail stop in downtown Salt Lake City, Utah, were examined using a 2 (gender) × 3 (route walkability: low-mixed-, or high-walkability features) design. Trained raters confirmed that more walkable segments had more traffic, environmental, and social safety; pleasing aesthetics; natural features; pedestrian amenities; and land use diversity (using the Irvine-Minnesota physical environment audit) and a superior social milieu rating. According to tape-recorded open-ended descriptions, university student participants experienced walkable route segments as noticeably safer, with a more positive social environment, fewer social and physical incivilities, and more attractive natural and built environment features. According to closed-ended scales, walkable route segments had more pleasant social and/or environmental atmosphere and better traffic safety. Few gender differences were found. Results highlight the importance of understanding subjective experiences of walkability and suggest that these experiences should be an additional focus of urban design.</t>
  </si>
  <si>
    <t>Sources of variation in d13C of fossil fuel emissions in Salt Lake City, USA</t>
  </si>
  <si>
    <t xml:space="preserve">Bush et al. </t>
  </si>
  <si>
    <t>Applied Geochemistry</t>
  </si>
  <si>
    <t>The isotopic composition of fossil fuels is an important component of many studies of C sources and sinks based on atmospheric measurements of CO2. In C budget studies, the isotopic composition of crude petroleum and CH4 are often used as a proxy for the isotopic composition of CO2 emissions from combustion. In this study, the C isotope composition (δ13C) of exhaust from the major fossil fuel emission sources in Salt Lake City, USA, was characterized with 159 measurements of vehicle exhaust of various types and eight measurements of residential furnace exhaust. These two sources were found to be isotopically distinct, and differed from global-scale estimates based on average values for crude petroleum and CH4. Vehicle-specific factors such as engine load and operation time had no effect on δ13C of vehicle exhaust. A small difference was found between the mean δ13C of vehicle exhaust collected randomly from different vehicles and the mean δ13C of gasoline collected from multiple fueling stations representing major gasoline distributors in Salt Lake City and the surrounding area. However, a paired comparison of δ13C of exhaust and gasoline for six different vehicles did not show any consistent C isotope fractionation during vehicle combustion. The mean δ13C of crude petroleum processed for local distribution differed slightly from refined gasoline collected at multiple fueling stations, but time lags between processing and transportation cannot be ruled out as an uncontrollable contributing factor. Measured isotope ratios were then combined with fuel consumption statistics to predict the annual cycle of δ13C of fossil fuel emissions for the Salt Lake City metropolitan area. The results showed that the isotopic composition of CO2 emissions from fossil fuel combustion varied by almost 3‰ over the course of the 2002 calendar year. This study illustrates that on a regional scale, the isotopic composition of fossil fuel emissions shows a high degree of both spatial and temporal variability that may influence characterization of C sources and sinks with atmospheric measurements.</t>
  </si>
  <si>
    <t>Application of cryo-stage in the TOF-SIMS analysis of atmospheric aerosol surfaces</t>
  </si>
  <si>
    <t xml:space="preserve">Nair et al. </t>
  </si>
  <si>
    <t>The surface sensitivity and minimal fragmentation available with time-of-flight secondary ion mass spectroscopy (TOF-SIMS) makes it a powerful tool for the examination of the organic and inorganic species on individual particle surfaces. One concern with the technique is the potential loss of volatile and semi-volatile organic compounds in the high vacuum environment. Cryo-cooling in the intro chamber enables us to retain semi-volatile compounds including PAHs and alkanes on surfaces for over an hour in the analytical chamber. Samples collected using an eight-stage Graseby-Anderson cascade impactor included aerosols from winter snowmobile emissions in Yellowstone National Park and urban aerosol from the Salt Lake Valley. Comparison of spectra obtained at ambient temperature with those obtained under cryogenic conditions show a clear loss of both aromatic and aliphatic organic species at ambient temperature.</t>
  </si>
  <si>
    <t>Inferring biogenic and anthropogenic CO2 sources across an urban to rural gradient</t>
  </si>
  <si>
    <t>Oecologia</t>
  </si>
  <si>
    <t>We continuously monitored CO2 concentrations at three locations along an urban-to-rural gradient in the Salt Lake Valley, Utah from 2004 to 2006. The results showed a range of CO2 concentrations from daily averages exceeding 500 p.p.m. at the city center to much lower concentrations in a non-urbanized, rural region of the valley. The highest values were measured in the wintertime and under stable atmospheric conditions. At all three sites, we utilized weekly measurements of the C and O isotope composition of CO2 for a 1-year period to evaluate the CO2 sources underlying spatial and temporal variability in CO2 concentrations. The results of an inverse analysis of CO2 sources and the O isotope composition of ecosystem respiration (δ18 O R) showed large contributions (&gt;50%) of natural gas combustion to atmospheric CO2 in the wintertime, particularly at the city center, and large contributions (&gt;60%) of biogenic respiration to atmospheric CO2 during the growing season, particularly at the rural site. δ18 O R was most enriched at the rural site and more isotopically depleted at the urban sites due to the effects of irrigation on ecosystem water pools at the urban sites. The results also suggested differences in the role of leaf versus soil respiration between the two urban sites, with seasonal variation in the contribution of leaf respiration at a residential site and relatively constant contributions of leaf respiration at the city center. These results illustrate that spatial and temporal patterns of urban CO2 concentrations and isotopic composition can be used to infer patterns of energy use by urban residents as well as plant and soil processes in urban areas.</t>
  </si>
  <si>
    <t>Insights into the dynamics of a carbon-based metropolis</t>
  </si>
  <si>
    <t xml:space="preserve">Emmi et al. </t>
  </si>
  <si>
    <t>Proceedings of the 23rd International COnference on the Systems Dynamics of Society</t>
  </si>
  <si>
    <t>This paper offers insights into the dynamics of carbon emissions inmetropolitan regions. These emerge from a system dynamics study of urban land-atmospheric interactions. It provides contextual background, outlines modelingmethodology, extracts insights and traces out policy implications. Section One considersissues of climate change, urbanization worldwide, urban CO2 emissions, and urban land-use/transportation feedback dynamics. Section Two identifies our study area, specifiesour modeling tool, defines its dynamic organizing principle, describes its several sectorsand outlines the scenarios used to explore system behavior. Section Three considers howcities emit CO2, demonstrates the emissions-mitigating effects of dampening urbanfeedback dynamics, compares feedback-dampening policies to technologicalimprovements to combustion efficiencies, and finds comparability. Section Four assertsthat, with the emergence of global-scale inter-metropolitan competition, today’schallenge is to secure local inter-jurisdictional cooperation in pursuit of regionalobjectives among which climate protection with its numerous local and regional benefitsmust be especially important.</t>
  </si>
  <si>
    <t>grant.3028973</t>
  </si>
  <si>
    <t>Long-term impacts of anthropogenic perturbations on the dynamics and molecular speciation of organic carbon in tropical forest and subtropical grassland ecosystems</t>
  </si>
  <si>
    <t xml:space="preserve">Soloman et al. </t>
  </si>
  <si>
    <t>Anthropogenic perturbations have profoundly modified the Earth's biogeochemical cycles, the most prominent of these changes being manifested by global carbon (C) cycling. We investigated long‐term effects of human‐induced land‐use and land‐cover changes from native tropical forest (Kenya) and subtropical grassland (South Africa) ecosystems to agriculture on the dynamics and structural composition of soil organic C (SOC) using elemental analysis and integrated 13C nuclear magnetic resonance (NMR), near‐edge X‐ray absorption fine structure (NEXAFS) and synchrotron‐based Fourier transform infrared‐attenuated total reflectance (Sr‐FTIR‐ATR) spectroscopy. Anthropogenic interventions led to the depletion of 76%, 86% and 67% of the total SOC; and 77%, 85% and 66% of the N concentrations from the surface soils of Nandi, Kakamega and the South African sites, respectively, over a period of up to 100 years. Significant proportions of the total SOC (46–73%) and N (37–73%) losses occurred during the first 4 years of conversion indicating that these forest‐ and grassland‐derived soils contain large amounts of labile soil organic matter (SOM), potentially vulnerable to degradation upon human‐induced land‐use and land‐cover changes. Anthropogenic perturbations altered not only the C sink capacity of these soils, but also the functional group composition and dynamics of SOC with time, rendering structural composition of the resultant organic matter in the agricultural soils to be considerably different from the SOM under natural forest and grassland ecosystems. These molecular level compositional changes were manifested: (i) by the continued degradation of O‐alkyl and acetal‐C structures found in carbohydrate and holocellulose biomolecules, some labile aliphatic‐C functionalities, (ii) by side‐chain oxidation of phenylpropane units of lignin and (iii) by the continued aromatization and aliphatization of the humic fractions possibly through selective accumulation of recalcitrant H and C substituted aryl‐C and aliphatic‐C components such as (poly)‐methylene units, respectively. These changes appeared as early as the fourth year after transition, and their intensity increased with duration of cultivation until a new quasi‐equilibrium of SOC was approached at about 20 years after conversion. However, subtle but persistent changes in molecular structures of the resultant SOM continued long after (up to 100 years) a steady state for SOC was approached. These molecular level changes in the inherent structural composition of SOC may exert considerable influence on biogeochemical cycling of C and bioavailability of essential nutrients present in association with SOM, and may significantly affect the sustainability of agriculture as well as potentials of the soils to sequester C in these tropical and subtropical highland agroecosystems</t>
  </si>
  <si>
    <t>Long-term black carbon dynamics in cultivated soil</t>
  </si>
  <si>
    <t xml:space="preserve">Nguyen et al. </t>
  </si>
  <si>
    <t>Black carbon (BC) is a quantitatively important C pool in the global C 
cycle due to its relative recalcitrance compared with other C pools. 
However, mechanisms of BC oxidation and accompanying molecular changes 
are largely unknown. In this study, the long-term dynamics in quality 
and quantity of BC were investigated in cultivated soil using X-ray 
photoelectron spectroscopy (XPS), Fourier-transform infrared (FTIR) and 
nuclear magnetic resonance (NMR) techniques. BC particles and changes in
 BC stocks were obtained from soil collected in fields that were cleared
 from forest by fire at 8 different times in the past (2, 3, 5, 20, 30, 
50, 80 and 100 years before sampling) in western Kenya. BC contents 
rapidly decreased from 12.7 to 3.8 mg C g−1 soil during the first 30 years following deposition, after which they slowly decreased to a steady state at 3.5 mg C g−1 soil. BC-derived C losses from the top 0.1 m over 100 years were estimated at 6,000 kg C ha−1.
 The initial rapid changes in BC stocks resulted in a mean residence 
time of only around 8.3 years, which was likely a function of both 
decomposition as well as transport processes. The molecular properties 
of BC changed more rapidly on surfaces than in the interior of BC 
particles and more rapidly during the first 30 years than during the 
following 70 years. The Oc/C ratios (Oc is O bound to C) and carbonyl 
groups (C=O) increased over the first 10 and 30 years by 133 and 192%, 
respectively, indicating oxidation was an important process controlling 
BC quality. Al, Si, polysaccharides, and to a lesser extent Fe were 
found on BC particle surfaces within the first few years after BC 
deposition to soil. The protection by physical and chemical 
stabilization was apparently sufficient to not only minimize 
decomposition below detection between 30 and 100 years after deposition,
 but also physical export by erosion and vertical transport below 0.1 m.</t>
  </si>
  <si>
    <t>Coupled natural and human systems</t>
  </si>
  <si>
    <t>Humans have continuously interacted with natural
systems, resulting in the formation and development of
coupled human and natural systems (CHANS). Recent
studies reveal the complexity of organizational, spatial,
and temporal couplings of CHANS. These couplings have
evolved from direct to more indirect interactions, from
adjacent to more distant linkages, from local to global
scales, and from simple to complex patterns and processes.
Untangling complexities, such as reciprocal
effects and emergent properties, can lead to novel
scientific discoveries and is essential to developing
effective policies for ecological and socioeconomic sustainability.
Opportunities for truly integrating various
disciplines are emerging to address fundamental questions
about CHANS and meet society’s unprecedented
challenges.</t>
  </si>
  <si>
    <t>Household-level determinants of adoption of improved natural resources management practices among smallholder farmers in western Kenya</t>
  </si>
  <si>
    <t>Mareyna and Barrett</t>
  </si>
  <si>
    <t>Food Policy</t>
  </si>
  <si>
    <t>Integrated natural resources management (INRM), of which integrated soil fertility management (ISFM) is a component, offers considerable promise for increasing food production in Kenya. It nonetheless remains unclear whether ISFM/INRM techniques lend themselves easily to adoption by smallholder farmers. Using panel data collected in western Kenya in 1989 and 2002, this study finds that resource constraints limit many farmers’ adoption of ISFM/INRM techniques. The size of the farm owned by a household, the value of its livestock, off-farm income, family labor supply, and the educational attainment and gender of the household head all had a significant positive effect on the likelihood of adoption. Similar factors were found to be statistically significant in discouraging abandonment of the practices under study. There thus seem to exist reinforcing feedback between investments in soil fertility management and household wealth, as measured by asset endowments. Our findings raise important questions as to whether ISFM and related techniques are really affordable to poorer smallholder farmers.</t>
  </si>
  <si>
    <t>Spatial complexity of soil organic matter forms at nanometre scales</t>
  </si>
  <si>
    <t xml:space="preserve">Lehmann et al. </t>
  </si>
  <si>
    <t>Nature Geoscience</t>
  </si>
  <si>
    <t>Organic matter in soil has been suggested to be composed of a complex mixture of identifiable biopolymers1 rather than a chemically complex humic material2. Despite the importance of the spatial arrangement of organic matter forms in soil3,
 its characterization has been hampered by the lack of a method for 
analysis at fine scales. X-ray spectromicroscopy has enabled the 
identification of spatial variability of organic matter forms, but was 
limited to extracted soil particles4 and individual micropores within aggregates5,6. Here, we use synchrotron-based near-edge X-ray spectromicroscopy7 of thin sections of entire and intact free microaggregates6
 to demonstrate that on spatial scales below 50 nm resolution, highly 
variable yet identifiable organic matter forms, such as plant or 
microbial biopolymers, can be found in soils at distinct locations of 
the mineral assemblage. Organic carbon forms detected at this spatial 
scale had no similarity to organic carbon forms of total soil. In 
contrast, we find that organic carbon forms of total soil were 
remarkably similar between soils from several temperate and tropical 
forests with very distinct vegetation composition and soil mineralogy. 
Spatial information on soil organic matter forms at the scale provided 
here could help to identify processes of organic matter cycling in soil,
 such as carbon stability or sequestration and responses to a changing 
climate.</t>
  </si>
  <si>
    <t>In vitro fermentation of intact and fractionated tropical herbaceous and tree legumes containing tannins and alkaloids</t>
  </si>
  <si>
    <t xml:space="preserve">Mbugua et al. </t>
  </si>
  <si>
    <t>Animal Feed Science and Technology</t>
  </si>
  <si>
    <t>Ruminal fermentation of tropical herbaceous and tree forage legumes with
 or without appreciable amounts of tannins and alkaloids was studied in vitro. The legumes studied included Calliandra calothyrsus Meissner, Acacia angustissima Kuntze, Desmodium uncinatum DC, Desmodium intortum DC (all containing tannins), Crotalaria ochroleuca Gidon and Lupinus albus L. (containing alkaloids). The plants with low levels of tannins and alkaloids were Neonotonia wightii Lackey and Lablab purpureus
 L. cv. Rongai (Sweet). Both unfractionated legumes and their isolated 
neutral detergent fiber (xNDF) were studied. In addition, polyethylene 
glycol (PEG, MW 4000) was added to the fermentations of 
tannin-containing forages and their isolated NDF. Unfractionated legumes
 varied widely in NDF digestibility. The NDF digestibility of intact C. calothyrsus, A. angustissima, C. ochroleuca and D. intortum was less than 40% and lower than that of the other legumes. C.alothyrsus and C. ochroleuca
 had the greatest increase (P&lt;0.05) in NDF digestibility following 
extraction with ND solution when compared to their respective intact 
forages (0.32 vs. 0.23 and 0.46 vs. 0.22, 
respectively). There was no difference (P&gt;0.05) in degradability of 
isolated and intact NDF in the other legumes. Cumulative gas production 
was nonlinearly related to NDF degradability (y = 15.5 ln(x) + 27.8; R2 = 0.94). Generally, the rate of gas production among the intact legumes was lower in tannin-containing legumes and C. ochroleuca compared to legumes with lower levelsof
 anti-nutritional compounds. Addition of PEG to fermentations of 
tannin-containing legumes significantly (P&lt;0.05) improved the amount 
and rate of gas production compared to the respective non-PEG controls. 
Microbial protein synthesis was significantly higher (P&lt;0.05) in C. calothyrsus, L. purpureus and C. ochroleuca than in the other legumes. L. purpureus and C. calothyrsus contained more sugar (131 and 154 g/kg
 DM, respectively) than the other forages. Tannins suppressed production
 of volatile fatty acids (VFA) compared to VFA production from forages 
with low levels of anti-nutritional factors (ANF). Addition of PEG 
increased VFA production from fermentation of tannin-containing forages.
 This study suggests that tannins and alkaloids in forages can adversely
 affect their fermentation characteristics and thereby their nutritive 
value.</t>
  </si>
  <si>
    <t>Nutrient constraints to tropical agroecosystem productivity in long-term degrading soils</t>
  </si>
  <si>
    <t xml:space="preserve">Ngoze et al. </t>
  </si>
  <si>
    <t>Soil degradation is one of the most serious threats to sustainable crop 
production in many tropical agroecosystems where extensification rather 
than intensification of agriculture has occurred. In the highlands of 
western Kenya, we investigated soil nitrogen (N) and phosphorus (P) 
constraints to maize productivity across a cultivation chronosequence in
 which land‐use history ranged from recent conversion from primary 
forest to 100 years in continuous cropping. Nutrient treatments included
 a range of N and P fertilizer rates applied separately and in 
combination. Maize productivity without fertilizer was used as a proxy 
measure for indigenous soil fertility (ISF). Soil pools of mineral 
nitrogen, strongly bound P and plant‐available P decreased by 82%, 31% 
and 36%, and P adsorption capacity increased by 51% after 100 years of 
continuous cultivation. For the long rainy season (LR), grain yield 
without fertilizer declined rapidly as cultivation age increased from 0 
to 25 years and then gradually declined to a yield of 1.6 Mg ha−1,
 which was maintained as time under cultivation increased from 60 to 100
 years. LR grain yield in the old conversions was only 24% of the 
average young conversion grain yield (6.4 Mg ha−1). 
Application of either N or P alone significantly increased grain yield 
in both the LR and short rainy (SR) seasons, but only application of 
120 kg N ha−1 on the old conversion increased yield by &gt;1 Mg ha−1.
 In both SR and LR, there was a greater average yield increment response
 to N and P when applied together (ranging from 1 to 3.8 Mg ha−1 for the LR), with the greatest responses on the old conversions. The benefit–cost ratio (BCR) for applying 120 kg N ha−1 alone was &lt;1 except on the old conversions, while BCRs were&gt;1 for applying 25 kg P ha−1 alone at all levels of conversion for both seasons. Application of both N (120 kg N ha−1) and P (25 kg P ha−1)
 on the old conversions resulted in the greatest BCRs. This study 
clearly indicates that maize productivity responses to N and P 
fertilizer are significantly affected by the age of cultivation and its 
influence on ISF, but that loss of productivity can be restored rapidly 
when these limiting nutrients are applied. Management strategies should 
consider ISF and economic factors to determine optimal N and P input 
requirements for achieving and sustaining profitable crop production on 
degraded soils</t>
  </si>
  <si>
    <t>Livelihood strategies in the rural Kenyan Highlands</t>
  </si>
  <si>
    <t>African Journal of Agricultural and Resource Economics</t>
  </si>
  <si>
    <t>The concept of a livelihood strategy has become central to development practice in recent years. Nonetheless, precise identification of livelihoods in quantitative data has remained methodologically elusive. This paper uses cluster analysis methods to operationalize the concept of livelihood strategies in household data and then uses the resulting strategy-specific income distributions to test whether the hypothesized outcome differences between livelihoods indeed exist. Using data from Kenya’s central and western highlands, we identify five distinct livelihood strategies that exhibit statistically significant differences in mean per capita incomes and stochastic dominance orderings that establish clear welfare rankings among livelihood strategies. Multinomial regression analysis identifies geographic, demographic and financial determinants of livelihood choice. The results should facilitate targeting of interventions designed to improve household livelihoods.</t>
  </si>
  <si>
    <t>Welfare dynamics in rural Kenya and Madagascar</t>
  </si>
  <si>
    <t xml:space="preserve">Barrett et al. </t>
  </si>
  <si>
    <t>Journal of Development Studies</t>
  </si>
  <si>
    <t>This paper presents comparative qualitative and quantitative evidence from rural Kenya and Madagascar in an attempt to untangle the causality behind persistent poverty. We find striking differences in welfare dynamics depending on whether one uses total income, including stochastic terms and inevitable measurement error, or the predictable, structural component of income based on a household's asset holdings. Our results suggest the existence of multiple dynamic asset and structural income equilibria, consistent with the poverty traps hypothesis. Furthermore, we find supporting evidence of locally increasing returns to assets and of risk management behaviour consistent with poor households' defence of a critical asset threshold through asset smoothing.</t>
  </si>
  <si>
    <t>Organic matter stabilization in soil microaggregates: implications from spatial heterogeneity of organic carbon contents and carbon forms</t>
  </si>
  <si>
    <t>This study investigates the spatial distribution of organic carbon (C) in free stable microaggregates (20–250 μm; not encapsulated within macroaggregates) from one Inceptisol and two Oxisols in relation to current theories of the mechanisms of their formation. Two-dimensional micro- and nano-scale observations using synchrotron-based Fourier-transform infrared (FTIR) and near-edge X-ray absorption fine structure (NEXAFS) spectroscopy yielded maps of the distribution of C amounts and chemical forms. Carbon deposits were unevenly distributed within microaggregates and did not show any discernable gradients between interior and exterior of aggregates. Rather, C deposits appeared to be patchy within the microaggregates. In contrast to the random location of C, there were micron-scale patterns in the spatial distribution of aliphatic C–H (2922 cm−1), aromatic C=C and N–H (1589 cm−1) and polysaccharide C–O (1035 cm−1). Aliphatic C forms and the ratio of aliphatic C/aromatic C were positively correlated (r 2 of 0.66–0.75 and 0.27–0.59, respectively) to the amount of O–H on kaolinite surfaces (3695 cm−1), pointing at a strong role for organo-mineral interactions in C stabilization within microaggregates and at a possible role for molecules containing aliphatic C-H groups in such interactions. This empirical relationship was supported by nanometer-scale observations using NEXAFS which showed that the organic matter in coatings on mineral surfaces had more aliphatic and carboxylic C with spectral characteristics resembling microbial metabolites than the organic matter of the entire microaggregate. Our observations thus support models of C stabilization in which the initially dominant process is adsorption of organics on mineral surfaces rather than occlusion of organic debris by adhering clay particles.</t>
  </si>
  <si>
    <t>grant.3029244</t>
  </si>
  <si>
    <t>Conserving biodiversity coldspots</t>
  </si>
  <si>
    <t>Kareiva and Marvier</t>
  </si>
  <si>
    <t>American Scientist</t>
  </si>
  <si>
    <t xml:space="preserve">The numbers are chilling. Every year tropical forests covering an area the size of Poland are destroyed. With them, perhaps ten thousand species are wiped out annually, most before they can be so much as cataloged. Some liken the current calamity to the last episode of mass extinction - 65 million years ago when a wayward asteroid killed off the dinosaurs along with about two-thirds of the species then in existence. </t>
  </si>
  <si>
    <t>Compensating for extinction</t>
  </si>
  <si>
    <t xml:space="preserve">Kareiva  </t>
  </si>
  <si>
    <t>Current Biology</t>
  </si>
  <si>
    <t>The efficacy of simple viability models in ecological risk assessment: does density dependence matter?</t>
  </si>
  <si>
    <t xml:space="preserve">Sabo et al. </t>
  </si>
  <si>
    <t xml:space="preserve">One commonly used PVA 
(population viability analysis) approach applies a diffusion 
approximation (DA) of population growth to time series of abundance data
 to estimate population parameters and various metrics of extinction 
risk. The simplest versions of this PVA assume density‐independent 
population growth, an assumption that is commonly called into question 
for populations experiencing self‐limitation. Using time series data 
generated from simulations of populations limited by three commonly used
 forms of density dependence (ceiling, Beverton‐Holt, and Ricker) we 
asked the question: “When do simple density‐independent PVA models 
provide useful guidelines for prioritizing extinction risk despite 
density‐dependence inherent in the underlying real populations?”
         Simple DA methods severely underestimated maximum growth rates (μmax)
 used to generate time series data for all three forms of density 
dependence. These methods also underestimated the intrinsic 
environmental variability in growth rates, or process error (σ2),
 for the ceiling model, but overestimated this parameter for the 
Beverton‐Holt and Ricker models. Despite misestimation of the intrinsic 
parameters, the estimated probabilities of 50% and 75% declines were 
highly correlated with the observed probabilities for populations 
growing with a ceiling (coefficients of correlation, or R 2 = 0.87–0.93). DA methods were less accurate for populations exhibiting more complex forms of density dependence (R 2
 = 0.61–0.79). Although correlations between observed and estimated 
risks were high, bias (e.g., over‐ and underestimation) was extensive. 
Estimated probabilities of 50% declines were typically much lower 
(overly optimistic) than observed probabilities of the same decline. By 
contrast, accuracy increased substantially for predictions of 75% 
decline, and the “optimistic” bias was replaced by conservative bias 
(overestimates of risk).
         Regardless of the form of density dependence, estimates of 
risk were least accurate when populations were recovering rapidly but 
were much more accurate when most needed by conservation practitioners: 
when the population fluctuated near its carrying capacity, recovered 
slowly to this abundance level, or declined toward extinction. Finally, 
when we classified risk in broad categories (e.g., extremely low, low, 
moderate, high, and extremely high), DA methods correctly or 
conservatively estimated the risk of a 75% decline for &gt;85% of the 
parameter combinations, regardless of the form of density dependence 
followed by the real population.
      </t>
  </si>
  <si>
    <t>Blowin' Down the Road: Investigating bilateral causality between dust storms and population change in the Great Plains</t>
  </si>
  <si>
    <t>Deane and Gutman</t>
  </si>
  <si>
    <t>Population Research and Policy Review</t>
  </si>
  <si>
    <t>Recently, the National Academy of Sciences concluded “it is clear thatpopulation and the environment are usually interrelated . . . ”. This paper directlytests the expected interrelationship using annual county-level population estimatesprovided by the U.S. Census Bureau and annual counts of dust storms from the1960s, '70s, and '80s at weather stations situated throughout the U.S. GreatPlains. In doing so, it implements a research design that extends methods (farremoved from conventional demography) for pure time series analysis withmultilevel regression models. The result is a method for causal modeling in paneldata that produces, in this application, evidence of bilateral causality betweenpopulation size and deleterious environmental conditions.</t>
  </si>
  <si>
    <t>Tired of priorities?</t>
  </si>
  <si>
    <t>Kareiva</t>
  </si>
  <si>
    <t>Conservation in Practice</t>
  </si>
  <si>
    <t>The Fall 2004 Numbers in Context piece in Conservation In Practice  describes yet another number game one can play to direct the international flow of conservation dollars and effort. By focusing on biomes and how well protected they are in the face of habitat conversion, this particular priority‐setting scheme provides a compelling case for a greater focus on temperate grasslands and Mediterranean woodlands. This is quite a contrast to the “biodiversity hotspot” credo that urges us to pour our efforts into tropical rainforests. Another alternative might be to emphasize the places that provide the greatest ecosystem services‐that approach would lead us to focus on Canada and Russia. And yet another calculation might factor in governance and corruption as a sort of “feasibility” index. It is pretty hard to establish the superiority of any one priority‐setting scheme over another. Many priority‐setting schemes make good sense and none of them can be “tested” or falsified in the usual spirit of science. They are simply different ways of looking at the world. Yet they have commanded numerous journal pages and hours of discussion. Personally, I am getting tired of such priority‐setting analyses and numerology (even though I have myself written papers on the topic). Here is why. The reality is that we need to do conservation everywhere. If we fail in any biome, we will have failed miserably. Perhaps the best approach would be to simply produce a map of where money is being spent on conservation and then make an effort to fill the gaps. Also, conservation is as much about strategies as it is about places. All this attention on prioritization maps ties up a lot of energy and may distract us from the tougher question of figuring out what  works as opposed to where  to work. Do not get me wrong‐I think those temperate grasslands and Mediterranean scrublands do need more effort than they are currently getting. But what really troubles me is that we do not have a map of where money is being spent by all the major players in conservation (see Jon Christensen's “The Uneasy Chair” in that same Fall 2004 issue of Conservation In Practice ). We analyze to death priority‐setting schemes while we fail to analyze which strategies (easements? nature parks? zoning restrictions? etc.) warrant the greatest investment.</t>
  </si>
  <si>
    <t>Historical land use change in eastern Colorado</t>
  </si>
  <si>
    <t xml:space="preserve">Parton et al. </t>
  </si>
  <si>
    <t>Great Plains Research</t>
  </si>
  <si>
    <t>The Great Plains is one focus of the debate in the United States over appropriate land use and sustainability. Within the Plains region, eastern Colorado represents a case study that permits researchers and policymakers to focus on important relationships between agricul tural land use, population change, and the sustainability of agriculture, environment, and communities. Colorado Front Range urban areas ex perienced large increases in population from 1950 to 2000 that resulted in a 35% reduction in total farmland. In the urban fringe region, farm land declined rapidly since 1978 and harvested irrigated cropland de clined by 16% since 1990. Rural population in eastern Colorado decreased from 1950 to 1970 and then stabilized. Rural areas experi enced decreased total farmland, harvested dryland, and rangeland, as well as intensification of agriculture because of a 76% increase in har vested irrigated land (1950 to 1997). Inflation-adjusted agricultural product income remained stable because of large increases in crop yield</t>
  </si>
  <si>
    <t>Ecosystem services</t>
  </si>
  <si>
    <t>Tallis and Kareiva</t>
  </si>
  <si>
    <t>Humans have always dependedon nature for environmental assetslike clean water, nutrient cyclingand soil formation. These havebeen called by different namesthrough human history, but arepresently gaining global attentionas ‘ecosystem services’. GretchenDaily defines ecosystem servicesas “the conditions and processesthrough which naturalecosystems, and the species thatmake them up, sustain and fulfillhuman life”. Until recently, wehave tended to take ecosystemservices for granted, as they havegenerally been ‘free’, despite theirobvious economic value tohumans. In fact, a recent globalanalysis by the MilleniumEcosystem Assessmentconcluded that well over half ofthe world’s ecosystem servicesare being degraded or usedunsustainably. With a globalpopulation soon to number ninebillion people, ecosystemsservices are becoming sodegraded that many regions in theworld risk ecological collapse.</t>
  </si>
  <si>
    <t>Land market feedbacks can undermine biodiversity conservation</t>
  </si>
  <si>
    <t xml:space="preserve">Armstrong et al. </t>
  </si>
  <si>
    <t>The full or partial purchase of land has become a cornerstone of efforts to conserve biodiversity in countries with strong private property rights. Methods used to target areas for acquisition typically ignore land market dynamics. We show how conservation purchases affect land prices and generate feedbacks that can undermine conservation goals, either by displacing development toward biologically valuable areas or by accelerating its pace. The impact of these market feedbacks on the effectiveness of conservation depends on the ecological value of land outside nature reserves. Traditional, noneconomic approaches to site prioritization should perform adequately in places where land outside reserves supports little biodiversity. However, these approaches will perform poorly in locations where the countryside surrounding reserves is important for species’ persistence. Conservation investments can sometimes even be counterproductive, condemning more species than they save. Conservation is most likely to be compromised in the absence of accurate information on species distributions, which provides a strong argument for improving inventories of biodiversity. Accounting for land market dynamics in conservation planning is crucial for making smart investment decisions.</t>
  </si>
  <si>
    <t>How much is enough? The recurrent problem of setting measurable objectives in conservation</t>
  </si>
  <si>
    <t xml:space="preserve">Tear et al. </t>
  </si>
  <si>
    <t>International agreements, environmental laws, resource management agencies, and environmental nongovernmental organizations all establish objectives that define what they hope to accomplish. Unfortunately, quantitative objectives in conservation are typically set without consistency and scientific rigor. As a result, conservationists are failing to provide credible answers to the question “How much is enough?” This is a serious problem because objectives profoundly shape where and how limited conservation resources are spent, and help to create a shared vision for the future. In this article we develop guidelines to help steer conservation biologists and practitioners through the process of objective setting. We provide three case studies to highlight the practical challenges of objective setting in different social, political, and legal contexts. We also identify crucial gaps in our science, including limited knowledge of species distributions and of large-scale, long-term ecosystem dynamics, that must be filled if we hope to do better than setting conservation objectives through intuition and best guesses.</t>
  </si>
  <si>
    <t>Biofuels: putting current practices in perspective</t>
  </si>
  <si>
    <t xml:space="preserve">Fargione et al. </t>
  </si>
  <si>
    <t>THE REPORTS “LAND CLEARING AND THE BIOFUEL CARBON DEBT” (J. FARGIONE ET AL., 29February, p. 1235) and “Use of U.S. croplands for biofuels increases greenhouse gases throughemissions from land-use change” (T. Searchinger et al., 29 February, p. 1238) underscore thesobering reality that producing biofuels from edible crops will drive agricultural expansion,which could negate greenhouse gas (GHG) savings brought about by substituting biofuels forgasoline or result in net GHG emissions. Other recent studies also highlight potential environmental impacts of producing foodcrop–based biofuels (1–4). Nevertheless, many scientists remain optimistic that with techno-logical advancements (such as lignocellulose-to-ethanol conversion), there are real opportunities ingenerating biofuel energy from waste biomass (3).</t>
  </si>
  <si>
    <t>grant.3029260</t>
  </si>
  <si>
    <t>The last enclosure: Resisting privatization of wildlife in the western United States</t>
  </si>
  <si>
    <t>Robbins and Luginbuhl</t>
  </si>
  <si>
    <t xml:space="preserve">Capitalism, Nature, Socialism </t>
  </si>
  <si>
    <t>This study examines the efforts to privatize public wildlife in the U.S., pointing to both institutional and physical efforts at enclosure. Reviewing these efforts in the context of the changing political economy of the rural U.S. West, and with specific reference to the elk economy in the state of Montana, the study shows the way in which nature and labor resist efforts at enclosure. The combination of a rising incidence of Chronic Wasting Disease (CWD) and an increasingly well-organized anti-privatization movement points to general contradictions in capitalism's encounter with nature. A complex confluence of eco-managerial bureaucratic interests, gun populism, and virulent infection has created a barrier that is highly resistant to efforts to privatize wildlife.</t>
  </si>
  <si>
    <t>Landscape Models and Explanation in Landscape Ecology-A Space for Generative Landscape Science?</t>
  </si>
  <si>
    <t>The Professional Geographer</t>
  </si>
  <si>
    <t>Further development of process-based spatial models is needed to facilitate explanation in landscape ecology.We discuss the dual modeling goals of prediction and explanation and identify challenges faced in explaining landscape patterns. These challenges are especially acute in attempts to explain patterns that result from complex adaptive systems.We compare examples of two process models used to describe landscape changes in Yellowstone National Park as a consequence of predator-prey interactions. Generative landscape science is offered as a complementary approach to explanation, combining models of candidate processes that are believed to give rise to observed patterns with empirical observations.</t>
  </si>
  <si>
    <t>Modeling Yellowstone's northern range elk herd as adaptive, spatially aware, and mobile agents</t>
  </si>
  <si>
    <t>Bennett and Tang</t>
  </si>
  <si>
    <t>International Journal of Geographical Information Science</t>
  </si>
  <si>
    <t>The potential utility of agent‐based models of adaptive, spatially aware, and mobile entities in geographic and ecological research is considerable. Developing this potential, however, presents significant challenges to geographic information science. Modelling the spatio‐temporal behaviour of individuals requires new representational forms that capture how organisms store and use spatial information. New procedures must be developed that simulate how individuals produce bounded knowledge of geographical space through experiential learning, adapt this knowledge to continually changing environments, and apply it to spatial decision‐making processes. In this paper, we present a framework for the representation of adaptive, spatially aware, and mobile agents. To provide context to this research, a multiagent model is constructed to simulate the migratory behaviour of elk (Cervus elaphus) on Yellowstone's northern range. In this simulated environment, intelligent agents learn in ways that enable them to mimic real‐world behaviours and adapt to changing landscapes</t>
  </si>
  <si>
    <t>Elk alter habitat selection as an antipredator response to wolves</t>
  </si>
  <si>
    <t xml:space="preserve">Creel et al. </t>
  </si>
  <si>
    <t>For elk (Cervus elaphus) in the Gallatin drainage of the Greater Yellowstone Ecosystem, Montana, USA, wolf movements caused local predation risk to vary substantially on a time scale of days. Spatially and temporally fine‐scaled data from GPS radio collars show that elk moved into the protective cover of wooded areas when wolves were present, reducing their use of preferred grassland foraging habitats that had high predation risk. By constraining habitat selection, wolves may have greater effects on elk dynamics than would be predicted on the basis of direct predation alone. Based on changes in the woody vegetation following the reintroduction of wolves, it has been suggested that antipredator responses by elk may be driving a trophic cascade in the Yellowstone ecosystem. However, studies to date have been hampered by a lack of direct data on spatial variation in predation risk, and the ways in which elk respond to variation in risk. Our data support a central portion of the hypothesis that elk antipredator behavior could drive a trophic cascade, but changes in elk numbers are also likely to have affected elk–plant interactions.</t>
  </si>
  <si>
    <t>The politics of barstool biology: Environmental knowledge and power in greater Northern Yellowstone</t>
  </si>
  <si>
    <t xml:space="preserve">Robbins  </t>
  </si>
  <si>
    <t>Geoforum</t>
  </si>
  <si>
    <t>Critical researchers of underdevelopment have established a well-known record celebrating the environmental knowledges of subsistence communities in contested wildlife conservation zones. Similar battles are being fought over science, uncertainty, and wild animals in the American west, however, with far less attention to local epistemologies. Often dismissed as “barstool biology”, the ecological knowledges of local hunters in the Northern Yellowstone ecosystem are rooted in environmental experience and situated politics. How does local hunter knowledge diverge or converge with that of state officials, environmentalists, ranchers, and other constituencies, and to what effect on wildlife management policy? This paper seeks to answer that question, reviewing recent research amongst local resource users, managers, and activists in Montana. By rendering empirical the question of local knowledge around America’s oldest national park, rather than trying to “read it off” political affiliation, education, or livelihood, a clearer picture of power, knowledge, and conservation emerges. The results suggest that emerging management policies have developed from the discursive alliance of landowners, outfitters, and environmentalists, shifting priorities towards enclosure and exclusion in wildlife at the expense of other silent constituencies.</t>
  </si>
  <si>
    <t>Even conservation rules are made to be broken: Implications for biodiversity</t>
  </si>
  <si>
    <t xml:space="preserve">Robbins et al. </t>
  </si>
  <si>
    <t>Despite efforts to enclose and control conservation zones around the world, direct human impacts in conservation areas continue, often resulting from clandestine violations of conservation rules through outright poaching, strategic agricultural encroachment, or noncompliance. Nevertheless, next to nothing is actually known about the spatially and temporally explicit patterns of anthropogenic disturbance resulting from such noncompliance. This article reviews current understandings of ecological disturbance and conservation noncompliance, concluding that differing forms of noncompliance hold differing implications for diversity. The authors suggest that forms of anthropogenic patchy disturbance resulting from violation may maintain, if not enhance, floral diversity. They therefore argue for extended empirical investigation of such activities and call for conservation biologists to work with social scientists to assess this conservation reality by analyzing how and when incomplete enforcement and rule-breaking drive ecological change</t>
  </si>
  <si>
    <t>Out of administrative control: Absentee owners, resident elk and the shifting nature of wildlife management in southwestern Montana</t>
  </si>
  <si>
    <t>Haggerty and Travis</t>
  </si>
  <si>
    <t>This paper describes the historical roots of an ongoing wildlife management dilemma involving decreasing opportunities for elk management via public hunting on private land in the context of an expanding elk presence on private land in southwest Montana. Our main focus is on the role of private ranchland in elk ecology, and the ability of land owners to set elk migration in new directions through cumulative decisions about hunting and tolerating elk. This takes elk management, traditionally the purview of the state, out of administrative control. We document connections between the region’s historical and emerging land tenure patterns, and analyze associated changes in hunter access. Elk numbers expanded rapidly in the Upper Yellowstone Valley at a moment of significant transition in ranchland tenure. New owners more interested in natural amenities than in livestock production encouraged the elk and discouraged hunting. This reinforced the spread of elk, and further weakened the ability of the state and other ranchers to manage elk (which interfere with livestock production in numerous ways). Though elk and cattle use the landscape in similar ways, elk became more effective agents of landscape change in a reflexive relationship with ideas of land that stress natural amenities over production.</t>
  </si>
  <si>
    <t>grant.3029637</t>
  </si>
  <si>
    <t>Why environmental scientists are becoming Bayesians</t>
  </si>
  <si>
    <t>Clark, J.S.</t>
  </si>
  <si>
    <t>Ecology Letters</t>
  </si>
  <si>
    <t>Advances in computational statistics provide a general framework for the high‐dimensional models typically needed for ecological inference and prediction. Hierarchical Bayes (HB) represents a modelling structure with capacity to exploit diverse sources of information, to accommodate influences that are unknown (or unknowable), and to draw inference on large numbers of latent variables and parameters that describe complex relationships. Here I summarize the structure of HB and provide examples for common spatiotemporal problems. The flexible framework means that parameters, variables and latent variables can represent broader classes of model elements than are treated in traditional models. Inference and prediction depend on two types of stochasticity, including (1) uncertainty, which describes our knowledge of fixed quantities, it applies to all ‘unobservables’ (latent variables and parameters), and it declines asymptotically with sample size, and (2) variability, which applies to fluctuations that are not explained by deterministic processes and does not decline asymptotically with sample size. Examples demonstrate how different sources of stochasticity impact inference and prediction and how allowance for stochastic influences can guide research.</t>
  </si>
  <si>
    <t>Time in Service to Historical Ecology</t>
  </si>
  <si>
    <t>Gragson, Ted L.</t>
  </si>
  <si>
    <t>Georgia Journal of Ecological Anthropology</t>
  </si>
  <si>
    <t>Historical Ecology is one of the ascendant views in ecological and 
environmental anthropology. It originates in the intellectual 
transformation of history and ecology during the last 50 years, and 
seeped into anthropology in the last 10 to 15 years. Historical Ecology 
is increasingly recognized as one of the key approaches in the 
discipline helping to advance our understanding of what it means to be 
human. 
 There are numerous definitions of historical ecology, but 
the anthropological challenge is to place human decision-making, and the
 consciousness that drives it, at the center of our analyses of the 
human-environmental relationship (Crumley 1994, Whitehead 1998, Whitney 
1994). What this challenge entails is clear from a caricature of how the
 natural and social sciences view this relationship. In the natural 
sciences, humans are drivers of environmental change and there is little
 or no insight into the rationality behind any given transformation. In 
the social sciences, cognition and the resulting choices made by humans 
link them to their environment in a dialectical process of 
transformation. Humans as drivers of environmental change are nothing 
more than a problem to be disposed of; humans as coproducers with 
environment of the transformation offer the potential for altering the 
final outcome. 
 As is so often the case with emerging approaches 
there is debate as to whether historical ecology is a unified 
theoretical position or merely a research tool (Balée 1998, Whitehead 
1998). However, it can be productive to consider a different question 
emerging from our responsibility to manage Earth (Vitousek, Mooney, and 
Lubchenco 1997): How can anthropology participate in the collaborations 
needed to understand the neglected-to-engineered gradient of current 
environmental systems? Toward answering this question I first review the
 points of origin for historical ecology then examine how the essential 
properties of time can help center the practice of historical ecology on
 a problem and a place. The objective is to move historical ecology 
closer to addressing how past ecologies produce present ones in order to
 consider the future(s) we might pursue rather than simply let happen.</t>
  </si>
  <si>
    <t>Differences in Surface Water Quality Draining Four Road Surface Types in the Southern Appalachians</t>
  </si>
  <si>
    <t>Clinton, B.D., Vose, J.M.</t>
  </si>
  <si>
    <t>Southern Journal of Applied Forestry</t>
  </si>
  <si>
    <t>Improved and unimproved roads can be the primary source of stream sediment in forested watersheds. We assessed differences in production of total suspended solids (TSS; ppm) from four road surface conditions in a Southern Appalachian watershed: (1) a 2-yr-old paved surface (P), (2) an improved gravel surface with controlled drainage and routine maintenance (RG), (3) an improved gravel surface with erosion and sediment control structures installed and routine maintenance (IG), and (4) an unimproved poorly maintained gravel surface (UG). Variation was high among and within road surface types. The P surface generated the least amount of TSS, which was comparable to control sites, while the UG surface generated the most. The P surface produced significantly less TSS than the UG surface, but not less than the IG and RG surfaces. Variation among road surface types was related to TSS travel distance below the road, precipitation amount, time of year, and the existence of functioning erosion and sediment control structures. TSS decreased with travel distance (P = -81% over 38.5 m, IG = -30% over 30.5 m, RG = -89% over 39.4 m, and UG = -22% over 28.1 m). Also in this study we assessed the delivery of total petroleum hydrocarbons (TPH; ppm) from the P surface and found concentrations of &lt; 0.5 ppm, which are well below published USEPA and NC DENR TPH standards for sediment. Paving is an attractive option for reducing maintenance costs and sediment production and transport; however, levels of TPH from freshly applied asphalt are unknown. South. J. Appl. For. 27(2):100–106.</t>
  </si>
  <si>
    <t>Carbon limitation leads to suppression of first year oak seedlings beneath evergreen understory shrubs in Southern Appalachian hardwood forests.</t>
  </si>
  <si>
    <t>Beier, Colin M.; Horton, Jonathan L.; Walker, John F.; Clinton, Barton D.; Nilsen, Erik T.</t>
  </si>
  <si>
    <t>Plant Ecology</t>
  </si>
  <si>
    <t>Inhibition of canopy tree recruitment beneath thickets of the evergreen shrubs Rhododendron maximum L. and Kalmia latifolia L. has long been observed in Southern Appalachian forests, yet the mechanisms of this process remain unresolved. We present a first-year account of suppression of oak seedlings in relation to Rhododendron and Kalmia basal area, light and resource availability, seedling performance and the rates of seedling damage (i.e., herbivory). We found no evidence of first-year seedling suppression or significant resource deficiencies beneath thickets of K. latifolia in mature mixed hardwood stands. Suppression beneath R. maximum was apparent during the first growing season. We found that seedling biomass, light availability prior to canopy closure, and seedling tissue C:N ratios were negatively correlated with R. maximum basal area. Basal area of R. maximum was positively correlated with seedling mortality rates, soil [Al], and early-growing season leaf herbivory rates. Seedling growth was positively correlated with light and tissue C:N, while negatively correlated with soil [Al]. Overall, our results support the inhibition model of shade-mediated carbon limitation beneath dense understory shrubs and indicate the potential importance of herbivory and aluminum toxicity as components of a suppression mechanism beneath R. maximum thickets. We present a causal model of first year inhibition beneath R. maximum in the context of our findings and the results of prior studies.</t>
  </si>
  <si>
    <t>Estimating colonization potential of migrant tree species</t>
  </si>
  <si>
    <t>Ibanez, I; Clark, JS; Dietze, MC</t>
  </si>
  <si>
    <t>GLOBAL CHANGE BIOLOGY</t>
  </si>
  <si>
    <t>Plant populations migrating in response to climate change will have to colonize established communities. Even if a population disperses to a new region with a favorable climate, interactions with other species may prevent its establishment and further spread. The potential of these species to grow along with residents will be a critical factor controlling their response to climate change. To determine the capacity of migrating species to colonize established communities we conducted extensive long‐term transplant experiments where potential tree migrant species, i.e. species within ‘migration range,’ were planted side by side with resident ones. Potential immigrants were selected to be representative species of their native communities. For both groups, residents and potential migrants (17 species), we compared their growth response along gradients in soil moisture and light availability. Rather than manipulate climate directly, we exploited natural microclimatic gradients and the fluctuations in climate that occurred during the 5‐year experiment. Experimental results were used to estimate growth in the context of novel climate and relevant establishment factors. Results suggest that potential immigrant species had similar growth rates in the new environment than those from resident species ensuring their ability to establish in the area. However, contrary to our expectations, the soil moisture requirements for the immigrant group were similar to those of the resident species. These results could have major implications for vegetation changes under the predicted drier climate for the region. If it is the case that neither resident species nor potential migrants are able to maintain stable populations, the region may experience a decline in local biodiversity.</t>
  </si>
  <si>
    <t>Capturing diversity and interspecific variability in allometries: a hierarchical approach</t>
  </si>
  <si>
    <t>Dietze, M., M. Wolosin, J. S. Clark</t>
  </si>
  <si>
    <t>Forest Ecology and Management</t>
  </si>
  <si>
    <t>There is growing recognition of the role of mechanistic scaling laws in shaping ecological pattern and process. While such theoretical relationships explain much of the variation across large scales, at any particular scale there is important residual variation that is left unexplained among species, among individuals within a species, and within individuals themselves. Key questions remain on what explains this variability and how we can apply this information in practice, in particular to produce estimates in high-diversity systems with many rare and under-sampled species. We apply hierarchical Bayes statistical techniques to data on crown geometry from diverse temperate forests in order to simultaneously model the differences within and among species. We find that tree height, canopy depth, and canopy radius are affected by both successional stage and wood mechanical strength, while tree height conforms to the predicted 2/3 power relationship. Furthermore, we show that hierarchical modeling allows us to constrain the allometries of rare species much more than traditional methods. Finally, crown radius was shown to vary substantially more within individuals than among individuals or species, suggesting that the capacity for local light foraging and crown plasticity exerts the dominant control on tree crowns.</t>
  </si>
  <si>
    <t>Environmental indicators of macroinvertebrate and fish assemblage integrity in urbanizing watersheds</t>
  </si>
  <si>
    <t>Walters, DM; Roy, AH; Leigh, DS</t>
  </si>
  <si>
    <t>ECOLOGICAL INDICATORS</t>
  </si>
  <si>
    <t>Urbanization compromises the biotic integrity and health of streams, and indicators of integrity loss are needed to improve assessment programs and identify mechanisms of urban effects. We investigated linkages between landscapes and assemblages in 31 wadeable Piedmont streams in the Etowah River basin in northern Georgia (USA). Our objectives were to identify the indicators of macroinvertebrate and fish integrity from a large set of best land cover (n = 45), geomorphology (n = 115), and water quality (n = 12) variables, and to evaluate the potential for variables measured with minimal cost and effort to effectively predict biotic integrity. Macroinvertebrate descriptors were better predicted by land cover whereas fish descriptors were better predicted by geomorphology. Water quality variables demonstrated moderate levels of predictive power for biotic descriptors. Macroinvertebrate descriptors were best predicted by urban cover (−), conductivity (−), fines in riffles (−), and local relief (+). Fish descriptors were best predicted by embeddedness (−), turbidity (−), slope (+), and forest cover (+). We used multiple linear regression modeling to predict descriptors using three independent variable sets that varied in difficulty of data collection. “Full” models included a full range of geomorphic, water quality and landscape variables regardless of the intensity of data collection efforts. “Reduced” models included GIS-derived variables describing catchment morphometry and land use as well as variables easily collected in the field with minimal cost and effort. “Simple” models only included GIS-derived variables. Full models explained 63–81% of the variation among descriptors, indicating strong relationships between landscape properties and biotic assemblages across our sites. Reduced and simple models were weaker, explaining 48–79% and 42–79%, respectively, of the variance among descriptors. Considering the difference in predictive power among these model sets, we recommend a tiered approach to variable selection and model development depending upon management goals. GIS variables are simple and inexpensive to collect, and a GIS-based modeling approach would be appropriate for goals such as site screening (e.g., identification of reference streams). As management goals become more complex (e.g., long-term monitoring programs), additional, easily collected field variables (e.g., embeddedness) should be included. Finally, labor-intensive variables (e.g., nutrients and fines in sediments) could be added to meet complex management goals such as restoration of impaired streams or mechanistic studies of land use effects on stream ecosystems.</t>
  </si>
  <si>
    <t>The effects of three regeneration harvest methods on plant diversity and soil characteristics in the southern Appalachians.</t>
  </si>
  <si>
    <t>Elliott, K.J. and J.D. Knoepp</t>
  </si>
  <si>
    <t>We evaluated the effects of three regeneration harvest methods on plant 
diversity and soil resource availability in mixed-hardwood ecosystems. 
The study area is in the Wine Spring Creek watershed on the Nantahala 
National Forest of the Southern Appalachian Mountains in western North 
Carolina. The regeneration treatments were: an irregular, two-aged 
shelterwood cut (2A), with 5.0 m2/ha residual basal area; a shelterwood cut (SW), with 9.0 m2/ha residual basal area; a group selection cut (GS), with 0.10–0.20 ha
 openings and 25% overstory removal on area basis at first entry; 
fourth, the control, consisted of two uncut sites (UC). Each harvest 
treatment was replicated three times across the landscape in similar 
plant community types. Within each treatment area, permanent plots were 
marked and inventoried for overstory, midstory, and herbaceous layer 
plants. In each permanent plot, we collected soil samples in winter 
(December–March) to reduce temporal variation due to vegetation 
phenological stage and rainfall events. We analyzed soil samples for 
extractable calcium (Ca), magnesium (Mg), potassium (K), cation exchange
 capacity (CEC), pH, bulk density, A-horizon depth, total carbon (C), 
and nitrogen (N). Species diversity of overstory, understory, and 
herbaceous layer species was evaluated using species richness (S), Shannon–Wiener's index of diversity (H′), and Pielou's evenness index (E).
 We used direct gradient analysis (non-metric multidimensional scaling, 
NMS) to explore the changes in vegetation–site relationships among 
herbaceous layer abundance, and soil characteristics and overstory basal
 area between pre-harvest (1994) and post-harvest (2000). Twelve minor 
overstory species were cut from the 2A treatments and nine species were 
cut from the SW treatments. Thus, it is not surprising that S and H′
 were reduced in the overstory on the heavily cut sites. However, most 
of these species sprouted from cut stumps and were substantially more 
abundant in the midstory layer after harvest than before. For the 
midstory, we found higher S and H′ on the harvested treatments than the control; however, H′ did not differ significantly among the harvest treatments. We measured an increase in herbaceous layer H′
 on the more heavily cut treatments (2A and SW) after harvest. We found 
an increase in average distance in the NMS ordination among sites in 
2000 compared to 1994, which suggests greater herbaceous species 
diversity after harvest. However, we did not see a clear separation 
among harvest treatments in the NMS ordination</t>
  </si>
  <si>
    <t>The role of floods in particulate organic matter dynamics of a southern Appalachian river-floodplain ecosystem</t>
  </si>
  <si>
    <t>Neatrour, M.A., Webster, J.R., Benfield, E.F.</t>
  </si>
  <si>
    <t>We investigated the effect of a flood on particulate organic matter (POM) dynamics in the floodplain and active channel of the Little Tennessee River in western North Carolina. We measured litterfall, leaf breakdown, and floodplain litter (before and after the flood) at 12 sites. Annual litterfall (256–562 g m−2 y−1) was typical of a temperate deciduous forest but lower than lowland floodplain forests in the eastern US. Leaf breakdown rates of 4 tree species (Acer rubrum, Carpinus caroliniana, Juglans nigra, and Platanus occidentalis) ranged from 0.001 to 0.010/d. We separated the 12 sites into 2 groups (inundated and non-inundated) based on the degree of flooding after a flood on 8 January 1998 and determined POM exchange between the active channel and floodplain. Significant transport of leaves from the floodplain to the river occurred at inundated sites, but transport of herbaceous or woody material did not occur. The flood increased leaf breakdown rates of all 4 tree species. Our measurements of litterfall, leaf breakdown, and floodplain litter standing crop suggest that leaves entrained from the floodplain of Little Tennessee River during floods are a source of POM to the active channel. However, flood input of leaves to the river were a small source of POM compared to direct leaffall.</t>
  </si>
  <si>
    <t>Physical and biological responses to of streams to suburbanization of historically agricultural watersheds.</t>
  </si>
  <si>
    <t>Burcher, C.L. and E.F. Benfield</t>
  </si>
  <si>
    <t>We investigated whether suburbanization influenced the physical and biological characteristics of ten 3rd-or 4th-order streams that drain historically agricultural watersheds in the southern Appalachians near Asheville, North Carolina. Five watersheds had areas of recent suburban development proximal to stream sites, and 5 watersheds were not currently undergoing suburban development. We estimated 5 hydrological, 10 geomorphological, 6 erosional, and 3 depositional (i.e., substrate) variables, and 13 fish and 8 macroinvertebrate metrics in the study sites. We used Student’s t-tests and multivariate analysis of variance to compare the 45 variables between sites in agricultural and suburban watersheds. We used Detrended Correspondence Analysis (DCA) to detect subtle differences in taxonomic composition and abundance among watersheds. Stormflow total suspended solids were significantly lower and substrate inorganic matter content was significantly higher in streams influenced by suburban development. Fish taxa richness and the density of nonguarding fishes were significantly higher in sites in suburban watersheds than in sites in agricultural watersheds. No other fish or macroinvertebrate metric differed with respect to watershed land use, but ordination of sites by fish and macroinvertebrate species abundance suggested that biotic assemblages at sites in suburban watersheds were distinct from those at sites in agricultural watersheds. Therefore, some taxa may have been influenced by suburban development. Our results suggest that watershed hydrology, sediment delivery, and sediment composition might be important factors influencing biota in streams draining agricultural vs suburban watersheds. Biological assemblages in streams differed structurally with respect to watershed land use, but streams did not appear to be otherwise influenced by suburban development. We conclude that suburbanization near historically agricultural southern Appalachian streams induces subtle changes to inorganic sediment dynamics, substrate composition, and fish and macroinvertebrate assemblage structure.</t>
  </si>
  <si>
    <t>grant.3033891</t>
  </si>
  <si>
    <t>Bridging the energy gap: anadromous blueback herring feeding in the Hudson and Mohawk Rivers, New York</t>
  </si>
  <si>
    <t xml:space="preserve">Simonin et al. 
</t>
  </si>
  <si>
    <t>Adult blueback herring Alosa aestivalis (N = 116) were collected during the 1999, 2000, and 2002-2004 spawning runs from sites on the Hudson and Mohawk rivers, and gut contents were analyzed. Thirty-four fish (33% of those examined) were found to contain food material. Food items were present in 41% of Mohawk River samples and 11% of Hudson River samples; all Hudson River fish containing food were captured in small tributaries above the head of tide. Hudson River fish predominantly consumed zooplankton, while Mohawk River fish consumed benthic aquatic insects in large quantities, including Baetidae, Ephemeridae, and Chironomidae. Using stable isotope analysis and a mixing model, we found that fish collected later in the season had significantly decreased marine-derived C. Condition indices of later-season fish were equal to or greater than those of fish collected earlier in the season. Blueback herring in this system may face increased energy requirements as they migrate farther upstream during spawning runs, and feeding may provide energy subsidies needed to maintain fitness over their expanded migratory range.</t>
  </si>
  <si>
    <t>Nutrients and their duration of enrichment influence periphyton cover and biomass in rural and urban streams</t>
  </si>
  <si>
    <t>Limburg and Elsdon</t>
  </si>
  <si>
    <t xml:space="preserve">Marine and Freshwater Research </t>
  </si>
  <si>
    <t>Although it is well known that land use affects nutrient dynamics and algal growth in streams, the responses to different durations of nutrient supply are poorly understood. The associations of benthic (periphyton-dominated) biomass with concentrations of dissolved nitrogen and phosphorus in rural and urban streams in New York were quantified. Biomass was significantly greater (2-fold) in the urban compared with the rural stream, which was associated with differences in dissolved nutrients. Experimental field enrichment of nutrient concentrations and duration of exposure altered benthic periphyton. Increasing nutrients by 60–99% of ambient concentrations increased periphyton percentage cover and biomass. Periphyton abundance also increased with increasing duration of exposure to nutrients (2, 4 and 8 weeks); however, short-term pulses of nutrients (2 weeks) had no significant effect in the rural stream. These results indicate that effective management of nutrient delivery, by reducing time periods of high nutrient load, will minimise impacts to benthic environments.</t>
  </si>
  <si>
    <t>The good, the bad, and the algae: ecosystem services and disservices generated by zebra and quagga mussels</t>
  </si>
  <si>
    <t xml:space="preserve">Limburg et al. 
</t>
  </si>
  <si>
    <t>Journal of Great Lakes Research</t>
  </si>
  <si>
    <t>Dreissenid (zebra and quagga) mussels are widely recognized as having strong, adverse ecological and economic impacts, e.g., biofouling and loss of water column primary production. We assessed perceptions and values associated with two less often considered ecological outcomes of dreissenid mussel influences on coastal ecosystems along Lake Ontario and the western St. Lawrence River in New York State. One, the generation of water clarity through filtration, we define as an ecosystem service; the other, the production of large amounts of nuisance algae (e.g., Cladophora and Microcystis) is defined as an ecosystem disservice. Surveys of business owners and homeowners quantified their preferences and the formation of values regarding these products of zebra mussel influence. Water clarity increased greatly, particularly in the eastern portion of Lake Ontario, and algal problems increased throughout. Businesses attributed increases and decreases in revenues associated with water clarity and algae; homeowners reported analogous changes in property values. Water clarity was positively associated, and algae negatively associated, with changes in revenues and property values. Threshold responses of costs as functions of filamentous algae were evident. Given the likely continued influx of invasive species due to human activities, further development of the ecosystem service concept should consider potential “goods” and “bads” of invasives and their influence on ecosystem and social system resiliency.</t>
  </si>
  <si>
    <t>Otolith chemistry to describe movements and life-history parameters of fishes: hypotheses, assumptions, limitations, and inferences</t>
  </si>
  <si>
    <t xml:space="preserve">Elsdon et al. </t>
  </si>
  <si>
    <t>Oceanography and Marine Biology: An annual review</t>
  </si>
  <si>
    <t>In ever-increasing numbers, researchers wish to extract information based on chemical analyses from otoliths to determine movements and life-history patterns of sh. Such analyses make assumptions about chemical incorporation and interpretation that are beyond those that are important for stock discrimination studies, another common application. The authors aim to clarify the methods of determining sh movement based on natural and articial otolith chemical tags and review current trends in determining movement using otolith chemistry, otolith sampling methods, and what inuences otolith chemistry. Both spatial and temporal variability in water and otolith chemistries, which underpin the assumptions of several methods, are discussed. Five methods for determining movement and migration of sh are outlined: (1) estimates of movement and life-history traits of a single sh group, (2) assessing connectivity among groups using natural chemical tags in otoliths, (3) transgenerational marks to determine parentage and natal origins, (4) prole analysis to dene life-history variation within a population and (5) prole analysis to describe movements through different environments. Within each of these methods, background information, specic hypotheses being tested and assumptions and limitations of each technique are provided. Finally, research directions required to ll current knowledge gaps and enhance the usefulness of otolith chemistry to determine sh movement are identied.</t>
  </si>
  <si>
    <t>Anthropogenic impacts on American eel demographics in Hudson River tributaries, New York.</t>
  </si>
  <si>
    <t xml:space="preserve">Machut et al. </t>
  </si>
  <si>
    <t>Populations of American eel Anguilla rostrata along the eastern coast of North America have declined drastically for largely unknown reasons. We examined the population dynamics of American eels in six tributaries of the Hudson River, New York, to quantify their distribution and the impacts of anthropogenic stressors. With up to 155 American eels per 100 m2, tributary densities are greater than those within the main stem of the Hudson River and are among the highest reported anywhere. The predominance of small American eels (&lt;200 mm) and wide range of ages (from young-of-year glass eels to 24-year-old yellow eels) suggest that tributaries are an important nursery area for immature American eels. However, upstream of natural and artificial barriers, American eel densities were reduced by at least a factor of 10 and condition, as measured by mass, was significantly lower. Significantly lower American eel condition was also found with increasing riparian urbanization. Density-dependent growth limitations below barriers are suggested by increased growth rates above the first tributary barrier. We suggest that (1) tributaries are important habitat for the conservation of American eels and (2) mitigation of anthropogenic stressors is vital for complete utilization of available habitat and conservation of the species.</t>
  </si>
  <si>
    <t>Stone Age fishhooks - how were they dimensioned? Morphology, strength test, and breakage pattern of Neolithic bone fishhooks from Ajvide, Gotland, Sweden</t>
  </si>
  <si>
    <t xml:space="preserve">Olson et al. 
</t>
  </si>
  <si>
    <t xml:space="preserve">Jounral of Archaeological Science </t>
  </si>
  <si>
    <t>The late Stone Age Pitted Ware site at Ajvide, Gotland, in the Baltic Sea, Sweden, has revealed a large deposit of fishbone and approximately 400 bone fishhooks, complete and incomplete. Cod (Gadus morhua), which is one of the most abundant fish species in the bone assemblage, was probably caught with hook and line fishing. To investigate the fishhooks' field of application, a morphological and morphometric study was performed on 384 available hooks. Two sets of replicas made of four selected original fishhooks were submitted to a strength test. A breakage study of the incomplete hooks in comparison with the strength-tested hooks was carried out in order to distinguish fresh breaks from dry breaks. It seems that a certain morphology for fishhooks was preferred at Ajvide, indicating they were produced by skilled craftsmen for special usage. The strength test showed that the hooks had a weight bearing capacity more than the average size of cod caught at Ajvide. Using results of these tests, we predicted that the mean breaking strength of 46 intact Ajvide hooks was 96.6 ± 26.1 (s.d.) Newtons (equivalent to 9.85 ± 2.7 kg). The design of fishhooks changed somewhat over time, being slightly larger in the oldest layers of the site. The breakage patterns of the hooks show that the bow was the most common area of breakage. The design and weight bearing capacity of the hooks point to a specialized cod fishery from boats in deep water.</t>
  </si>
  <si>
    <t>Some historical changes in the patterns of population and land use in the Hudson River watershed</t>
  </si>
  <si>
    <t xml:space="preserve">Swaney et al. </t>
  </si>
  <si>
    <t xml:space="preserve">American Fisheries Society Symposium </t>
  </si>
  <si>
    <t>Using a combination of data sources and historic or contemporary accounts, we describe and document changes in the Hudson River watershed’s population size, agricultural and forested land uses, and the construction of dams, largely since the time of European colonization. Population within the watershed has grown from 230,000 at the time of the first census in 1790 to around 5 million today (not including parts of those boroughs of New York City (NYC) outside the watershed, such as Queens). The watershed was almost entirely forested in 1609, with minor amounts of Indian agriculture. By 1880, approximately 68% of the watershed was farmland, but as soil productivity declined and industry created other jobs, much cleared land gradually reverted to secondary forest. Most land not in agriculture was forested, and was exploited first for lumber and tanbark, and later on, pulpwood for paper. The tanning industry existed from the 1700s but reached its height in the mid-1800s, collapsing from a combination of resource (hemlock) exhaustion and market forces. Finally, available records list nearly 800 dams ranging from 0.6 m to 213 m (Ashokan Reservoir) in height and with maximum storage of 1.07 km3 (Sacandaga Reservoir) were constructed from the early 18th century until 1993. The environmental legacies of these changes include effects on hydrology, soils, vegetation, biogeochemical cycling, sediment loading, and ecological relationships.</t>
  </si>
  <si>
    <t>Long-term changes in ecosystem health of two Hudson Valley watersheds, New York, USA, 1936-2001</t>
  </si>
  <si>
    <t xml:space="preserve">Stainbrook et al. </t>
  </si>
  <si>
    <t>Hydrobiologia</t>
  </si>
  <si>
    <t>We examined long-term ecological change in two Hudson River tributaries, the Wappinger and Fishkill Creek watersheds in Dutchess County, New York State. Fish data spanning 65 years (1936, 1988, 1992, and 2001) and shorter term macroinvertebrate data (1988, 2001) were used to assess the influence of land use practices. Between 1988 and 2001, macroinvertebrate index Biotic Assessment Profile (BAP) improved by 113–165% in the Fishkill Creek watershed, and fish Index of Biotic Integrity (IBI) improved by 117–140%. Fish IBI and fish species richness were significantly different (p &lt; 0.01) between the watersheds, with Wappinger Creek in better condition. Long-term fish IBI scores showed degradation in both watersheds since the 1930s. Changes in species composition suggest community homogenization on par with overall changes in the fish fauna of New York. Most notable were increases in tolerant species and declines in intolerant or moderately tolerant species. Whereas Fishkill Creek IBIs showed decline in 1988 relative to 1936, followed by improvement, Wappinger Creek declined monotonically in environmental quality. Development has intensified in both watersheds, but Fishkill Creek is improving while Wappinger Creek watershed is undergoing less mitigated degradation. We find that older, semi-quantitative data can be used to construct environmental quality indicators, and can be of great use for measuring long-term change.</t>
  </si>
  <si>
    <t>Dramatic declines in North Atlantic diadromous fishes</t>
  </si>
  <si>
    <t xml:space="preserve">Limburg and Waldman </t>
  </si>
  <si>
    <t>BioScience</t>
  </si>
  <si>
    <t>We examined the status of diadromous (migratory between saltwater and freshwater) fishes within the North Atlantic basin, a region of pronounced declines in fisheries for many obligate marine species. Data on these 24 diadromous (22 anadromous, 2 catadromous) species are sparse, except for a few high-value forms. For 35 time series, relative abundances had dropped to less than 98% of historic levels in 13, and to less than 90% in an additional 11. Most reached their lowest levels near the end of the observation period. Many populations persist at sharply reduced levels, but all species had suffered population extirpations, and many species are now classified as threatened or endangered. Habitat loss (especially damming), overfishing, pollution, and, increasingly, climate change, nonnative species, and aquaculture contributed to declines in this group. For those diadromous fishes for which data exist, we show that populations have declined dramatically from original baselines. We also discuss the consequences of these changes in terms of lost ecosystem services.</t>
  </si>
  <si>
    <t>Anguillicola crassus infection in Anguilla rostrata from small tributaries of the Hudson River watershed, New York, USA</t>
  </si>
  <si>
    <t>Machut and Limburg</t>
  </si>
  <si>
    <t>Diseases of Aquatic Organisms</t>
  </si>
  <si>
    <t>We studied the invasion of the exotic nematode parasite Anguillicola crassus in the American eel Anguilla rostrata using tributaries of the Hudson River estuary. Yellow-phase American eels were sampled from 6 tributaries, and their swim bladders were examined for nematode infection. Prevalence averaged 39% with an intensity of 2.4 nematodes per eel. Parasite distribution was not significant along a latitudinal gradient; on the other hand, physical barriers (dams and natural waterfalls) significantly reduced infections upstream. Urbanization may increase the susceptibility of eels to infection; we found significantly elevated infection rates when urbanized lands exceeded 15% of the tributary catchment area. Yellow-phase eel condition was not affected by parasite infection. The invasion of the entire Hudson River watershed is ongoing and therefore will continue to be a management concern. Further analysis of the parasite–host interaction in North America is warranted.</t>
  </si>
  <si>
    <t>grant.3037329</t>
  </si>
  <si>
    <t>Hierarchical contribution of river-connectivity, water chemistry, hydraulics, and substrate to the distribution of diadromous snails in Puerto Rican Streams</t>
  </si>
  <si>
    <t>Blanco and Scatena</t>
  </si>
  <si>
    <t>Diadromous faunas dominate most tropical coastal streams and rivers, but the factors controlling their distribution are not well understood. Our study documents abiotic variables controlling the distribution and abundance of the diadromous snail Neritina virginea (Gastropoda:Neritidae) in the Caribbean island of Puerto Rico. An intensive survey of N. virginea density and shell size, and channel substrate, velocity, and depth was conducted at microhabitat, habitat, and reach scales of a coastal plain reach of the Río Mameyes between August and December 2000. In addition, the inland extent of distribution (stream-network scale) and presence (regional scale) of N. virginea were surveyed in 32 coastal rivers around the island during summer 2001 and 2003. At the microhabitat scale, snail density and microhabitat electivity were greater in patches consisting of a mix of boulders and cobbles than in other types of substrate. At the habitat scale, snail density increased with depth. At the reach scale, snail density increased with fast and turbulent flows (riffle &gt; pools &gt; pond), whereas snail size showed the opposite pattern. At the regional scale, populations were present in 13 of 32 streams. Populations of N. virginea were not found in rivers that were disconnected from the ocean for most of the year because of channel dewatering, formation of sediment bars at their mouths, and low mean monthly discharge (Q = 0.69 m3/s). In contrast, rivers with N. virginea populations had a permanent (Q = 4.04 m3/s) or seasonal (Q = 2.88 m3/s) connection to the ocean over the year. At the regional scale, the inland distribution of populations was not correlated with stream gradient, but was negatively correlated with concentrations of SiO2, P, and acid neutralizing capacity of the water. Populations colonized montane reaches in only 5 rivers, all of which were forested and protected. Our study highlights the importance of taking a hierarchical approach in managing tropical coastal rivers, and the usefulness of neritid snails as biological indicators of the physical and chemical integrity of rivers.</t>
  </si>
  <si>
    <t>Floods, Habitat Hydraulics and Upstream Migration of Neritina virginea (Gastropoda: Neritidae) in Northeastern Puerto Rico</t>
  </si>
  <si>
    <t>Caribbean Journal of Science</t>
  </si>
  <si>
    <t>Massive upstream migrations of neritid snails (Neritidae: Gastropoda) occur in tropical and subtropical streams worldwide, but their seasonality and proximate causes are unknown. We monitored massive upstream migrations of Neritina virginea for 99 weeks, and conducted a detailed study of snail density, size, and hydraulic descriptors in lower Río Mameyes, northeastern Puerto Rico. The study assessed the 1) timing and seasonality of upstream migration, 2) size composition of migratory aggregations, 3) patterns of habitat use, and 4) role of floods on upstream migration. Massive upstream migrations (500–3000 ind/m2) were observed in 44 of 99 weeks of observation. While N. virginea aggregations occurred at random time intervals, they were clumped during rainy periods. Migratory aggregations consisted mostly of small individuals (5–7 mm). Greater mean density was consistently observed in a stable riffle than in an unstable run (115.7 and 17.8 ind/m2, respectively), but mean density increased and mean size reduced in both reaches during the first 7 upstream migratory events. N. virginea density and size dynamics differed between reaches as a function of habitat hydraulics. While juveniles used the stable riffle as a permanent habitat and preferred passageway, they also used an adjacent, unstable reach after storm events. Density variation was correlated with days postflood (&gt;3.5 m3/s) in both reaches. Our observations indicated that massive upstream migrations of N. virginea juveniles occur at least once a month, presumably as habitat-dependent responses to floods.</t>
  </si>
  <si>
    <t>Effects of different types of conditioning on leaf- litter shredding by Xiphocaris elongata, a Neotropical freshwater shrimp</t>
  </si>
  <si>
    <t xml:space="preserve">Crowl et al. </t>
  </si>
  <si>
    <t>Temperate headwater streams with closed canopies rely on inputs of terrestrially derived organic matter to provide the major energy basis for their food webs. Microbial colonization, or conditioning, makes leaf litter more nutritional and palatable to stream detritivores, but few studies have investigated the relative importance of litter source to macroshredders in tropical streams. We determined the source (terrestrial, aquatic, or aerial), quantity, and species composition of allochthonous inputs into the Quebrada Prieta, a tropical headwater stream in Puerto Rico, as a first step toward understanding the importance of conditioning history to rates of tropical leaf-litter processing by decapod consumers. Fresh leaves of 4 common species of leaves were treated by exposing them to different conditions for 2 wk. These exposure treatments (conditioning histories) represented routes by which leaves might enter streams and included submersion (aquatic input), incubation on the streambank soil (terrestrial input), and suspension above the ground (aerial input). Conditioned leaves were placed in small experimental microcosms with or without shrimp (Xiphocariselongata) for 20 d. Shrimp significantly increased the rate of decomposition of all leaf species independent of conditioning history. Conditioning history had little effect on breakdown rates independent of the presence of shrimp. One species (Roureasurinamensis) had faster mass loss when the leaves were conditioned as aquatic inputs rather than as terrestrial or aerial inputs. Our results indicate that conditioning history has little effect on the ability of some macroconsumers to alter detrital foodweb dynamics in tropical streams. Tropical stream ecosystems may function differently from temperate ecosystems because of the dominance of large detritivores such as shrimps.</t>
  </si>
  <si>
    <t>Potential of Agent Based Modeling for Improving the Economic Efficiency of Adaptive Natural Resource Management</t>
  </si>
  <si>
    <t xml:space="preserve">Loomis et al. </t>
  </si>
  <si>
    <t>Journal of Natural Resource Policy</t>
  </si>
  <si>
    <t>This paper explores how individual agent-based modelling can be used by economists and others to evaluate the economic aspects of adaptive management of natural resources. To date, economists have had few tools to perform economic analysis on adaptive natural resource management strategies and there has been limited economic analysis of adaptive management. Part of the reason for this situation may be the inherent nature of adaptive management which involves a series of ‘if-then’ in situ experiments in which expected outputs are not known with certainty, and future management actions depend on the outcome of the experiments. Individual agent-based modelling allows simulation of system wide emergent ecosystem properties that can reflect adaptation of individual agents with bounded rationality to their environment and to the interaction with other agents. These simulations can be used to mimic adaptive management experiments when insufficient information is available for more structured equation-based simulation models. The distribution of simulated outputs from individual agent-based models along with costs of the management actions may give economists the ability to better apply economic analysis to evaluate alternative adaptive management strategies.</t>
  </si>
  <si>
    <t>The Spatial Arrangement of Neritina Virginea during upstream migration in a split-channel reach</t>
  </si>
  <si>
    <t>Research and Applications</t>
  </si>
  <si>
    <t>This paper relates differences in flow hydraulics between a main channel (MC) and a side channel (SC) of a river to patterns of upstream migration by Neritina virginea (Neritidae: Gastropoda), a dominant diadromous snail in streams of Puerto Rico (Greater Antilles). Near‐bed water velocity, snail density and shell size were measured on a weekly basis between August and December 2000 along cross‐sections in a main channel (MC) and an adjacent channel (SC) under a bridge crossing of the Río Mameyes of Northeastern Puerto Rico. Near‐bed velocity and water depth were used to compute Reynolds (Re) and Froude (Fr) numbers, and to classify flows within each channel. During base flow conditions (&lt;2 m3 s−1), flow was chaotic and supercritical (Fr &gt; 1) in the MC, and non‐chaotic and subcritical (Fr &lt; 1) in the SC. Higher mean densities (&gt;100 ind m−2) of relatively small snails (mean ± s.d., 6.3 ± 2.8 mm) were consistently recorded in the MC. Conversely, the SC had lower mean densities (&lt;20 ind m−2) and significantly larger snails (7.6 ± 2.4 mm). Within the MC, migratory groups preferred near‐bed velocities &gt; 0.8 m s−1. Within the SC, they preferred the channel thalweg and depths &gt; 30 cm. The spatial arrangement that was observed between and within the channels may be related to food resources, predation pressure or biomechanics. Characteristics of preferred upstream migration pathways of N. virginea must be accounted when building road crossings in coastal streams with diadromous fauna.</t>
  </si>
  <si>
    <t>Model for Predicting Daily Peak Visitation and Implications for Recreation Management and Water Quality: Evidence from Two Rivers in Puerto Rico</t>
  </si>
  <si>
    <t xml:space="preserve">Santiago et al. </t>
  </si>
  <si>
    <t>Visitor use surveys and water quality data indicates that high visitor use levels of two rivers in Puerto Rico does not appear to adversely affect several water quality parameters. Optimum visitor use to maximize visitor defined satisfaction is a more constraining limit on visitor use than water quality. Our multiple regression analysis suggests that visitor use of about 150 visitors per day yields the highest level of visitor reported satisfaction, a level that does not appear to affect turbidity of the river. This high level of visitor use may be related to the gregarious nature of Puerto Ricans and their tolerance for crowding on this densely populated island. The daily peak visitation model indicates that regulating the number of parking spaces may be the most effective way to keep visitor use within the social carrying capacity.</t>
  </si>
  <si>
    <t>A Joint Estimation Method to Combine Dichotomous Choice CVM Models with Count Data TCM Models Corrected for Truncation and Endogenous Stratification</t>
  </si>
  <si>
    <t>Gonzalez and Loomis</t>
  </si>
  <si>
    <t>Journal of Agricultural and Applied Economics</t>
  </si>
  <si>
    <t>We update the joint estimation of revealed and stated preference data of previously published research to allow for joint estimation of the Travel Cost Method (TCM) portion using count data models. The TCM estimation also corrects for truncation and endogenous stratification as well as overdispersion. The joint estimation allows for testing consistency of behavior between revealed and stated preference data rather than imposing it. We find little gain in estimation efficiency, but our joint estimation might make a significant improvement in estimation efficiency when the contingent valuation scenarios involve major changes in site quality not reflected in the TCM data.</t>
  </si>
  <si>
    <t>Effects of drought and hurricane disturbances on headwater distributions of palaemonid river shrimp (Macrobrachium spp.) in the Luquillo Mountains, Puerto Rico</t>
  </si>
  <si>
    <t xml:space="preserve">Covich et al. </t>
  </si>
  <si>
    <t>Journal of the NOrth American Benthological Society</t>
  </si>
  <si>
    <t>Extreme events (hurricanes, floods, and droughts) can influence upstream migration of macroinvertebrates and wash out benthic communities, thereby locally altering food webs and species interactions. We sampled palaemonid river shrimp (Macrobrachium spp.), dominant consumers in headwaters of the Luquillo Mountains of northeastern Puerto Rico, to determine their distributions along an elevational gradient (274–456 m asl) during a series of disturbances (Hurricane Hugo in 1989, a drought in 1994, and Hurricane Georges in 1998) that occurred over a 15-y period (1988−2002). We measured shrimp abundance 3 to 6 times/y in Quebrada Prieta in the Espiritu Santo drainage as part of the Luquillo Long-Term Ecological Research Program. In general, Macrobrachium abundance declined with elevation during most years. The lowest mean abundance of Macrobrachium occurred during the 1994 drought, the driest year in 28 y of record in the Espiritu Santo drainage. Macrobrachium increased in abundance for 6 y following the 1994 drought. In contrast, hurricanes and storm flows had relatively little effect on Macrobrachium abundance.</t>
  </si>
  <si>
    <t>grant.3037334</t>
  </si>
  <si>
    <t>Ecological change, group territoriality and non-linear population dynamics in Serengeti lions</t>
  </si>
  <si>
    <t xml:space="preserve">Packer et al. </t>
  </si>
  <si>
    <t>Territorial behavior is expected to buffer populations against short-term environmental perturbations, but we have found that group living in African lions causes a complex response to long-term ecological change. Despite numerous gradual changes in prey availability and vegetative cover, regional populations of Serengeti lions remained stable for 10- to 20-year periods and only shifted to new equilibria in sudden leaps. Although gradually improving environmental conditions provided sufficient resources to permit the subdivision of preexisting territories, regional lion populations did not expand until short-term conditions supplied enough prey to generate large cohorts of surviving young. The results of a simulation model show that the observed pattern of “saltatory equilibria” results from the lions' grouping behavior.</t>
  </si>
  <si>
    <t>Ecology: Lion attacks on humans in Tanzania</t>
  </si>
  <si>
    <t>Large carnivores inspire opposition to conservation efforts1,2 owing to their impact on livestock3,4,5 and human safety6,7. Here we analyse the pattern of lion attacks over the past 15 years on humans in Tanzania, which has the largest population of lions in Africa8,9, and find that they have killed more than 563 Tanzanians since 1990 and injured at least 308. Attacks have increased dramatically during this time: they peak at harvest time each year and are most frequent in areas with few prey apart from bush pigs (Potamochoerus larvatus), the most common nocturnal crop pest. Our findings provide an important starting point for devising strategies to reduce the risk to rural Tanzanians of lion attacks.</t>
  </si>
  <si>
    <t>Scale-dependent relationships between the spatial distribution of a limiting resource and plant species diversity in an African grassland ecosystem</t>
  </si>
  <si>
    <t>Anderson et al.</t>
  </si>
  <si>
    <t>One cornerstone of ecological theory is that nutrient availability limits the number of species that can inhabit a community. However, the relationship between the spatial distribution of limiting nutrients and species diversity is not well established because there is no single scale appropriate for measuring variation in resource distribution. Instead, the correct scale for analyzing resource variation depends on the range of species sizes within the community. To quantify the relationship between nutrient distribution and plant species diversity, we measured NO3 - distribution and plant species diversity in 16 paired, modified Whittaker grassland plots in Serengeti National Park, Tanzania. Semivariograms were used to quantify the spatial structure of NO3 - from scales of 0.4–26 m. Plant species diversity (Shannon-Weiner diversity index; H ′) was quantified in 1-m2 plots, while plant species richness was measured at multiple spatial scales between 1 and 1,000 m2. Small-scale variation in NO3 - (&lt;0.4 m) was positively correlated with 1-m2 H ′, while 1,000-m2 species richness was a log-normal function of average NO3 - patch size. Nine of the 16 grassland plots had a fractal (self-similar across scales) NO3 - spatial distribution; of the nine fractal plots, five were adjacent to plots that had a non-fractal distribution of NO3 -. This finding offered the unique opportunity to test predictions of Ritchie and Olff (1999): when the spatial distribution of limiting resources is fractal, communities should display a left-skewed log-size distribution and a log-normal relationship between net primary production and species richness. These predictions were supported by comparisons of plant size distributions and biomass-richness relationships in paired plots, one with a fractal and one with a non-fractal distribution of NO3 -. In addition, fractal plots had greater large-scale richness than paired non-fractal plots (1,0–1000 m2), but neither species diversity (H ′) nor richness was significantly different at small scales (1 m2). This result is most likely explained by differences in the scale of resource variation among plots: fractal and non-fractal plots had equivalent NO3 - variation at small scales but differed in NO3 - variation at large scales (as measured by the fractal dimension). We propose that small-scale variation in NO3 - is largely due to the direct effects of plants on soil, while patterns of species richness at large scales is controlled by the patch size and fractal dimension of NO3 - in the landscape. This study provides an important empirical step in understanding the relationship between the spatial distribution of resources and patterns of species diversity across multiple spatial scales.</t>
  </si>
  <si>
    <t>Title reported in NSF does not match journal citation. Replaced titie. Title on NSF - Patterns of plant diversity in an East African savanna: the role of resource availability and spatial heterogeneity</t>
  </si>
  <si>
    <t>Plant productivity and soil nitrogen as a function of grazing, migration, and fire in an African savanna</t>
  </si>
  <si>
    <t>Holdo et al.</t>
  </si>
  <si>
    <t>Herbivores can play a key role in affecting ecosystem function, but their direct and indirect effects are often confounded with each other and have rarely been dissected. Predictions for open systems, i.e. those with cross‐habitat nutrient fluxes and dispersal, may differ from those expected in closed systems, where no such transfers occur, but these differences have only recently begun to be characterized. We present a theoretical model of plant productivity and soil nitrogen (N) based on the Serengeti ecosystem in order to investigate the interplay among herbivore movement, nutrient transport across habitats (spatial subsidies), the fire regime and the effects of herbivores on N cycling. Model results suggest that the fire regime and herbivore migration are key determinants of primary productivity and fertility, and that the impact of these factors depends on grazing intensity. At low intensity, high grass biomass leads to extensive fires and N volatilization, but this effect is reduced at high grazing intensity. Without migration, the model predicts that primary productivity and fertility initially increase, then decline with increasing grazing intensity. Conversely, seasonal migration decouples the growing and grazing seasons, leading to a monotonic increase in productivity with grazing intensity. Cross‐habitat N transport has a relatively modest effect on N dynamics, and the magnitude of the seasonality effect outweighs the spatial subsidy effect. Our model suggests that herbivores and fire may play key interactive 
roles in regulating producers and determining ecosystem functional 
properties in grazing systems, both through consumption and via indirect
 effects on nutrient availability. The direction and magnitude of these 
effects could potentially vary greatly among ecosystems with resident 
vs. migratory herbivores, suggesting that spatial coupling through 
animal movement can be important at both the population and ecosystem 
levels.This study suggests that the degree to which trophic interactions 
influence ecosystem function may be strongly modulated by whether 
systems are open or closed. It also suggests that direct and indirect 
effects of consumers on their resources (top‐down effects) may be far 
more important than nutrient subsidies in open terrestrial systems.</t>
  </si>
  <si>
    <t>Group formation stabilizes predator-prey dynamics in Serengeti</t>
  </si>
  <si>
    <t xml:space="preserve">Fryxell et al. </t>
  </si>
  <si>
    <t>Theoretical ecology is largely founded on the principle of mass action, in which uncoordinated populations of predators and prey move in a random and well-mixed fashion across a featureless landscape. The conceptual core of this body of theory is the functional response, predicting the rate of prey consumption by individual predators as a function of predator and/or prey densities1,2,3,4,5. This assumption is seriously violated in many ecosystems in which predators and/or prey form social groups. Here we develop a new set of group-dependent functional responses to consider the ecological implications of sociality and apply the model to the Serengeti ecosystem. All of the prey species typically captured by Serengeti lions (Panthera leo) are gregarious, exhibiting nonlinear relationships between prey-group density and population density. The observed patterns of group formation profoundly reduce food intake rates below the levels expected under random mixing, having as strong an impact on intake rates as the seasonal migratory behaviour of the herbivores. A dynamical system model parameterized for the Serengeti ecosystem (using wildebeest (Connochaetes taurinus) as a well-studied example) shows that grouping strongly stabilizes interactions between lions and wildebeest. Our results suggest that social groups rather than individuals are the basic building blocks around which predator–prey interactions should be modelled and that group formation may provide the underlying stability of many ecosystems.</t>
  </si>
  <si>
    <t>Rainfall and soils modify plant community response to grazing in Serengeti National Park</t>
  </si>
  <si>
    <t>Terrestrial plant community responses to herbivory depend on resource availability, but the separate influences of different resources are difficult to study because they often correlate across natural environmental gradients. We studied the effects of excluding ungulate herbivores on plant species richness and composition, as well as available soil nitrogen (N) and phosphorus (P), across eight grassland sites in Serengeti National Park (SNP), Tanzania. These sites varied independently in rainfall and available soil N and P. Excluding herbivores decreased plant species richness at all sites and by an average of 5.4 species across all plots. Although plant species richness was a unimodal function of rainfall in both grazed and ungrazed plots, fences caused a greater decrease in plant species richness at sites of intermediate rainfall compared to sites of high or low rainfall. In terms of the relative or proportional decreases in plant species richness, excluding herbivores caused the strongest relative decreases at lower rainfall and where exclusion of herbivores increased available soil P. Herbivore exclusion increased among‐plot heterogeneity in species composition but decreased coexistence of congeneric grasses. Compositional similarity between grazed and ungrazed treatments decreased with increasing rainfall due to greater forb richness in exclosures and greater sedge richness outside exclosures and was not related to effects of excluding herbivores on soil nutrients. Our results show that plant resources, especially water and P, appear to modulate the effects of herbivores on tropical grassland plant diversity and composition. We show that herbivore effects on soil P may be an important and previously unappreciated mechanism by which herbivores influence plant diversity, at least in tropical grasslands.</t>
  </si>
  <si>
    <t>Forage nutritive quality in the serengeti ecosystem: the roles of fire and herbivory</t>
  </si>
  <si>
    <t>American Naturalist</t>
  </si>
  <si>
    <t>Fire and herbivory are important determinants of nutrient availability in savanna ecosystems. Fire and herbivory effects on the nutritive quality of savanna vegetation can occur directly, independent of changes in the plant community, or indirectly, via effects on the plant community. Indirect effects can be further subdivided into those occurring because of changes in plant species composition or plant abundance (i.e., quality versus quantity). We studied relationships between fire, herbivory, rainfall, soil fertility, and leaf nitrogen (N), phosphorus (P), and sodium (Na) at 30 sites inside and outside of Serengeti National Park. Using structural equation modeling, we asked whether fire and herbivory influences were largely direct or indirect and how their signs and strengths differed within the context of natural savanna processes. Herbivory was associated with enhanced leaf N and P through changes in plant biomass and community composition. Fire was associated with reduced leaf nutrient concentrations through changes in plant community composition. Additionally, fire had direct positive effects on Na and nonlinear direct effects on P that partially mitigated the indirect negative effects. Key mechanisms by which fire reduced plant nutritive quality were through reductions of Na‐rich grasses and increased abundance of Themeda triandra, which had below‐average leaf nutrients.</t>
  </si>
  <si>
    <t>Does species diversity limit productivity in natural grassland communities?</t>
  </si>
  <si>
    <t xml:space="preserve">Grace et al. </t>
  </si>
  <si>
    <t>Theoretical analyses and experimental studies of synthesized assemblages indicate that under particular circumstances species diversity can enhance community productivity through niche complementarity. It remains unclear whether this process has important effects in mature natural ecosystems where competitive feedbacks and complex environmental influences affect diversity–productivity relationships. In this study, we evaluated diversity–productivity relationships while statistically controlling for environmental influences in 12 natural grassland ecosystems. Because diversity–productivity relationships are conspicuously nonlinear, we developed a nonlinear structural equation modeling (SEM) methodology to separate the effects of diversity on productivity from the effects of productivity on diversity. Meta‐analysis was used to summarize the SEM findings across studies. While competitive effects were readily detected, enhancement of production by diversity was not. These results suggest that the influence of small‐scale diversity on productivity in mature natural systems is a weak force, both in absolute terms and relative to the effects of other controls on productivity.</t>
  </si>
  <si>
    <t>grant.3041489</t>
  </si>
  <si>
    <t>Forecasting resilience in arctic societies, creating tools for assessing social-hydrological systems</t>
  </si>
  <si>
    <t>Altaweel, A., Alessa, L., and Kliskey, A.</t>
  </si>
  <si>
    <t>Journal of the American Water Resources Association</t>
  </si>
  <si>
    <t>Arctic communities are increasingly faced with social–ecological changes that act at variable speeds and spatial scales. Such changes will affect vital resources, particularly water supplies. Currently, there are few computational tools that integrate multiple social and environmental processes in order to aid communities’ adaptation to change through decision support systems. This paper proposes a modeling and simulation approach that can integrate such processes at different spatiotemporal scales in order to address issues affecting community water supplies. In this paper, a modeling and simulation tool is developed and applied to a case study on the Seward Peninsula. Initial results, using both field observations and computation, show projected patterns of water use, perceptions of water availability, and long‐term consumption trends. More broadly, the paper demonstrates the need for developing tools that address issues at the community level for better understanding human and hydrological interactions and policy decisions affecting water supplies.</t>
  </si>
  <si>
    <t>Toward a typology of social-ecological systems</t>
  </si>
  <si>
    <t>Alessa, L., Kliskey, A., and Altaweel, M.</t>
  </si>
  <si>
    <t>Sustainability: science, practice and policy</t>
  </si>
  <si>
    <t>Characterizing and understanding social-ecological systems (SESs) is increasingly necessary to answer questions about the development of sustainable human settlements. To date, much of the literature on SES analysis has focused on “neat” systems involving a single type of resource, a group of users, and a governance system. While these studies provide valuable and specific insights, they are of limited use for application to “messy” SESs that encompass the totality of human settlements, including social organization and technologies that result in the movement of materials, energy, water, and people. These considerations, in turn, create distribution systems that lead to different types of SESs. In messy SESs the concept of resilience, or the ability of a system to withstand perturbation while maintaining function, is further evolved to posit that different settlements will require different approaches to foster resilience. This article introduces a typology for refining SESs to improve short- and long-term adaptive strategies in developing human settlements.</t>
  </si>
  <si>
    <t>Freshwater vulnerabilities and resilience on the Seward Peninsula as a consequence of landscape change</t>
  </si>
  <si>
    <t>Alessa, L., Kliskey, A., White, D., Busey, B., Hinzman, L.</t>
  </si>
  <si>
    <t>Global Environmental Change</t>
  </si>
  <si>
    <t>climate change exerts influence on the globe over relatively long temporal and at broad spatial scales. However, at the local scale in which communities undertake their daily activities, changes in land-use may result in changes that accumulate and manifest more quickly in the landscape. In this paper we set out a methodology for identifying social–ecological system (SES) vulnerabilities in the landscape with respect to freshwater resources for Arctic communities. A multiple-scale approach is used at regional and watershed scales and is demonstrated for the Seward Peninsula region, Alaska and the Fish River watershed on Seward Peninsula but may be applied elsewhere. The approach includes change in permafrost distribution as an important effect of climate change, and change in mining activity as an important land-use effect. Vulnerability in the SES is identified as a consequence of spatially coinciding values. The resulting patterns of vulnerability highlight the interaction between changes, which act on slower temporal scales (e.g., permafrost distribution) and changes which act more quickly (e.g., downstream aggregation of mining activity). These results are discussed in the context of using the integration approach outlined in this paper to better enable communities’ responses to change at local scales in such a way that they are both adaptive and resilient.</t>
  </si>
  <si>
    <t>The arctic freshwater system: Changes and impacts</t>
  </si>
  <si>
    <t>White, D., Hinzman, L., Alessa, L., Cassano, J., Chambers, M., Falkner, K., Francis, J., Gutowski, W., Holland, M., Holmes, M., Huntington, H., Kane, D., Kliskey, A., Lee, C., McClelland, J.,Peterson, B., Steele, M., Straneo, F., Woodgate, R., Yang, D., Y</t>
  </si>
  <si>
    <t>Biogeosciences</t>
  </si>
  <si>
    <t>Dramatic changes have been observed in the Arctic over the last century. Many of these involve the storage and cycling of fresh water. On land, precipitation and river discharge, lake abundance and size, glacier area and volume, soil moisture, and a variety of permafrost characteristics have changed. In the ocean, sea ice thickness and areal coverage have decreased and water mass circulation patterns have shifted, changing freshwater pathways and sea ice cover dynamics. Precipitation onto the ocean surface has also changed. Such changes are expected to continue, and perhaps accelerate, in the coming century, enhanced by complex feedbacks between the oceanic, atmospheric, and terrestrial freshwater systems. Change to the arctic freshwater system heralds changes for our global physical and ecological environment as well as human activities in the Arctic. In this paper we review observed changes in the arctic freshwater system over the last century in terrestrial, atmospheric, and oceanic systems</t>
  </si>
  <si>
    <t>Livelihoods on Thawing Ground: Relationships with Water Resources Near the Bering Strait</t>
  </si>
  <si>
    <t>Schweitzer, Peter P.; Alessa, Lilian; Kliskey, Andrew; Yamin-Pasternak, Sveta</t>
  </si>
  <si>
    <t>Anthropology News</t>
  </si>
  <si>
    <t>One of the impacts of climate change on freshwater systems in the Arctic is the thinning of the ice-rich permafrost layer resulting from warming soil temperatures. The melting sections of permafrost allow greater drainage of surface water to subsurface groundwater, depleting the tundra lakes and ponds that often constitute the primary sources of water for remote, resource-dependent arctic communities. In the course of a five-year study funded by the National Science Foundation, our group of researchers from a variety of backgrounds has been collaborating in trying to understand how social and climatic factors interact to impact the vulnerability of arctic communities with respect to their water resources. Our research is based in the Bering Strait area of Russia and Alaska, involving nine communities that are home, predominantly, to the Siberian Yupik, Chukchi and Inupiaq people. Existing water infrastructures are extremely variable on both sides of the Bering Strait, ranging from individual procurement of water or ice and snow to municipal vehicle delivery and indoor plumbing, the last being a recent
innovation in some communities. With communities struggling to meet increasing demand for water in the context of changing hydrological conditions, one of the questions we tried to address is how different levels of infrastructure affect perceptions of change and overall relationships with the resource.</t>
  </si>
  <si>
    <t>The Arctic Water Resource Vulnerability Index: An integrated assessment tool for community resilience and vulnerability with respect to freshwater</t>
  </si>
  <si>
    <t>Alessa, L; Kliskey, A; Lammers R; Arp C; White D; Hinzman L; Busey R</t>
  </si>
  <si>
    <t>People in the Arctic face uncertainty in their daily lives as they contend with environmental changes at a range of scales from local to global. Freshwater is a critical resource to people, and although water resource indicators have been developed that operate from regional to global scales and for midlatitude to equatorial environments, no appropriate index exists for assessing the vulnerability of Arctic communities to changing water resources at the local scale. The Arctic Water Resource Vulnerability Index (AWRVI) is proposed as a tool that Arctic communities can use to assess their relative vulnerability–resilience to changes in their water resources from a variety of biophysical and socioeconomic processes. The AWRVI is based on a social–ecological systems perspective that includes physical and social indicators of change and is demonstrated in three case study communities/watersheds in Alaska. These results highlight the value of communities engaging in the process of using the AWRVI and the diagnostic capability of examining the suite of constituent physical and social scores rather than the total AWRVI score alone.</t>
  </si>
  <si>
    <t>An arctic hydrologic system in transition: Feedbacks and impacts on terrestrial, marine, and human life</t>
  </si>
  <si>
    <t>Francis, JA; White, DM; Cassano, JJ; Gutowski, WJ; Hinzman, LD; Holland, MM; Steele, MA; Vorosmarty, CJ.</t>
  </si>
  <si>
    <t>JOURNAL OF GEOPHYSICAL RESEARCH - BIOGEOSCIENCES</t>
  </si>
  <si>
    <t>The pace of change in the arctic system during recent decades has captured the world's attention. Observations and model simulations both indicate that the arctic experiences an amplified response to climate forcing relative to that at lower latitudes. At the core of these changes is the arctic hydrologic system, which includes ice, gaseous vapor in the atmosphere, liquid water in soils and fluvial networks on land, and the freshwater content of the ocean. The changes in stores and fluxes of freshwater have a direct impact on biological systems, not only of the arctic region itself, but also well beyond its bounds. In this investigation, we used a heuristic, graphical approach to distill the system into its fundamental parts, documented the key relationships between those parts as best we know them, and identified the feedback loops within the system. The analysis illustrates relationships that are well understood, but also reveals others that are either unfamiliar, uncertain, or unexplored. The graphical approach was used to provide a visual assessment of the arctic hydrologic system in one possible future state in which the Arctic Ocean is seasonally ice free.</t>
  </si>
  <si>
    <t>Potential impacts of a changing Arctic on freshwater resources on the Seward Peninsula, Alaska</t>
  </si>
  <si>
    <t>Chambers, M., White, D., Busey, R., Hinzman, L., Strang, E., Alessa, L., and Kliskey, A.</t>
  </si>
  <si>
    <t>Journal of Geophysical Research - Biogeosciences</t>
  </si>
  <si>
    <t>This paper discusses the potential impacts of climate change on community drinking water sources on the Seward Peninsula. The vulnerability assessment was largely based on the likelihood that the water source would be impacted by a change in the permafrost regime. Factors that were considered were the likely change in the permafrost condition of a watershed, the watershed area, and the contribution of groundwater to streamflow. Results showed that the change in permafrost condition is likely to impact some communities much more than others, even though the communities are near to each other. Communities that will experience little change to the permafrost in their watersheds, have a significant contribution of base flow to their streams and rivers, or have water sources with large watersheds were not found to be vulnerable. On the other hand, communities with small watersheds, watersheds that were likely to see a significant change in the permafrost regime, or watersheds with little winter base flow were seen to be vulnerable to climate change. The results of this work could be valuable to community leadership when considering future vulnerability. The same approach could be used across the Arctic to assess the potential impact of climate change on community water sources and ultimate sustainability.</t>
  </si>
  <si>
    <t>Social influence and decision-making:evaluating agent networks in village responses to change in freshwater</t>
  </si>
  <si>
    <t>Mark Altaweel, Lilian N. Alessa and Andrew D. Kliskey</t>
  </si>
  <si>
    <t>Journal of Artificial Societies and Social Simulation</t>
  </si>
  <si>
    <t>This paper presents a model, using concepts from artificial neural networks, that explains how small rural communities make decisions that affect access to potable freshwater. Field observations indicate that social relationships as well as individual goals and perceptions of decision makers have a strong influence on decisions that are made by community councils. Our work identifies three types of agents, which we designate as alpha, beta, and gamma agents. We address how gamma agents affect decisions made by community councils in passing resolutions that benefit a village's collective access to clean freshwater. The model, which we call the Agent Types Model (ATM), demonstrates the effects of social interactions, corporate influence, and agent-specific factors that determine choices for agents. Data from two different villages in rural Alaska and several parameter sensitivity tests are applied to the model. Results demonstrate that minimizing the social significance and agent-specific factors affecting gamma agents' negative compliance increases the likelihood that communities adopt measures promoting potable freshwater access. The significance of this work demonstrates which types of communities are potentially more socially vulnerable or resilient to social-ecological change affecting water supplies.</t>
  </si>
  <si>
    <t>The distancing effect of modernization on the perception of water resources in Arctic communities</t>
  </si>
  <si>
    <t>Alessa, L., Kliskey, A., Williams, P.</t>
  </si>
  <si>
    <t>Polar Geography</t>
  </si>
  <si>
    <t>This paper provides empirical evidence to suggest that modernization, and its resulting infrastructure, creates a filter which distances people from the resources they use. The data presented suggest that installation of a municipal water supply, piped water to residences, affects a community's ability to perceive change in surrounding water sources. Since individual perceptions and values are instrumental in determining whether or not change merits response, failing to perceive change threatens a community's ability to note and respond to variations in critical natural resources. A conceptual model for the effect of distancing from a resource is proposed.</t>
  </si>
  <si>
    <t>grant.3048114</t>
  </si>
  <si>
    <t>Ecology - Harvesting data from genetically engineered crops</t>
  </si>
  <si>
    <t xml:space="preserve">Marvier et al. </t>
  </si>
  <si>
    <t>Agricultural output must keep pace with a steadily increasing human population, yet must do so without destroying critical habitat for biodiversity or severely impairing ecosystem services. Genetically engineered (GE) crops may help meet these demands. However, a full accounting of the relative costs and benefits accrued from the widespread planting of GE plants is still unavailable. Uncertainties about the long-term, large-scale effects of GE crops are fueling a polarized debate. One side perceives that excessive regulation is slowing the delivery of benefits (1); the other is concerned that adoption is proceeding hastily and without adequate safeguards (2). The widespread planting of GE crops in the United States since 1996 represents a grand experiment that could provide the information necessary to resolve much of this debate. Unfortunately, this experiment cannot be analyzed because we lack well-documented maps depicting the varying prevalence of crops with specific GE traits each year.</t>
  </si>
  <si>
    <t>More than 10 citations - randomly selected 10; no abstract - using first paragraph instead</t>
  </si>
  <si>
    <t>Evolution of invasiveness in plants following hybridization</t>
  </si>
  <si>
    <t>Ellstand</t>
  </si>
  <si>
    <t>Biological Invasions</t>
  </si>
  <si>
    <t>Despite the fact that invasion biology started as a science grounded almost exclusively in ecology, it rapidly embraced evolutionary research in the last decade. As the contents of this Special Issue testify, the subfield of evolution of invasiveness by hybridization has received increasing attention. Hybrid derived invasives have proved to be an excellent opportunity for the study of the evolution of invasiveness.</t>
  </si>
  <si>
    <t>Understanding the potential impact of transgenic crops in traditional agriculture: maize farmers' perspectives in Cuba, Guatemala &amp; Mexico</t>
  </si>
  <si>
    <t xml:space="preserve">Soleri et al. </t>
  </si>
  <si>
    <t>Environmental Biosafety Research</t>
  </si>
  <si>
    <t>Genetically engineered transgenic crop varieties (TGVs) have spread rapidly in the last 10 years, increasingly to traditionally-based agricultural systems (TBAS) of the Third World both as seed and food. Proponents claim they are key to reducing hunger and negative environmental impacts of agriculture. Opponents claim they will have the opposite effect. The risk management process (RMP) is the primary way in which TGVs are regulated in the US (and many other industrial countries), and proponents claim that the findings of that process in the US and its regulatory consequences should be extended to TBAS. However, TBAS differ in important ways from industrial agriculture, so TGVs could have different effects in TBAS, and farmers there may evaluate risks and benefits differently. To evaluate some potential impacts of TGVs in TBAS we used the RMP as a framework for the case of Bt maize in Mesoamerica and Cuba. We interviewed 334 farmers in Cuba, Guatemala and Mexico about farming practices, evaluations of potential harm via hypothetical scenarios, and ranking of maize types. Results suggest high potential for transgene flow via seed, grain and pollen; differences in effects of this exposure in TBAS compared with industrial agriculture; farmers see some potential consequences as harmful. Perceptions of harm differ among farmers in ways determined by their farming systems, and are different from those commonly assumed in industrial systems. An RMP including participation of farmers and characteristics of TBAS critical for their functioning is necessary to ensure that investments in agricultural technologies will improve, not compromise these agricultural systems.</t>
  </si>
  <si>
    <t>Food globalization and local diversity: the case of tejate</t>
  </si>
  <si>
    <t>Current Anthropology</t>
  </si>
  <si>
    <t>Globalization is often assumed to lead to a reduction in cultural and biological diversity, but a view from the beginning of plant domestication suggests that the interaction of foods with forces along the global‐local continuum has outcomes for biological and cultural diversity that are contingent and difficult to predict. This phenomenon is apparent in the case of tejate, one of a family of beverages made with maize and cacao that have a very long history in Mesoamerica. Today, tejate is arguably the most important traditional drink in the Central Valleys region of Oaxaca, in southern Mexico. It is commonly made with maize, seeds of one or two species of cacao, seeds of mamey, and rosita de cacao blossoms. Analysis of tejate's current role and its relationship with farmer‐named maize diversity in two communities of the Central Valleys, one less and one more indigenous, reveals that the preparation of tejate is positively associated with greater local maize diversity. At the same time, it suggests that this relationship could change as a result of contemporary globalization, in which tejate has become more popular with urban consumers and has moved to the United States with Oaxacan migrants. Tejate is an example of the persistence and change of an important traditional food over time—its origins in indigenous America made possible by interregional migration and trade, its persistence and change through European colonization and independence, its decline during late‐twentieth‐century economic globalization, and its current change and expansion in an era of intensified globalization.</t>
  </si>
  <si>
    <t>Spatiotemporal complexity of patchy invasion in a predator-prey system with the Allee effect</t>
  </si>
  <si>
    <t>Morozov et al</t>
  </si>
  <si>
    <t>Jounral of Theoretical Biology</t>
  </si>
  <si>
    <t>Invasion of an exotic species initiated by its local introduction is considered subject to predator–prey interactions and the Allee effect when the prey growth becomes negative for small values of the prey density. Mathematically, the system dynamics is described by two nonlinear diffusion–reaction equations in two spatial dimensions. Regimes of invasion are studied by means of extensive numerical simulations. We show that, in this system, along with well-known scenarios of species spread via propagation of continuous population fronts, there exists an essentially different invasion regime which we call a patchy invasion. In this regime, the species spreads over space via irregular motion and interaction of separate population patches without formation of any continuous front, the population density between the patches being nearly zero. We show that this type of the system dynamics corresponds to spatiotemporal chaos and calculate the dominant Lyapunov exponent. We then show that, surprisingly, in the regime of patchy invasion the spatially average prey density appears to be below the survival threshold. We also show that a variation of parameters can destroy this regime and either restore the usual invasion scenario via propagation of continuous fronts or brings the species to extinction; thus, the patchy spread can be qualified as the invasion at the edge of extinction. Finally, we discuss the implications of this phenomenon for invasive species management and control.</t>
  </si>
  <si>
    <t>Hybridization and the evolution of invasiveness in plants and other organisms</t>
  </si>
  <si>
    <t>Schierenbeck and Ellstrand</t>
  </si>
  <si>
    <t>Less than a decade ago, we proposed that hybridization could serve as a stimulus for the evolution of invasiveness in plants (Ellstrand and Schierenbeck Proc Nat Acad Sci USA 97:7043–7050, 2000). A substantial amount of research has taken place on that topic since the publication of that paper, stimulating the symposium that makes up this special issue. Here we present an update of this emergent field, based both on the papers in this volume and on the relevant literature. We reevaluate the lists that we presented in our earlier paper of reports in which hybridization has preceded the evolution of invasiveness. We discard a few cases that were found to be in error, published only as abstracts, or based on personal communication. Then we augment the list from examples in this volume and a supplementary literature search. Despite the omissions, the total number of cases has increased. Many have been strengthened. We add a list of cases in which there has been evidence that intra-taxon hybridization has preceded the evolution of invasiveness. We also provide a number of examples from organisms other than plants. We consider how our examples suggest mechanisms whereby hybridization may act to stimulate the evolution of invasiveness. Hybridization does not represent the only evolutionary pathway to invasiveness, but it is one that can explain why the appearance of invasiveness often involves a long lag time and/or multiple introductions of exotics.</t>
  </si>
  <si>
    <t>Rethinking the Risk Management Process for Genetically Engineered Crop Varieties in Small-scale, Traditionally Based Agriculture</t>
  </si>
  <si>
    <t>Cleveland and Soleri</t>
  </si>
  <si>
    <t>Proponents of genetically engineered (GE) crops often assume that the risk management used in the industrial world is appropriate for small-scale, traditionally based agriculture in the Third World. Opponents of GE crops often assume that risk management is inappropriate for the Third World, because it is inherently biased in favor of the industrial world. We examine both of these assumptions, by rethinking risk management for GE crops and transgenes, using the example of maize transgene flow from the U.S. to Mexico. Risk management for the Third World is a necessary first step of a broader benefit–cost analysis of GE crops, which would include comparisons with existing varieties and with alternative varieties such as transgenic farmer varieties and organic varieties. Our goal is to use existing information on GE crops and on the social and biological characteristics of Third World agriculture to identify key processes that need to be considered in risk management, and the additional research required to adequately understand them. The four main steps in risk management are hazard identification, risk analysis (exposure x harm), risk evaluation, and risk treatment. We use informal event trees to identify possible exposure to GE crops and transgenes, and resulting biological and social harm; give examples of farmers’ ability to evaluate social harm; and discuss the possibilities for risk treatment. We conclude that risk management is relevant for Third World agriculture, but needs to be based on the unique biological and social characteristics of small-scale, traditionally based agriculture, including the knowledge and values of Third World farmers and consumers.</t>
  </si>
  <si>
    <t>Transgenic maize and Mexican maize diversity: Risky synergy?</t>
  </si>
  <si>
    <t>Agriculture and Human Values</t>
  </si>
  <si>
    <t>The two articles that begin this issue of Agriculture and Human Values discuss different aspects of the debate about the potential effects of transgenic varieties (TGVs) of maize on the maize diversity of small-scale farming in Mexico. Bellon and Berthaud in their paper, ‘‘Traditional Mexican agricultural systems and the potential impacts of transgenic varieties on maize diversity,’’ focus on ways in which transgenes may enter and move within maize populations. In her article, ‘‘Importing corn, exporting labor: The neoliberal corn regime, GMOs, and the erosion of Mexican biodiversity,’’ Fitting investigates the larger social context of those farming systems with a case study from Puebla state. In this commentary we will try to bring these two perspectives together in a broader context for those not familiar with the topic, showing how the genetic, ecological, and social issues are integrated at farm, North American, and global levels. We will give some examples from Oaxaca, the state just south of Puebla that continues to be the center of the transgenic maize controversy in Mexico, and where we have done research.</t>
  </si>
  <si>
    <t>Transgene escape monitoring, population genetics, and the law</t>
  </si>
  <si>
    <t xml:space="preserve">Schoen et al. </t>
  </si>
  <si>
    <t>There has been little discussion about how to apply population genetics methods to monitor the spread of transgenes that are detected outside the agricultural populations where they are deployed. Population geneticists have developed tools for analyzing the genetic makeup of individuals in hybrid zones, estimating migration and selection of genes, studying the influence of migration and selection on the shape of clines, and assaying the fitness of hybrids and backcrossed individuals. These tools may prove useful for monitoring the dynamics of escaped transgenes, but their effective application is likely to require access to information on the genetic makeup of transgenic organisms—information that is often proprietary. At present, depending on the jurisdiction involved, developers and regulators of transgenic organisms may be under no obligation to provide such information, thereby impeding independent public research of transgene escape and the refinement of methods used to study it.</t>
  </si>
  <si>
    <t>Detecting (trans)gene flow to landraces in centers of crop origin: lessons from the case of maize in Mexico</t>
  </si>
  <si>
    <t xml:space="preserve">Cleveland et al. </t>
  </si>
  <si>
    <t>There is much discussion of the probability of transgene flow from transgenic crop varieties to landraces and wild relatives in centers of origin or diversity, and its genetic, ecological, and social consequences. Without costly research on the variables determining gene flow, research on transgene frequencies in landrace (or wild relative) populations can be valuable for understanding transgene flow and its effects. Minimal research requirements include (1) understanding how farmer practices and seed systems affect landrace populations, (2) sampling to optimize Ne/n (effective /census population size), (3) minimizing variance at all levels sampled, and (4) using Ne to calculate binomial probabilities for transgene frequencies. A key case is maize in Mexico. Two peer-reviewed papers, based on landrace samples from the Sierra Juárez region of Oaxaca, Mexico, reached seemingly conflicting conclusions: transgenes are present (Quist and Chapela, 2001, Nature 414: 541–543; 2002, Nature 416: 602) or “detectable transgenes” are absent (Ortiz-García et al., 2005, Proc. Natl. Acad. Sci. USA 102: 12338–12343 and 18242). We analyzed these papers using information on Oaxacan maize seed systems and estimates of Ne. We conclude that if Quist and Chapela’s results showing presence are accepted, Ortiz-García et al.’s conclusions of no evidence of transgenes at detectable levels or for their introgression into maize landraces in the Sierra de Juárez of Oaxaca are not scientifically justified. This is because their samples are not representative, and their statistical analysis is inconclusive due to using n instead of Ne. Using estimates of Ne based on Ortiz-García et al.’s n, we estimate that transgenes could be present in maize landraces in the Sierra Juárez region at frequencies of ~1–4%, and are more likely to be present in the 90% of Oaxacan landrace area that is not mountainous. Thus, we have no scientific evidence of maize transgene presence or absence in recent years in Mexico, Oaxaca State, or the Sierra Juárez region.</t>
  </si>
  <si>
    <t>grant.3048169</t>
  </si>
  <si>
    <t>Globalization of the Amazon beef and soy industries: opportunities for conservation</t>
  </si>
  <si>
    <t xml:space="preserve">Nepstad et al. </t>
  </si>
  <si>
    <t>Amazon beef and soybean industries, the primary drivers of Amazon deforestation, are increasingly responsive to economic signals emanating from around the world, such as those associated with bovine spongiform encephalopathy (BSE, “mad cow disease”) outbreaks and China's economic growth. The expanding role of these economic “teleconnections” (coupled phenomena that take place in distant places on the planet) led to a 3‐year period (2002–2004) of historically high deforestation rates. But it also increases the potential for large‐scale conservation in the region as markets and finance institutions demand better environmental and social performance of beef and soy producers. Cattle ranchers and soy farmers who have generally opposed ambitious government regulations that require forest reserves on private property are realizing that good land stewardship—including compliance with legislation—may increase their access to expanding domestic and international markets and to credit and lower the risk of “losing” their land to agrarian reform. The realization of this potential depends on the successful negotiation of social and environmental performance criteria and an associated system of certification that are acceptable to both the industries and civil society. The foot‐and‐mouth eradication system, in which geographic zones win permission to export beef, may provide an important model for the design of a low‐cost, peer‐enforced, socioenvironmental certification system that becomes the mechanism by which beef and soy industries gain access to markets outside the Amazon.</t>
  </si>
  <si>
    <t>Climate change and the forest</t>
  </si>
  <si>
    <t xml:space="preserve">Nepstad  </t>
  </si>
  <si>
    <t>American Prospect</t>
  </si>
  <si>
    <t>In 1984, on the outskirts of Paragominas, a bustling and violent cattle town in the eastern Amazon, I walked through a pasture, brown and dusty from drought, into a 500-acre island of virgin forest. The moist greenness of the leaf canopy that reached more than 100 feet above my head and the squishy dampness of the humus, dead leaves, and branches on the ground were a world apart from the parched African grasses and gaunt white zebu cows I had just seen. Although I didn't realize it at the time, it is in understanding the differences between these two worlds -- the rainforest and the cattle pastures that are replacing them -- that we begin to realize how the lives of people around the world are tied to the fate of Amazon forests. The climate of the Amazon and the climate of the planet are both dependent upon the deeply rooting, drought-resistant trees that comprise Amazon forests, just as the survival of these trees depends upon climate. The risk is that the early symptoms of climate change will act synergistically with logging, fire, and drought to replace much of Amazon rainforests with fire-prone scrub vegetation, accelerating global warming in the process.</t>
  </si>
  <si>
    <t>More than 10 citations - randomly selected 10; NOT A PEER REVIEWED ARTICLE, no abstract - coding on first paragraph only</t>
  </si>
  <si>
    <t>Industrial development on logging frontiers in the Brazilian Amazon</t>
  </si>
  <si>
    <t xml:space="preserve">Merry et al. </t>
  </si>
  <si>
    <t>International Journal of Sustainable Development</t>
  </si>
  <si>
    <t>In this paper, we review the concept of forest sector industrialisation and technology adoption with the goal of identifying reasons that have shaped the technological development, or lack thereof, in the Brazilian forest sector. The image of the timber industry in the Amazon has been one of excessive harvest, deforestation, and arguable misuse of a renewable resource. In this paper, we use the results of a survey of 499 mills in the Amazon, as well as secondary data, to discuss the drivers of unsustainable frontier development. Our research suggests that unsustainable logging, or the ‘boom-and-bust’ scenario, is not an inevitable outcome for the industry. New and intermediate frontiers are sufficiently different from old frontiers, in key issues, to show that the industry can respond rationally to policy interventions.</t>
  </si>
  <si>
    <t>Population and land-use effects on malaria prevalence in the Southern Brazilian Amazon</t>
  </si>
  <si>
    <t xml:space="preserve">Barbieri et al. </t>
  </si>
  <si>
    <t>Malaria prevalence has been one of the most dramatic outcomes of the occupation of the Brazilian Amazon as exemplified by Northern Mato Grosso, one of the areas of highest malaria prevalence in the Americas in the early 1990s. This paper associates the dynamicsof high malaria prevalence in Northern Mato Grosso with three land uses—small-scalegold mining (garimpos), agricultural colonization/cattle ranching (rural), and urban activities—and their related population characteristics, which constitute riskprofiles. Furthermore, spatial proximity and population mobility between (a) garimpos and new rural settlements and (b) older rural settlements or urban areas are key factors explaining malaria diffusion throughout the region. The paper identifies and characterizes populations at high malaria risk and the effects of land use types on malaria diffusion, providing policymakers with information for regional and local policies to control malaria and minimize its effects on Amazonian populations.</t>
  </si>
  <si>
    <t>Interactions among Amazon land use, forests and climate: prospects for a near-term forest tipping point</t>
  </si>
  <si>
    <t>Phil. Trans. Royal Society</t>
  </si>
  <si>
    <t>Some model experiments predict a large-scale substitution of Amazon forest by savannah-like vegetation by the end of the twenty-first century. Expanding global demands for biofuels and grains, positive feedbacks in the Amazon forest fire regime and drought may drive a faster process of forest degradation that could lead to a near-term forest dieback. Rising worldwide demands for biofuel and meat are creating powerful new incentives for agro-industrial expansion into Amazon forest regions. Forest fires, drought and logging increase susceptibility to further burning while deforestation and smoke can inhibit rainfall, exacerbating fire risk. If sea surface temperature anomalies (such as El Niño episodes) and associated Amazon droughts of the last decade continue into the future, approximately 55% of the forests of the Amazon will be cleared, logged, damaged by drought or burned over the next 20 years, emitting 15–26 Pg of carbon to the atmosphere. Several important trends could prevent a near-term dieback. As fire-sensitive investments accumulate in the landscape, property holders use less fire and invest more in fire control. Commodity markets are demanding higher environmental performance from farmers and cattle ranchers. Protected areas have been established in the pathway of expanding agricultural frontiers. Finally, emerging carbon market incentives for reductions in deforestation could support these trends.</t>
  </si>
  <si>
    <t>An interdisciplinary model of soybean yield in the Amazon Basin: the climatic, edaphic, and economic determinants</t>
  </si>
  <si>
    <t xml:space="preserve">Diaz et al. </t>
  </si>
  <si>
    <t>Soybean production is one of the main economic forces driving the expansion of the agricultural frontier in the Brazilian Amazon. To assess the potential for expansion we estimate a model of soybean yield that integrates the major climatic, edaphic, and economic determinants in the Amazon Basin. Yield is modeled as a function of yield as simulated by a crop physiology model that captures the effects of climate and physical attributes on the development of soybean plant; fertilizer applications; and economic/spatial parameters such as credit, transports costs and latitude. Current values of these determinants indicate that roughly 20% of Amazon Region or ∼ 1,000,000 km2 (excluding protected areas) can generate yields greater than 2000 kg/ha. Soybean production may be possible over a wider area of Amazon, but realizing this potential requires improvements in economic determinants such as the transportation infrastructure.</t>
  </si>
  <si>
    <t>The potential ecological co-benefits of REDD: a critical review and case study</t>
  </si>
  <si>
    <t xml:space="preserve">Stickler et al. </t>
  </si>
  <si>
    <t>The United Nations climate treaty may soon include a mechanism for compensating tropical nations that succeed in reducing carbon emissions from deforestation and forest degradation, source of nearly one fifth of global carbon emissions. We review the potential for this mechanism [reducing emissions from deforestation and degradation (REDD)] to provoke ecological damages and promote ecological cobenefits. Nations could potentially participate in REDD by slowing clear‐cutting of mature tropical forest, slowing or decreasing the impact of selective logging, promoting forest regeneration and restoration, and expanding tree plantations. REDD could also foster efforts to reduce the incidence of forest fire. Potential ecological costs include the accelerated loss (through displaced agricultural expansion) of low‐biomass, high‐conservation‐value ecosystems, and substitution of low‐biomass vegetation by monoculture tree plantations. These costs could be avoided through measures that protect low‐biomass native ecosystems. Substantial ecological cobenefits should be conferred under most circumstances, and include the maintenance or restoration of (1) watershed functions, (2) local and regional climate regimes, (3) soils and biogeochemical processes, (4) water quality and aquatic habitat, and (5) terrestrial habitat. Some tools already being developed to monitor, report and verify (MRV) carbon emissions performance can also be used to measure other elements of ecosystem function, making development of MRV systems for ecological cobenefits a concrete possibility. Analysis of possible REDD program interventions in a large‐scale Amazon landscape indicates that even modest flows of forest carbon funding can provide substantial cobenefits for aquatic ecosystems, but that the functional integrity of the landscape's myriad small watersheds would be best protected under a more even spatial distribution of forests. Because of its focus on an ecosystem service with global benefits, REDD could access a large pool of global stakeholders willing to pay to maintain carbon in forests, thereby providing a potential cascade of ecosystem services to local stakeholders who would otherwise be unable to afford them.</t>
  </si>
  <si>
    <t>Tropical forests and climate policy</t>
  </si>
  <si>
    <t xml:space="preserve">Gullison et al. </t>
  </si>
  <si>
    <t>Tropical deforestation released ~1.5 billion metric tons of carbon (GtC) to the atmosphere annually throughout the 1990s, accounting for almost 20% of anthropogenic greenhouse gas emissions (1). Without implementation of effective policies and measures to slow deforestation, clearing of tropical forests will likely release an additional 87 to 130 GtC by 2100 (2), corresponding to the carbon release of more than a decade of global fossil fuel combustion at current rates. Drought-induced tree mortality, logging, and fire may double these emissions (3), and loss of carbon uptake (i.e., sink capacity) as forest area decreases may further amplify atmospheric CO2 levels (4).</t>
  </si>
  <si>
    <t>Smallholder timber sale decisions on the Amazon frontier</t>
  </si>
  <si>
    <t xml:space="preserve">Amacher et al. </t>
  </si>
  <si>
    <t>We use data from a survey of 2401 households living along the Transamazon highway to study timber sales decisions of smallholders settling in Amazon native forests. We develop an econometric approach, to study both the decision to harvest timber and the volume of timber sold, that corrects for limited access to loggers leading to possible selection bias, incomplete labor markets, and differences in property rights regimes that characterize the area. We find that, irrespective of distance to markets, smallholders that have either been settled by INCRA or have access to credit are more likely to sell wood, but those with outside income sources are less likely to sell. Higher timber prices decrease the likelihood of timber sales. The results suggest that timber sales are viewed only as a means for smallholders to reduce immediate cash constraints. With some exceptions these results hold across property rights regimes.</t>
  </si>
  <si>
    <t>A demographic dynamics system for municipalities in the Brazilian Amazon</t>
  </si>
  <si>
    <t>Garcia and Soares-Filho</t>
  </si>
  <si>
    <t>Annual Meetings of the Population Association of America, Los Angeles</t>
  </si>
  <si>
    <t>Population  growth  and  migration  represent  an  important  underlying  cause  of deforestation  in  the  Brazilian  Amazon.  Models  designed  to  simulate  deforestation  should therefore incorporate a demographic dynamics system to help project the influence of these variables on the location and rates of deforestation across the basin. We present a demographic model that projects population at municipality level by computing migratory movements among Brazilian Amazon municipalities, both in and out of the region, as well as their crude birth and mortality rates. The annual projections from 1995 to 2035 are based mainly on mortality, fertility, and migration data from the 1991 and 2000 IBGE censuses. The model assumes a logistic curve to project the municipalities’ crude birth and mortality rates, which are obtained using specific functions of fertility and mortality by age. The migratory movements were determined  by  establishing  an  origin-destination  matrix  for  all the  Brazilian  Amazon municipalities and Brazilian states from 1995 to 2000. Vensim, a system-thinking software which allows for the solution of simultaneous equations for the 810 defined spatial units by employing integration techniques, such as the Runge-Kutta method, is used to implement the simulation model. Validation was performed comparing the model output with 2000 IBGE municipality  census  data.  The  model  is  designed  to  handle  various scenarios  of  regional migration to expand infrastructure across the Brazilian Amazon region.</t>
  </si>
  <si>
    <t>More than 10 citations - randomly selected 10;</t>
  </si>
  <si>
    <t>grant.3048188</t>
  </si>
  <si>
    <t>0410439</t>
  </si>
  <si>
    <t>The precursors of governance in Maine lobster fishery</t>
  </si>
  <si>
    <t xml:space="preserve">Wilson et al. </t>
  </si>
  <si>
    <t>PNAS</t>
  </si>
  <si>
    <t>Collective action is more likely to occur and to be effective when it is consistent with the self-interest of the affected individuals. The Maine lobster fishery is an instructive example of biological and technological circumstances combining with individual self-interest to create conditions favorable to collective action. The model describes the way social structure emerges from the adaptive behavior of competing fishers. Fishers compete in two ways: in a scramble to find the lobsters first and by directly interfering in other fishers' ability to compete, i.e., by cutting their traps. Both forms of competition lead fishers to interact frequently and to self-organize into relatively small groups. They learn to restrain their competitive behavior toward their neighbors but do not extend that same restraint to nonneighbors. Groups work within well defined boundaries, contact one another frequently, actively exchange information about the resource, and, most importantly, depend on continuing mutual restraint for their economic well-being. These self-organizing, competitive processes lay the foundation for successful collective action, i.e., mutual agreements that create the additional restraint required for conservation. The modeling approach we use is a combined multiagent and classifier systems simulation. The model allows us to simulate the dynamic adaptation (learning) of multiple individuals interacting in a complex, changing environment and, consequently, provides a way to analyze the fine-scale processes that emerge as the broad social–ecological patterns of the fishery. Patterns generated by the model are compared with patterns observed in a large dataset collected by 44 Maine fishers.</t>
  </si>
  <si>
    <t>Explaining Catch Variation in Baja California Lobster Fishermen through Spatial Analysis of Trap Placement Decisions</t>
  </si>
  <si>
    <t>Shester</t>
  </si>
  <si>
    <t>BULLETIN OF MARINE SCIENCE</t>
  </si>
  <si>
    <t>Despite its importance to fisheries management, the spatial behavior of fishing fleets is poorly understood. Fishing captains continuously sample the environment and decide where to allocate fishing effort in a dynamic process influenced by a variety of ecological factors. I instituted a participatory, observational study of 15 teams fishing for the red spiny lobster, Panulirus interruptus (Randall, 1840), in Baja California Sur, Mexico, where trap locations, lobster catch, and trap movement were recorded daily. I analyzed 8407 trap-placement decisions to quantify attributes of fishing strategies, including search frequency and Cartesian behavior, by interpolating maps of resource abundance based on fishers' own catch and using them to evaluate trap placement. All fishers preferentially placed traps in areas with higher catch rates the previous day, and the extent to which fishers did so explained season-wide differences in catch success. Other explanatory factors included the distance fishers moved traps that caught no lobsters, the number of traps checked per day, and the proportion of traps they used to explore new areas. Different attributes of fishing strategy were more important in explaining catch success in the two fishing areas studied, presumably because of different spatial relations of benthic habitats and their effects on lobster movement patterns. My results help explain catch variation among fishers, provide new tools with which researchers can evaluate the skipper effect, and are the basis for a theory of dynamics among marine habitat arrangement, resource distribution, and fishing strategies.</t>
  </si>
  <si>
    <t>Frequent monitoring of temperature: an essential requirement for site selection in bivalve aquaculture in tropical-temperate transition zones.</t>
  </si>
  <si>
    <t xml:space="preserve">Sicard et al. </t>
  </si>
  <si>
    <t>Aquaculture Research</t>
  </si>
  <si>
    <t>Frequent monitoring of temperature (FMT) for over 1 year at two aquaculture sites in the western Baja California peninsula was analysed in terms of hourly, daily and monthly variability, and with this information, temperature‐change indices were calculated. These data were contrasted against a long‐term series from a global database (Extended Reconstruction of Sea Surface Temperature (ERSST)) to evaluate whether these could substitute for FMT. The compatibility of species requirements with the thermal conditions was evaluated by comparing the temperature frequency distributions from the two FMTs, with the optimum and lethal temperature information available on five bivalve species of aquacultural interest. We concluded that there was no correlation between ERSST and FMT because the former underestimates the amplitude of real temperature fluctuations and exhibits a different pattern of variation during the year. Therefore, FMT was needed for a correct selection of an aquaculture site for bivalves. The FMT indicated high temperature variability at both sites studied on different time scales, with the site located at lower latitude (Rancho Bueno) warmer and with a higher variability than Laguna Manuela. Contrasting these results with optimum and lethal temperature values of bivalve species, it was possible to find the ideal site, for temperature, for culturing the species, taking into account the variability associated with large‐scale phenomena.</t>
  </si>
  <si>
    <t>Evaluación rural participativa: uso de los recursos naturales en la reserva de la biosfera El Vizcaíno, BCS, México</t>
  </si>
  <si>
    <t xml:space="preserve">Lagunas et al. </t>
  </si>
  <si>
    <t>Revista EconomÃ­a Sociedad y Territorio</t>
  </si>
  <si>
    <t>In this paper we describe our experience during a participative research where we emphasise the importance of linking the different social players (in this case, protected rural areas), the academic sector and nongovernmental organisations. We analyse the results of a participative rural appraisal (PRA or ERP in Spanish) carried out in El Vizcaíno biosphere reserve, Baja California Sur, Mexico. Apart from identifying the problems perceived by the social players and their proposals to solve them, we obtained information about the usage of natural resources by the residents of the different communities and formulated a joint plan for their exploitation.</t>
  </si>
  <si>
    <t>Changes in marine faunal distributions and ENSO events in the California Current.</t>
  </si>
  <si>
    <t xml:space="preserve">Lluch-Belda et al. </t>
  </si>
  <si>
    <t>Interannual variability in the California Current System is analyzed through its effects on the temporal distribution of fauna, particularly southern‐origin organisms moving north during warming events and south during cooling ones. In temperate waters north of 24°N latitude, northward movements of southern fauna occur at intervals of about 5 yr. This is different from El Niño events, whose frequency of occurrence is mostly centered in the 3‐yr period but with considerable dispersion. Possible causes for northward displacement of fauna include relaxation of the California Current, intensification of the countercurrent, and the formation and persistence of mesoscale eddies among others. Strong events appear to be a consequence of the decadal variation peaks.</t>
  </si>
  <si>
    <t>Marine protected areas in spatial property rights fisheries</t>
  </si>
  <si>
    <t>Costello and Kaffine</t>
  </si>
  <si>
    <t>Australian Journal of Agricultural and Resource Economics</t>
  </si>
  <si>
    <t>Marine protected areas (MPAs) and spatial property rights (TURFs) are two seemingly contradictory approaches advocated as solutions to common property failures in fisheries. MPAs limit harvest to certain areas, but may enhance profits outside via spillover. TURFs incentivize local stewardship but may be plagued by spatial externalities when the TURF size is insufficient to capture all dispersal. Within a numerical model parameterized to a California marine species, we explore the economic and ecological effects of imposing MPAs on a TURF‐regulated fishery. Whether MPAs can enhance or diminish profits (or fish abundance) hinges critically on the level of coordination already occurring between TURF owners. If coordination is complete, private MPAs may already emerge in some TURFs; implementing additional MPAs reduces profits. However, to the extent that coordination is incomplete, strategically sited MPAs may be an effective complement to spatial property rights‐based fisheries, increasing both fishery profits and abundance.</t>
  </si>
  <si>
    <t>Global multidecadal climate and small pelagic fish population</t>
  </si>
  <si>
    <t xml:space="preserve">Tourre et al. </t>
  </si>
  <si>
    <t>Ocean climate, environmental and biological conditions vary on several spatio-temporal scales. Besides climate change associated with anthropogenic activity, there is growing evidence of a natural global multi-decadal climate signal in the ocean–atmosphere–biosphere climate system. The spatio-temporal evolution of this signal is thus analyzed during the 20th century and compared to the variability of small-pelagic fish landings. It is argued that the low-frequency global ocean environment and plankton ecosystems must be modified such that small-pelagic populations vary accordingly. A small-pelagic global index or fishing 'regime indicator series' (RIS) (i.e. a small-pelagic abundance indicator) is used. RIS is derived from fish landings data in the four main fishing areas in the Pacific and Atlantic oceans. Global RIS changes phase (from positive to negative values) when SST multi-decadal anomalies are out-of-phase between the eastern Pacific and southern Atlantic. RIS also displays maxima during the mid-30s to early-40s and the late-70s to early-80s when the multi-decadal signal was approximately changing phases (Tourre and White 2006 Geophys. Res. Lett. 33 L06716). It is recognized that other factors may modulate fish stocks, including anthropogenic predation. Nevertheless it is proposed that variable climate and environment, and the low-frequency 'global synchrony' of small-pelagic landings (Schwartzlose et al 1999 S. Afr. J. Mar. Sci. 21 289–347), could be associated with the multi-decadal changes in global ocean climate conditions.</t>
  </si>
  <si>
    <t>The Gulf of California: Review of ecosystem status and sustainability challenges</t>
  </si>
  <si>
    <t xml:space="preserve">Lluch-Cota et al. </t>
  </si>
  <si>
    <t>Progress in Oceanography</t>
  </si>
  <si>
    <t>The Gulf of California is unique because of its geographical location and conformation. It hosts diverse ecosystems and important fisheries that support industry and provide livelihood to coastal settlements. It is also the site of interests and problems, and an intense interaction among managers, producers, and conservationists. In this report, we scrutinize the abiotic (hydrography, climate, ocean circulation, and chemistry) and biotic (phyto- and zooplankton, fish, invertebrates, marine mammals, birds, and turtles) components of the marine ecosystem, and some particular aspects of climate variability, endemisms, harmful algal blooms, oxygen minimum layer, and pollution. We also review the current conditions and conflicts around the main fisheries (shrimp, small and large pelagic fishes, squid, artisanal and sportfishing), the most important human activity in the Gulf of California. We cover some aspects of management and conservation of fisheries, especially the claimed overexploitation of fish resources and the ecosystems, and review proposals for creating networks of marine protected areas. We conclude by identifying main needs for information and research, particularly the integration of data bases, the implementation of models and paleoreconstructions, establishment of monitoring programs, and the evaluation of fishing impacts and management actions.</t>
  </si>
  <si>
    <t>The ENSO signature in sea-surface temperature in the Gulf of California</t>
  </si>
  <si>
    <t xml:space="preserve">Herrera-Cervantes et al. </t>
  </si>
  <si>
    <t>Journal of Marine Research</t>
  </si>
  <si>
    <t>We analyzed 21 years of sea-surface temperature satellite images to explore the spatial signature of the El Niño-Southern Oscillation signal in the Gulf of California. We used empirical orthogonal function analysis to extract the principal mode of the nonseasonal sea-surface temperature variability and compared it to the spatial signature of the Southern Oscillation Index. The first mode accounted for 80% of nonseasonal variability and its amplitude time series was significantly correlated to the Southern Oscillation Index (r = −0.58,P &lt; 0.01). The amplitude of this mode and its statistical relation to the El Niño is stronger during winter, which suggests that forcing of sea-surface temperature variability occurs through the disruption of the wind-driven upwelling corridor along the eastern coast due to El Niño-related atmospheric teleconnections. We also examined weekly time series of coastal sea-surface temperature coastal anomalies along the coast of North America, including the interior of the Gulf of California, during the strong 1997–98 El Niño. We found a poleward propagating signal that reached the mouth of the Gulf of California at the end of spring and continued its poleward propagation along the west coast of the peninsula slightly delayed; it also resulted in warming inside the Gulf of California. This observation may provide an explanation for the variable extension of the El Niño signature along the Pacific coast of North America.</t>
  </si>
  <si>
    <t>Self-Organizing Economic Activity with Costly Information</t>
  </si>
  <si>
    <t>Wilson and Yan</t>
  </si>
  <si>
    <t>Genetic and Evolutionary Computation Conference</t>
  </si>
  <si>
    <t>We describe a multi-agent simulation in which individual boundedly rational agents learn and adapt while competing to capture a complex resource. Our purpose is to explore the fine scale dynamics that emerge as aggregate social structure and dynamics. We use a biophysical model of the Maine lobster fishery to create a complex, dynamic environment. Agents compete by learning how to search for and harvest lobsters. We simulate individual learning with a modified version of John Holland's learning classifier system. At each iteration an agent must decide whether to continue fishing using already acquired knowledge about the resource or whether to acquire new knowledge by exploring on its own or by learning from another agent. Each agent's information about its environment has an opportunity cost that is created by limited time and by restricted (local) observation capabilities. Agents can communicate with and learn by imitating other agents but the cost of communicating with each other agent is an inverse function of the frequency with which the agents encounter one an-other. This 'familiarity' effect generates positive feedback and communication efficiencies that lead to the formation of persistent groups. The sharing of information within these groups gives agents the ability to avoid being trapped in local optima and increases both individual and collective efficiency. Agents develop search strategies that continuously switch between cooperative and autonomous search according to changing conditions of the resource and the costs of communication. We compare the aggregate outputs of the model with those observed in a large data set that tracks the time, location and catch of nearly a million lobster traps.</t>
  </si>
  <si>
    <t>grant.3050493</t>
  </si>
  <si>
    <t>0423704</t>
  </si>
  <si>
    <t>Trends in ground water nitrate contamination in the Phoenix, Arizona region</t>
  </si>
  <si>
    <t xml:space="preserve">Xu et al. </t>
  </si>
  <si>
    <t xml:space="preserve">Ground Water Monitoring and Remediation </t>
  </si>
  <si>
    <t>A 60‐year database of nitrate concentrations from more than 200 wells in and around Phoenix, Arizona, was studied using geographic information system tools. This information, augmented with land‐use maps, ground water levels, and well construction details, was used to examine ground water nitrate concentrations and changes in concentration and their relationship to land use, land‐use changes, and changes in hydrologic conditions (as indicated by ground water level changes). Spatially integrated data for the 1960s to 1990s time period suggest slow and subtle temporal changes in the nitrate mass and overall average nitrate concentration in the aquifer, with increases associated with increased nitrogen fertilizer application rates. More recently, declines in nitrate concentration have been observed, which are thought to reflect the combination of declining ground water levels and transitions from agricultural to urban land use in many areas. Temporal trends in ground water nitrate concentration are presented for wells under desert, agricultural, and urban land use and desert‐to‐agriculture, desert‐to‐urban, and agriculture‐to‐urban land‐use change scenarios.</t>
  </si>
  <si>
    <t>Reduced wind speed improves plant growth in a desert city</t>
  </si>
  <si>
    <t xml:space="preserve">Bang et al. </t>
  </si>
  <si>
    <t>PloS One</t>
  </si>
  <si>
    <t>Background :The often dramatic effects of urbanization on community and ecosystem properties, such as primary productivity, abundances, and diversity are now well-established. In most cities local primary productivity increases and this extra energy flows upwards to alter diversity and relative abundances in higher trophic levels. The abiotic mechanisms thought to be responsible for increases in urban productivity are altered temperatures and light regimes, and increased nutrient and water inputs. However, another abiotic factor, wind speed, is also influenced by urbanization and well known for altering primary productivity in agricultural systems. Wind effects on primary productivity have heretofore not been studied in the context of urbanization.
Methodology/Principal Findings: We designed a field experiment to test if increased plant growth often observed in cities is explained by the sheltering effects of built structures. Wind speed was reduced by protecting Encelia farinosa (brittlebush) plants in urban, desert remnant and outlying desert localities via windbreaks while controlling for water availability and nutrient content. In all three habitats, we compared E. farinosa growth when protected by experimental windbreaks and in the open. E. farinosa plants protected against ambient wind in the desert and remnant areas grew faster in terms of biomass and height than exposed plants. As predicted, sheltered plants did not differ from unprotected plants in urban areas where wind speed is already reduced.
Conclusion/Significance: Our results indicate that reductions in wind speed due to built structures in cities contribute to increased plant productivity and thus also to changes in abundances and diversity of higher trophic levels. Our study emphasizes the need to incorporate wind speed in future urban ecological studies, as well as in planning for green space and sustainable cities.</t>
  </si>
  <si>
    <t>Points, patches, and regions: Scaling soil biogeochemical patterns in an urbanized arid ecosystem</t>
  </si>
  <si>
    <t>Cities are rapidly growing throughout the world and are altering biologic processes in many regions, with global consequences. Urbanization in the Phoenix, USA metropolitan region has dramatically altered regional ecosystem patterns, but little is known about how these changes have influenced soil organic matter, total nitrogen, and the distribution of nitrogen stable isotopes. Because urban development is a phenomenon occurring at multiple scales, ecological consequences of urbanization will likely differ between individual patches and the entire metropolitan region. To investigate such changes we conducted spatially explicit surveys including three dominant land‐use types in this region: native desert, agriculture, and mesic residential. These data were combined for analysis with previously collected samples from a synoptic regional survey. A landscape scaling approach was implemented to compare the dependence of soil variability on the sampled extent and the uncertainty associated with scaling from points to patches, land‐use types, and the Phoenix metropolitan region. The multiple‐scale analysis of soil properties showed that variation in total soil nitrogen, soil organic matter, and δ5N content of soils differed between patch and regional scales. The majority of variation in the urbanized patch types was exhibited between patches while for the native desert the majority of variation was observed within individual patches. These differences show the impact of urbanization on the scaling relations of ecosystem components. Overall, urbanization in this region appears to have increased soil organic matter by 44%, total nitrogen by 48%, and has elevated δ15N by 21%.</t>
  </si>
  <si>
    <t>Key research topics in landscape ecology</t>
  </si>
  <si>
    <t xml:space="preserve">Wu
</t>
  </si>
  <si>
    <t xml:space="preserve">Acta Ecologica Sinica
</t>
  </si>
  <si>
    <t>Landscape ecology has made tremendous progress in recent decades,but as a rapidly developing discipline it is faced with new problems and challenges. Based on two recent symposial organized,“Top 10 List for Landscape Ecology in the 21st Century” at the 2001 Annual Symposium of the US Association of lnternational Association of Landscape Ecology and “Key lssues and Research Priorities in Landscape Ecology” at the 2003 lnternational Congress on Landscape Ecololgy. The objective of this paper is to present an overview of the key topics and perspectives in landscape ecology.</t>
  </si>
  <si>
    <t>Bivariate zero-inflated regression for count data: A Bayesian with application to plant counts</t>
  </si>
  <si>
    <t xml:space="preserve">Majumdar et al. </t>
  </si>
  <si>
    <t>International Journal of Biostatistics</t>
  </si>
  <si>
    <t>Lately, bivariate zero-inflated (BZI) regression models have been used in many instances in the medical sciences to model excess zeros. Examples include the BZI Poisson (BZIP), BZI negative binomial (BZINB) models, etc. Such formulations vary in the basic modeling aspect and use the EM algorithm (Dempster, Laird and Rubin, 1977) for parameter estimation. A different modeling formulation in the Bayesian context is given by Dagne (2004). We extend the modeling to a more general setting for multivariate ZIP models for count data with excess zeros as proposed by Li, Lu, Park, Kim, Brinkley and Peterson (1999), focusing on a particular bivariate regression formulation. For the basic formulation in the case of bivariate data, we assume that Xi are (latent) independent Poisson random variables with parameters ? i, i = 0, 1, 2. A bi-variate count vector (Y1, Y2) response follows a mixture of four distributions; p0 stands for the mixing probability of a point mass distribution at (0, 0); p1, the mixing probability that Y2 = 0, while Y1 = X0 + X1; p2, the mixing probability that Y1 = 0 while Y2 = X0 + X2; and finally (1 - p0 - p1 - p2), the mixing probability that Yi = Xi + X0, i = 1, 2. The choice of the parameters {pi, ? i, i = 0, 1, 2} ensures that the marginal distributions of Yi are zero inflated Poisson (? 0 + ? i). All the parameters thus introduced are allowed to depend on co-variates through canonical link generalized linear models (McCullagh and Nelder, 1989). This flexibility allows for a range of real-life applications, especially in the medical and biological fields, where the counts are bivariate in nature (with strong association between the processes) and where there are excess of zeros in one or both processes. Our contribution in this paper is to employ a fully Bayesian approach consolidating the work of Dagne (2004) and Li et al. (1999) generalizing the modeling and sampling-based methods described by Ghosh, Mukhopadhyay and Lu (2006) to estimate the parameters and obtain posterior credible intervals both in the case where co-variates are not available as well as in the case where they are. In this context, we provide explicit data augmentation techniques that lend themselves to easier implementation of the Gibbs sampler by giving rise to well-known and closed-form posterior distributions in the bivariate ZIP case. We then use simulations to explore the effectiveness of this estimation using the Bayesian BZIP procedure, comparing the performance to the Bayesian and classical ZIP approaches. Finally, we demonstrate the methodology based on bivariate plant count data with excess zeros that was collected on plots in the Phoenix metropolitan area and compare the results with independent ZIP regression models fitted to both processes.</t>
  </si>
  <si>
    <t>Fate of sucralose during wastewater treatment</t>
  </si>
  <si>
    <t xml:space="preserve">Torres et al. </t>
  </si>
  <si>
    <t>Envirnmental Engineering Science</t>
  </si>
  <si>
    <t>Sucralose, a chlorinated carbohydrate, is used as an artificial sweetener in more than 80 countries and in excess of 4,000 products. Thus far, minimal research has been done on the degradation and fate of sucralose in municipal wastewater treatment plants (WWTPs). We collected samples from WWTPs and surface waters in Arizona, United States. The average sucralose concentration of seven WWTP effluents was 2,800 ± 1,000 ng/L. Similarly, surface waters in Arizona contained sucralose at concentrations up to 300 ± 30 ng/L, which corroborates sucralose discharge from WWTPs into the environment. Biological degradation and chemical oxidation processes were evaluated to remove or transform sucralose under potential WWTP operation scenarios. Sucralose did not degrade in aerobic or anaerobic biological reactors, either metabolically or co-metabolically (in the presence of sucrose), after 42–62 days of experiments. Prolonged exposure to ultraviolet radiation did not oxidize sucralose significantly, and chlorine and ozone addition led only to slow sucralose oxidation. Sucralose is not expected to degrade by free chlorine or ozone under typical WWTP operational conditions. Our results suggest that no significant sucralose degradation occurs in WWTPs, that it is present in their effluent waters, and that it reaches environmental water sources. We report for the first time the presence of sucralose in U.S. inland surface waters. Our measurements of sucralose concentrations in WWTP effluents and surface waters also confirm the low degradability of sucralose.</t>
  </si>
  <si>
    <t>Migration, health, and environment in the desert Southwest</t>
  </si>
  <si>
    <t xml:space="preserve">Yabiku et al. </t>
  </si>
  <si>
    <t>The “immigrant health paradox” has captured the attention of researchers struggling to understand why immigrants to the United States appear to have health advantages that would not be predicted by their socioeconomic position. This research extends prior analyses through examination of the potential role of environmental factors in explaining the immigrant health paradox. We use data from the Phoenix Area Social Survey, a survey conducted in 2006 of approximately 800 individuals. Multilevel ordered logistic models examine three health outcomes: self-rated health, heat stress, and asthmatic symptoms. An innovation is our multiple considerations of contextual factors, including neighborhood amenities, disorder, traffic counts, and the heat index. We have three key findings: (1) frequent local migration has negative impacts on health, (2) the local neighborhood environment partially mediates differences between US-born non-Hispanic Whites and foreign-born Hispanics, and (3) subjective measures of the local environment tend to have greater effects than objective measures. In sum, our analyses suggested a need for studies of place and health to consider migration and residential history as a factor shaping health outcomes. Further, regarding the immigrant paradox, the results suggest the need to move beyond a dichotomous measure of immigration contrasting international migrants with native-born residents.</t>
  </si>
  <si>
    <t>Urban biodiversity: Patterns and mechanisms</t>
  </si>
  <si>
    <t xml:space="preserve">Faeth et al. </t>
  </si>
  <si>
    <t>Annals of the New York Academy of Sciences</t>
  </si>
  <si>
    <t>The patterns of biodiversity changes in cities are now fairly well established, although diversity changes in temperate cities are much better studied than cities in other climate zones. Generally, plant species richness often increases in cities due to importation of exotic species, whereas animal species richness declines. Abundances of some groups, especially birds and arthropods, often increase in urban areas despite declines in species richness. Although several models have been proposed for biodiversity change, the processes underlying the patterns of biodiversity in cities are poorly understood. We argue that humans directly control plants but relatively few animals and microbes— the remaining biological community is determined by this plant “template” upon which natural ecological and evolutionary processes act. As a result, conserving or reconstructing natural habitats defined by vegetation within urban areas is no guarantee that other components of the biological community will follow suit. Understanding the human-controlled and natural processes that alter biodiversity is essential for conserving urban biodiversity. This urban biodiversity will comprise a growing fraction of the world’s repository of biodiversity in the future.</t>
  </si>
  <si>
    <t>Exploring resilience in social-ecological systems through comparative studies and theory development: Introduction to the special issue</t>
  </si>
  <si>
    <t>This special issue of Ecology and Society on exploring resilience in social-ecological systems draws together insights from comparisons of 15 case studies conducted during two Resilience Alliance workshops in 2003 and 2004. As such, it represents our current understanding of resilience theory and the issues encountered in our attempts to apply it.</t>
  </si>
  <si>
    <t>Development of a framework for quantifying the environmental impacts of urban development and construction practices</t>
  </si>
  <si>
    <t xml:space="preserve">Li et al. </t>
  </si>
  <si>
    <t>To encourage sustainable development, engineers and scientists need to understand the interactions among social decision-making, development and redevelopment, land, energy and material use, and their environmental impacts. In this study, a framework that connects these interactions was proposed to guide more sustainable urban planning and construction practices. Focusing on the rapidly urbanizing setting of Phoenix, Arizona, complexity models and deterministic models were assembled as a metamodel, which is called Sustainable Futures 2100 and were used to predict land use and development, to quantify construction material demands, to analyze the life cycle environmental impacts, and to simulate future ground-level ozone formation.</t>
  </si>
  <si>
    <t>grant.3050510</t>
  </si>
  <si>
    <t>0423476</t>
  </si>
  <si>
    <t>Field studies of the storm event hydrologic response in an urbanizing watershed</t>
  </si>
  <si>
    <t xml:space="preserve">Smith et al. </t>
  </si>
  <si>
    <t>Water Resources Research</t>
  </si>
  <si>
    <t>[1] Dead Run is a 14.3 km2 urban drainage basin, which is a tributary to the Gwynns Falls, the principal study watershed of the Baltimore Ecosystem Study. Hydrologic response in urban watersheds is examined through analyses of rainfall and discharge observations from the Dead Run watershed during a 6 month period beginning in June of 2003. Rainfall variability for flash flood–producing storms in Dead Run can be quite large when viewed from a Euclidean perspective. When viewed from the perspective of a distance metric imposed by the drainage network of Dead Run, however, the spatial variability of rainfall is small. The drainage network structure diminishes the effects of spatial rainfall variability for storm event hydrologic response, resulting in Dead Run exhibiting striking uniformity of response to storms with contrasting spatial distribution of rainfall. There is large storm‐to‐storm variation in the event water balance of Dead Run. Variation is linked to antecedent soil moisture (from the pervious portion of the watershed underlain by urban soils), rainfall variability, and spatial heterogeneity of runoff production.</t>
  </si>
  <si>
    <t>The open research system: a web-based metadata and data repository for collaborative research</t>
  </si>
  <si>
    <t xml:space="preserve">Schweil et al. </t>
  </si>
  <si>
    <t>Computers and Electronics in Agriculture</t>
  </si>
  <si>
    <t>Beginning in 1999, a web-based metadata and data repository we call the “open research system” (ORS) was designed and built to assist geographically distributed scientific research teams. The purpose of this innovation was to promote the open sharing of data within and across organizational lines and across geographic distances. As the use of the system continued, end users and group administrators requested the development of a second, Intranet-based system with similar functionality. After three years of operation, a survey was conducted of users of the system to understand why some users and research groups appeared to utilize the two systems more than others. From this research we found that some barriers to use include: (1) mismatch of system functionality to user or group needs; (2) willingness to share with an internal group by Intranet but not with the world by Internet; and (3) resistance to entering metadata because of workplace habits. This experience has also taught us that with respect to web-based metadata and data repositories there is a difference between long-term and short-term research projects in their need to establish good metadata and data storage procedures. Moreover, some time is required for researchers to change from short-term to long-term project thinking. It is also important for organizations or managers of such research groups to reflect on established incentives and penalties that either encourage or discourage appropriate use of metadata in filing procedures. We conclude with a discussion of possible improvements that will be made to the system in the coming years, with an emphasis on the emerging phenomenon of “open content” (OC) collaboration that is being modeled after Internet-based collaboration in “open source” (OS) programming. This development will require online systems like ORS, and the OS/OC approach has the potential to evolve into no less than a new paradigm for how cross-organizational (in fact, global) scientific research collaborations are undertaken in the future.</t>
  </si>
  <si>
    <t>Linking ecological and built components of urban mosaics: an open cycle of ecological design</t>
  </si>
  <si>
    <t>Pickett and Cadenasso</t>
  </si>
  <si>
    <t xml:space="preserve">By the end of this decade, the majority of people will live in 
cities and suburban areas. Urban areas, including suburbs and exurbs, 
are expanding rapidly worldwide.
  Plant ecology has largely ignored cities, or has primarily focused on the discrete urban green spaces within cities.
Plant ecology is increasingly engaging urban 
ecosystems as integrated natural‐human systems, in which human agency is
 part of the complex of feedbacks.
 Linking plant ecology with urban design 
(architecture, landscape architecture, civil engineering and urban 
planning) can help to integrate research and understanding of plants 
into the structure of cities, and to make use of urban design projects 
as ecological research tools.
 Synthesis. A cycle of ecological design 
illustrates the linkage of plant ecological research with the ongoing 
transformation of urban systems by urban designers and civil society. 
Quality of life, human health, public appreciation of ecological 
processes in cities, and scientific understanding can all be enhanced by
 participating in a cycle of ecological urban design.
               </t>
  </si>
  <si>
    <t>Thinking broadly about costs and benefits in ecological management</t>
  </si>
  <si>
    <t>Costanza</t>
  </si>
  <si>
    <t xml:space="preserve">Integrated Environmental Assessment and Management
</t>
  </si>
  <si>
    <t>Decisions regarding both human and natural systems often involve either explicit or implicit consideration of relative costs and benefits. These costs and benefits, however, go well beyond those captured in conventional economic cost‐benefit analysis. It is not so much the mere consideration of costs and benefits that hampers cost‐benefit analysis but, rather, the narrowness and incompleteness of the subset of costs and benefits that are usually considered. To use cost‐benefit analysis for social decision making, one needs to think very broadly about which categories of costs and benefits need to be addressed (including effects on built, human, social, and natural capital as well as sustainable well‐being) and deal with the inherent uncertainty and imprecision attached to many of the more important categories. One needs to consider the full range of possible values and valuation methods, to shift the burden of proof to the parties that stand to gain from the decision, to deal with the distributional consequences of decisions, and to be clear about the social goals being served by the decision. Failure to think broadly enough about costs and benefits leads to decisions that serve only narrow special interests, not the sustainable well‐being of society as a whole.</t>
  </si>
  <si>
    <t>Using transects to sample digital orthophotography of urbanizing catchments to provide landscape position descriptions</t>
  </si>
  <si>
    <t xml:space="preserve">Tenenbaum et al.
</t>
  </si>
  <si>
    <t>GIScience and Remote Sensing</t>
  </si>
  <si>
    <t>Digital orthophotographs can be analyzed to extract high-spatial-resolution land cover information. The ArcView Transect Characterization System (Arc-TrCS) has been developed to provide facilities for sampling from imagery using transects that are broken into segments by the operator. Segments can be used to extract band statistics from imagery, or to obtain statistics from co-registered raster data. In this manuscript, this approach is applied to two suburban catchments in greater Baltimore to collect statistics describing land use/land cover distributions and adjacency information. These samples relate land-use/land-cover information to landscape position statistics derived from terrain analysis for the purpose of parameterizing simulation models that require information describing the proportions and adjacency of land covers.</t>
  </si>
  <si>
    <t>Analysis of soil moisture patterns in forested and suburban catchments in Baltimore, Maryland, using high resolution photogrammetric and LIDAR digital elevation datasets</t>
  </si>
  <si>
    <t>Hydrological Processes</t>
  </si>
  <si>
    <t>Field observations of near‐surface soil moisture, collected over several seasons in a watershed in suburban Maryland, are compared with values of the topographic soil moisture index generated using digital elevation models (DEMs) at a range of grid cell sizes from photogrammetric and light detection and ranging (LIDAR) data sources. A companion set of near‐surface soil moisture observations, DEMs and topographic index values are also presented for a nearby forested catchment. The degree to which topographic index values are an effective indicator of near‐surface soil moisture conditions varies in the two environments. The urbanizing environment requires topographic index values from a DEM with a much finer grid cell resolution than the LIDAR data can provide, and the relationship is stronger in wetter conditions. In the forested environment, the DEM resolution required is considerably lower and adequately supported by the photogrammetric data, and the relationship is strong under all moisture conditions. These results provide some insights into the length scales of near‐surface hydrological processes in the urbanizing environment, and the resolution of terrain data required to model those processes.</t>
  </si>
  <si>
    <t>Denitrification Potential, Root Biomass, and Organic Matter in Degraded and Restored Urban Riparian Zones</t>
  </si>
  <si>
    <t xml:space="preserve">Gift et al. 
</t>
  </si>
  <si>
    <t xml:space="preserve">Restoration Ecology </t>
  </si>
  <si>
    <t>Hydrologic changes associated with urbanization often lead to lower water tables and drier, more aerobic soils in riparian zones. These changes reduce the potential for denitrification, an anaerobic microbial process that converts nitrate, a common water pollutant, into nitrogen gas. In addition to oxygen, denitrification is controlled by soil organic matter and nitrate. Geomorphic stream restorations are common in urban areas, but their effects on riparian soil conditions and denitrification have not been evaluated. We measured root biomass, soil organic matter, and denitrification potential (anaerobic slurry assay) at four depths in duplicate degraded, restored, and reference riparian zones in the Baltimore, Maryland, U.S.A., metropolitan area. There were three main findings in this study. First, although reference sites were wet and had high soil organic matter, they had low levels of nitrate relative to degraded and restored sites and therefore there were few differences in denitrification potential among sites. Evaluations of riparian restorations that have nitrate removal by denitrification as a goal should consider the complex controls of this process and how they vary between sites. Second, all variables declined markedly with depth in the soil. Restorations that increase riparian water tables will thus foster interaction of groundwater nitrate with near‐surface soils with higher denitrification potential. Third, we observed strong positive relationships between root biomass and soil organic matter and between soil organic matter and denitrification potential, which suggest that establishment of deep‐rooted vegetation may be particularly important for increasing the depth of the active denitrification zone in restored riparian zones.</t>
  </si>
  <si>
    <t>Placing the pieces: Reconstructing the original property mosaic in a warrant and patent watershed</t>
  </si>
  <si>
    <t>Bain and Brush</t>
  </si>
  <si>
    <t>Recent research shows that land use history is an important determinant of current ecosystem function. In the United States, characterization of land use change following European settlement requires reconstruction of the original property mosaic. However, this task is difficult in unsystematically surveyed areas east of the Appalachian Mountains. The Gwynns Falls watershed (Baltimore, MD) was originally surveyed in the 1600–1700s under a system of warrants and patents (commonly known as ‘metes and bounds’). A method for the reconstruction and mapping of warrant and patent properties is presented and used to map the original property mosaic in the Gwynns Falls watershed. Using the mapped mosaic, the persistence of properties and property lines in the current Gwynns Falls landscape is considered. The results of this research indicate that as in agricultural areas, the original property lines in the Gwynns Falls watershed are persistent. At the same time, the results suggest that the property mosaic in heavily urbanized/suburbanized areas is generally ‘reset.’ Further, trends in surveying technique, parcel size, and settlement patterns cause property line density and property shape complexity to increase in the less urbanized upper watershed. The persistence of original patterns may be damping expression of heterogeneity gradients in this urban landscape. This spatial pattern of complexity in the original mosaic is directly opposite of hypothesized patterns of landscape heterogeneity arising from urbanization. The technique reported here and the resulting observations are important for landscape pattern studies in areas settled under unsystematic survey systems, especially the heavily urbanized areas of the eastern United States</t>
  </si>
  <si>
    <t>Nitrogen processing within geomorphic features in urban streams</t>
  </si>
  <si>
    <t xml:space="preserve">Groffman et al. </t>
  </si>
  <si>
    <t>Stream water often diverges from the main channel into sediments below the stream surface, gravel bars next to the stream, or organic debris dams in the middle of the stream. These geomorphic structures have the potential to support processes that produce or consume inorganic N (NH4+, NO3−) and thus affect streamwater quality. We measured production (potential net mineralization and nitrification) and consumption (denitrification potential, net immobilization) of inorganic N, respiration, and organic-matter content in sediments from geomorphic structures in 4 streams in and around Baltimore, Maryland, USA. We sampled sediments from stream pools, riffles, gravel bars (vegetated and nonvegetated), and organic debris dams in forested reference and suburban catchments, and also sampled degraded (incised channel) and restored reaches of one stream. Denitrification potential was highest in organic debris dams and organic-rich gravel bars—structures with high organic matter content. Organic debris dams in suburban streams had higher denitrification than debris dams in the forested reference stream, likely because of higher NO3− concentrations in suburban streams. These results suggest that denitrification in debris dams increases in response to high NO3− levels and that denitrification may be an important sink for NO3− in urban or suburban streams. However, such denitrifying structures as organic debris dams may be difficult to maintain in urban streams because of high storm flows and downstream displacement. Geomorphic structures in N-rich streams also supported higher rates of nitrification than structures in a forested reference stream, suggesting that these structures can become sources of NO3−. The ultimate effect of different structures on NO3− concentrations in urban streams will depend on the balance of these production and consumption processes, which is a complex function of a stream’s ability to retain organic matter and resist hydrologic changes associated with urbanization and elevated NO3− levels.</t>
  </si>
  <si>
    <t>Soil chemical and physical properties that differentiate urban land-use and cover types</t>
  </si>
  <si>
    <t xml:space="preserve">Pouyat et al. </t>
  </si>
  <si>
    <t>Soil Science Society of America Journal</t>
  </si>
  <si>
    <t>We investigated the effects of land use and cover and surface geology on soil properties in Baltimore, MD, with the objectives to: (i) measure the physical and chemical properties of surface soils (0–10 cm) by land use and cover; and (ii) ascertain whether land use and cover explain differences in these properties relative to surface geology. Mean and median values of each variable measured across all plots showed that soil properties varied considerably. Chemical properties generally varied more than physical properties. A subset of the variables measured showed a pattern with land use and cover. Potassium, P, and bulk density were the most discerning variables differentiating forest cover from land uses dominated by turfgrass cover. Soil pH differentiated residential land use and cover from the other turfgrass types. This separation may reflect differences in management, e.g., additions of fertilizer, although additional research is needed to assess the importance of management on soil properties. Differences in surface soil properties among land use and cover types could be useful when conducting urban soil surveys, at least to spatially differentiate remnant soils from highly disturbed and managed soils. Other soil properties (Al, Mg, V, Ti, Mn, Fe, Ni, and soil texture) were related to surface geology and thus unique to the Baltimore region. The importance of surface geology was contrary to our expectation that urban factors would be more important in determining the distribution of surface soil characteristics. Heavy metal concentrations did not differentiate land use and cover, suggesting that these elements are more related to other factors.</t>
  </si>
  <si>
    <t>grant.3050535</t>
  </si>
  <si>
    <t>0423627</t>
  </si>
  <si>
    <t>Isotopologue effects during N2O reduction in soils and in pure cultures of denitrifiers</t>
  </si>
  <si>
    <t>Ostrom, NE; Pitt, A; Sutka, R; Ostrom, PH; Grandy, AS; Huizinga, KM; Robertson, GP.</t>
  </si>
  <si>
    <t>[1] Site preference (SP), the difference in δ15N between the central and outer nitrogen atoms in N2O, is a powerful approach for apportioning fluxes of N2O
 from soils to nitrification and denitrification (Sutka et al., 2006). A
 critical aspect of the use of SP data to apportion sources of N2O to nitrification and denitrification is the need to evaluate data for isotope shifts that may have occurred during N2O reduction in soils prior to its escape to the atmosphere. We present data on the isotopologue effects during reduction of N2O during anaerobic incubation of soils and pure cultures of denitrifying bacteria. Isotopic enrichment factors for N2O
 reduction in soil mesocosms experiments varied between −9.2 and −1.8‰ 
for nitrogen and between −25.1 and −5.1‰ for oxygen. In pure cultures of
 Psuedomonas stutzeri and Psuedomonas denitrificans we observed isotopic enrichment factors for SP of −5.0 and −6.8‰, respectively. We further find that N2O consumption produces consistent relationships between δ18O and δ15N and δ18O and the δ15N of the central N atom in N2O
 of 2.5 and 1.6, respectively, which are clearly diagnostic of this 
process. Our results indicate that SP may be altered during reduction of
 N2O and thus bias evaluations of its origins. To understand the impacts of N2O reduction in soil flux studies on source isotope signals we modeled the isotope effects of N2O production occurring simultaneous with reduction and find increasingly curvilinear relationships between δ18O and δ15N and δ18O and δ15Nα with increased reduction. Consequently, a deviation from the linear mixing relationship between soil‐derived and atmospheric N2O is an indication of extensive reduction. On the basis of our characterization of isotopic fractionation during N2O
 reduction, we show that the rate of reduction would have to be 
substantially greater than 10% of that of production to impact SP 
estimates of N2O from denitrification by more than a few 
percent. Nonetheless, reduction results in a small, but potentially 
important, increase in SP away from values proposed for bacterial 
denitrification (0‰) toward those associated with production from 
nitrification (33‰) (Sutka et al., 2006). On this basis, estimates of 
the proportion of N2O derived from denitrification obtained from SP values are underestimates and therefore conservative.</t>
  </si>
  <si>
    <t>Market Interactions, Farmers' Choices, and the Sustainability of Growing Advanced Biofuels: A Missing Perspective?</t>
  </si>
  <si>
    <t>Jiang, Y. and S. M. Swinton.</t>
  </si>
  <si>
    <t>Advanced biofuels such as cellulosic ethanol are of great interest in the USA. With agriculture being the major source of feedstock for advanced biofuels, how farmers would respond to markets and policy incentives in providing such feedstock can directly affect sufficient and sustainable supply of advanced biofuels and their environmental sustainability. In this study, we developed an economic model to examine farmers' production choices in a context where agricultural markets are linked to energy markets. We identified the economic conditions under which farmers could maximize their profits by converting current grain cropland to grow cellulosic biomass crops. An empirical illustration showed that with current technology, farmers are unlikely to grow switchgrass as a dedicated energy crop instead of corn on cropland. The biofuel incentives in the 2008 Farm Bill can improve the competitiveness of switchgrass, but may stimulate corn production as well, with corn residues as an alternative feedstock for advanced biofuels. The continuous, possibly expanding, corn production in future raises the same issues for advanced biofuels as for corn grain-based ethanol. To assure the environmental sustainability of advanced biofuel production, further research is needed to help design environmental policies alongside existing biofuel initiatives</t>
  </si>
  <si>
    <t>Reimagining farms as managed ecosystems</t>
  </si>
  <si>
    <t>Swinton, S.M.</t>
  </si>
  <si>
    <t>CHOICES</t>
  </si>
  <si>
    <t>How scientists perceive people and nature to interact is changing. These changes will likely transform how we perceive farming. Along the way, they are reshaping the research agenda for agricultural and environmental econo-mists. In short order, farmers will be faced with dramati-cally different management opportunities.Farming began as a means to produce food more re-liably than hunting and gathering. Over time, the scope of farming expanded to fiber and fuel crops. The historic focus on producing goods has led most farmers to view themselves as “producers.” While this role will not change, new roles are becoming available as providers of more di-verse ecosystem services than food, fiber and fuel.</t>
  </si>
  <si>
    <t>Nitrogen in agriculture: balancing the cost of an essential resource</t>
  </si>
  <si>
    <t>Robertson, G.P.; Vitousek, P.M.</t>
  </si>
  <si>
    <t> Annual Review of Environment and Resources</t>
  </si>
  <si>
    <t>Nitrogen (N) is central to living systems, and its addition to 
agricultural cropping systems is an essential facet of modern crop 
management and one of the major reasons that crop production has kept 
pace with human population growth. The benefits of N added to cropping 
systems come, however, at well-documented environmental costs: Increased
 coastal hypoxia, atmospheric nitrous oxide (N2O), reactive N
 gases in the troposphere, and N deposition onto forests and other 
natural areas are some of the consequences of our inability to keep 
fertilizer N from leaving cropped ecosystems via unmanaged pathways. The
 N cycle is complex, and solutions require a thorough understanding of 
both the biogeochemical pathways of N in agricultural systems and the 
consequences of different management practices. Despite the complexity 
of this challenge, however, a number of technologies are available today
 to reduce N loss. These include adding rotational complexity to 
cropping systems to improve N capture by crops, providing farmers with 
decision support tools for better predicting crop fertilizer N 
requirements, improving methods for optimizing fertilizer timing and 
placement, and developing watershed-level strategies to recapture N lost
 from fields. Solutions to the problem of agricultural N loss will 
require a portfolio approach in which different technologies are used in
 different combinations to address site-specific challenges. Solutions 
will also require incentives that promote their adoption.</t>
  </si>
  <si>
    <t>Plant controls on decomposition rates: The benefits of restoring abandoned agricultural lands with native prairie grasses</t>
  </si>
  <si>
    <t>Mahaney, W.M</t>
  </si>
  <si>
    <t>Plant and Soil</t>
  </si>
  <si>
    <t>Plant species can both directly and indirectly affect soil processes in 
various ways, including through functional traits related to the 
quantity and chemistry of biomass produced. Understanding how functional
 traits affect soil processes may be particularly important in 
restorations that specifically select a target plant community. In this 
study, I examined how species differing in litter traits alter 
decomposition, both directly via chemistry and indirectly via influences
 on soil microclimate. Decomposition dynamics of two old-field grasses 
were compared with the native prairie grass, Andropogon gerardii,
 in two Michigan old-fields. Decomposition rates were strongly, 
negatively related to tissue chemistry, but showed little effect of 
microclimate differences. Soil bacterial community composition differed 
between species at one site, while extracellular enzyme activities 
differed between species at the other site. These findings suggest plant
 species may be altering microbial community function. Overall, litter 
chemistry was the dominant factor determining decomposition rates, 
suggesting that restoring native prairie grasses with recalcitrant 
litter into grass-dominated old-fields could slow litter decomposition 
and ultimately lead to changes in soil carbon and nitrogen cycling. 
Eventually, this could lead to soils that more closely resemble the more
 organic-rich soils of native prairies and ultimately increase prairie 
plant community restoration success.</t>
  </si>
  <si>
    <t>Specific contributions of decaying alfalfa roots to nitrate leaching in a Kalamazoo loam soil</t>
  </si>
  <si>
    <t>Kavdir, Y; Rasse, DP; Smucker, AJM.</t>
  </si>
  <si>
    <t>AGRICULTURE ECOSYSTEMS &amp; ENVIRONMENT</t>
  </si>
  <si>
    <t>Contemporary evidence for soil carbon loss under different crop management systems and never tilled grassland in the U.S. corn belt</t>
  </si>
  <si>
    <t>Senthilkumar, S.; Basso, B.; Kravchenko, A. N.; Robertson, G. P.</t>
  </si>
  <si>
    <t>SOIL SCIENCE SOCIETY OF AMERICA JOURNAL</t>
  </si>
  <si>
    <t>Temporal changes in soil C content vary as a result of complex interactions among different factors including climate, baseline soil C levels, soil texture, and agricultural management practices. The study objectives were: to estimate the changes in soil total C contents that occurred in the past 18 to 21 yr in soils under agricultural management and in never-tilled grassland in southwest Michigan; to explore the relationships between these changes and soil properties, such as baseline C levels and soil texture; and to simulate C changes using a system approach model (SALUS). The data were collected from two long-term experiments established in 1986 and 1988. Georeferenced samples were collected from both experiments before establishment and then were resampled in 2006 and 2007. The studied agricultural treatments included the conventional chisel-plow and no-till management systems with and without N fertilization and the organic chisel-plow management with cover crops. Total C was either lost in the conventional chisel-plowed systems or was only maintained at the 1980s levels by the conservation management systems. The largest loss in the agricultural treatments was 4.5 Mg ha−1 total C observed in the chisel-plow system without N fertilization. A loss of 17.3 Mg ha−1 occurred in the virgin grassland soil. Changes in C content tended to be negatively related to baseline C levels. Under no-till, changes in C were positively related to silt + clay contents. The SALUS predictions of soil C changes were in excellent agreement with the observed data for most of the agricultural treatments and for the virgin soil.</t>
  </si>
  <si>
    <t>Weed community and corn yield variability in diverse management systems</t>
  </si>
  <si>
    <t>Smith, RG and Gross, KL</t>
  </si>
  <si>
    <t>Weed Science</t>
  </si>
  <si>
    <t>The effects of crop rotation and management system on annual variability
 in weed communities and crop yields were assessed in a 4-yr study in 
Michigan. Variability of the weed community and corn yields were 
assessed using the coefficient of variation (CV) and a multivariate 
dissimilarity index (Bray-Curtis) that accounted for changes in both 
weed species abundance and composition. The treatments included two 
rotations: continuous corn and a corn–corn–soybean–wheat rotation, and 
two management systems: conventional (CONV) and organic-based (ORG). 
Weed biomass was significantly higher in the ORG system; however, there 
was no effect of crop rotation on weed biomass or number of weed species
 in a treatment (species richness). Annual variability in weed community
 composition and structure was affected by both crop rotation and 
management system and was highest in the ORG rotation. In contrast to 
the weed community, variability in corn yield was highest in the 
least-diverse cropping system (CONV monoculture), despite that system 
having a more constant weed community. Corn yield in the ORG rotation 
was not significantly different from that in the CONV monoculture. 
Results of this study suggest that management aimed at increasing 
cropping system diversity may have additional effects on weed 
communities and crop yields beyond those commonly reported, and these 
may have important implications for the development of more efficient 
and sustainable weed and crop management practices.</t>
  </si>
  <si>
    <t>Initial cultivation of a temperate-region soil immediately accelerates aggregate turnover and CO2 and N2O fluxes</t>
  </si>
  <si>
    <t>Grandy, AS; Robertson, GP</t>
  </si>
  <si>
    <t>The immediate effects of tillage on protected soil C and N pools and on 
trace gas emissions from soils at precultivation levels of native C 
remain largely unknown. We measured the response to cultivation of CO2 and N2O
 emissions and associated environmental factors in a previously 
uncultivated U.S. Midwest Alfisol with C concentrations that were 
indistinguishable from those in adjacent late successional forests on 
the same soil type (3.2%). Within 2 days of initial cultivation in 2002,
 tillage significantly (P=0.001, n=4) increased CO2 fluxes from 91 to 196 mg CO2‐C m−2 h−1 and within the first 30 days higher fluxes because of cultivation were responsible for losses of 85 g CO2‐C m−2.
 Additional daily C losses were sustained during a second and third year
 of cultivation of the same plots at rates of 1.9 and 1.0 g C m−2 day−1, respectively. Associated with the CO2
 responses were increased soil temperature, substantially reduced soil 
aggregate size (mean weight diameter decreased 35% within 60 days), and a
 reduction in the proportion of intraaggregate, physically protected 
light fraction organic matter. Nitrous oxide fluxes in cultivated plots 
increased 7.7‐fold in 2002, 3.1‐fold in 2003, and 6.7‐fold in 2004 and 
were associated with increased soil NO3− concentrations, which approached 15 μg N g−1.
 Decreased plant N uptake immediately after tillage, plus increased 
mineralization rates and fivefold greater nitrifier enzyme activity, 
likely contributed to increased NO3− 
concentrations. Our results demonstrate that initial cultivation of a 
soil at precultivation levels of native soil C immediately destabilizes 
physical and microbial processes related to C and N retention in soils 
and accelerates trace gas fluxes. Policies designed to promote long‐term
 C sequestration may thus need to protect soils from even occasional 
cultivation in order to preserve sequestered C.</t>
  </si>
  <si>
    <t>Does the acid hydrolysis-incubation method measure meaningful soil organic carbon pools?</t>
  </si>
  <si>
    <t>Paul, EA; Morris, SJ; Conant, RT; Plante, AF.</t>
  </si>
  <si>
    <t>The literature was reviewed and analyzed to determine the feasibility of using a combination of acid hydrolysis and CO2–C release during long-term incubation to determine soil organic carbon (SOC) pool sizes and mean residence times (MRTs). Analysis of 1100 data points showed the SOC remaining after hydrolysis with 6 M HCl ranged from 30 to 80% of the total SOC depending on soil type, depth, texture, and management. Nonhydrolyzable carbon (NHC) in conventional till soils represented 48% of SOC; no-till averaged 56%, forest 55%, and grassland 56%. Carbon dates showed an average of 1200 yr greater MRT for the NHC fraction than total SOC. Long-term incubation, involving measurement of CO2 evolution and curve fitting, measured active and slow pools. Active-pool C comprised 2 to 8% of the SOC with MRTs of days to months; the slow pool comprised 45 to 65% of the SOC and had MRTs of 10 to 80 yr. Comparison of field 14C and 13C data with hydrolysis–incubation data showed a high correlation between independent techniques across soil types and experiments. There were large differences in MRTs depending on the length of the experiment. Insertion of hydrolysis–incubation derived estimates of active (Ca), slow (Cs), and resistant pools (Cr) into the DAYCENT model provided estimates of daily field CO2 evolution rates. These were well correlated with field CO2 measurements. Although not without some interpretation problems, acid hydrolysis–laboratory incubation is useful for determining SOC pools and fluxes especially when used in combination with associated measurements.</t>
  </si>
  <si>
    <t>grant.3054267</t>
  </si>
  <si>
    <t>0450334</t>
  </si>
  <si>
    <t>Evidence of enhanced precipitation due to irrigation over the Great Plains of the United States</t>
  </si>
  <si>
    <t>DeAngelis, A; Dominguez, F; Fan, Y; Robock, A; Kustu, MD; Robinson, D.</t>
  </si>
  <si>
    <t>JOURNAL OF GEOPHYSICAL RESEARCH - ATMOSPHERES</t>
  </si>
  <si>
    <t>At the end of World War II, there was a rapid increase in irrigation over the Ogallala Aquifer in the Great Plains of the United States via groundwater withdrawal, and we hypothesize that this disruption of the local hydrological cycle has enhanced the regional precipitation. We examined station and gridded precipitation observations for the warm season months over and downwind of the Ogallala over the 20th century. Increases in precipitation of 15–30% were detected during July from the easternmost part of the aquifer to as far downwind as Indiana. The timing (1940s, July) and spatial pattern of the precipitation increase are consistent with the history of Ogallala irrigation and mechanisms by which increases in evapotranspiration can affect convection. Additionally, we conducted a vapor tracking analysis and found that evapotranspiration over the Ogallala Aquifer contributes to downwind precipitation and that the contribution is greater when the evapotranspiration is higher. This makes it hydrologically possible that the irrigation development was associated with the observed precipitation increases. Finally, there is no clear evidence that atmospheric circulation changes or modes of internal climate variability increased the July precipitation. Further analysis of the influence of Ogallala irrigation on precipitation will include the controlled analysis of climate model simulations that explicitly include irrigation.</t>
  </si>
  <si>
    <t>Incorporating water table dynamics in climate modeling: 2. Formulation, validation, and soil moisture simulation.</t>
  </si>
  <si>
    <t>Miguez-Macho, Gonzalo, Ying Fan, Christopher Weaver, Robert Walko, and Alan Robock</t>
  </si>
  <si>
    <t>In this second part of the two‐part series, we discuss the formulation and implementation of groundwater processes into an existing climate model, by linking a groundwater reservoir and a rivers‐lakes reservoir with its land surface scheme. We present the parameterization and validation of these processes with river flow and soil moisture observations. We use the new scheme as a tool to investigate the role of the groundwater reservoir in controlling the spatial and temporal structure of large‐scale soil moisture fields. We find that where the water table is shallow, the groundwater reservoir is linked to the soil water reservoir through two‐way fluxes. At these locations, the role of the groundwater shifts from being primarily a sink to being primarily a source for the soil, as the season progresses from the wet spring to the dry autumn. Through the two‐way fluxes, groundwater exerts a certain degree of control on the root zone soil moisture fields; there is an apparent spatial correlation between the distribution of shallow water table and wet soil. Since the water table reflects long‐term climatic and topographic forcing and exhibits strong spatial organization, its link to the soil moisture gives the latter a certain degree of spatial organization as well. The slow changing nature of the water table acts to stabilize the temporal variations in soil water, giving the latter stronger seasonal persistence.</t>
  </si>
  <si>
    <t>Incorporating water table dynamics in climate modeling: 1. Water table observations and the equilibrium water table.</t>
  </si>
  <si>
    <t>Fan, Ying, Christopher Weaver, Gonzalo Miguez-Macho, Robert Walko, and Alan Robock.</t>
  </si>
  <si>
    <t>Soil moisture is a key participant in land‐atmosphere interactions and an important determinant of terrestrial climate. In regions where the water table is shallow, soil moisture is coupled to the water table. This paper is the first of a two‐part study to quantify this coupling and explore its implications in the context of climate modeling. We examine the observed water table depth in the lower 48 states of the United States in search of salient spatial and temporal features that are relevant to climate dynamics. As a means to interpolate and synthesize the scattered observations, we use a simple two‐dimensional groundwater flow model to construct an equilibrium water table as a result of long‐term climatic and geologic forcing. Model simulations suggest that the water table depth exhibits spatial organization at watershed, regional, and continental scales, which may have implications for the spatial organization of soil moisture at similar scales. The observations suggest that water table depth varies at diurnal, event, seasonal, and interannual scales, which may have implications for soil moisture memory at these scales.</t>
  </si>
  <si>
    <t>Impacts of land cover data quality on regional climate simulations</t>
  </si>
  <si>
    <t>Sertel, Elif, Alan Robock, and Cankut Ormeci</t>
  </si>
  <si>
    <t>Internattional Journal of Climatology</t>
  </si>
  <si>
    <t>The land surface influences local, regional and global climate across many time scales. Accurate representation of land surfaces is an important factor for climate modelling studies because land surfaces control the partitioning of available energy and water. Here we introduce new, up‐to‐date and accurate land cover data for the Marmara Region, Turkey derived from Landsat Enhanced Thematic Mapper (ETM+) images into the Weather Research and Forecasting (WRF) model. We used several image processing techniques to create accurate land cover data from Landsat sensor images obtained between 2001 and 2005. By comparing the new land cover data with the default WRF land cover data, we found that there are two types of error in WRF land cover data that caused misrepresentation of the study region. WRF uses Global Land Cover Characteristics (GLCC) data created from images acquired during 1992 and 1993 and it does not reflect current land cover. And the GLCC includes misclassifications. As a result of these errors, GLCC data do not represent urban areas in the cities of Istanbul, Izmit and Bursa and there are spectral mixing problems between classes, e.g. croplands, urban areas and forests. We used WRF land cover and our new land cover data to conduct numerical simulations. Using meteorological station data within the study area, we found that simulation with the new land cover dataset produces more accurate temperature simulations for the region, thus demonstrating the importance of accurate land cover data.</t>
  </si>
  <si>
    <t>Incorporating water table dynamics in climate modeling: 3. Simulated groundwater influence on coupled land-atmosphere variability</t>
  </si>
  <si>
    <t>Anyah, Richard, Christopher P. Weaver, Gonzalo Miguez-Macho, Ying Fan, and Alan Robock</t>
  </si>
  <si>
    <t>Using a coupled regional climate‐hydrologic modeling system, RAMS‐Hydro, we investigate the role of the water table dynamics in controlling soil moisture, evapotranspiration (ET), boundary layer dynamics, and precipitation. In an earlier study we showed that a shallow water table can primarily exist in two types of hydrologic settings in North America: the humid river valleys and coastal regions in the east and the arid or semiarid intermountain valleys in the west. We also showed that the shallow water table in these settings can lead to significantly wetter soils than would exist without the presence of the water table. Here, we show that the water table–induced wetter soil directly maps into enhanced ET in the western setting, where soil water is a strong limiting factor of ET flux, but it is less likely to be the case in the more humid eastern setting where soil water is not limiting in general. We also ask whether any resulting enhanced ET will directly map into enhanced precipitation. Our hypothesis is that this can occur through two primary mechanisms: local, ET‐driven enhancement of convective precipitation and enhanced regional or lateral moisture convergence caused by altered soil moisture fields, and hence altered ET, far from the region of concern. We find that, indeed, water table–induced higher ET in the arid west results in greater convective precipitation and that ET‐precipitation coupling is primarily through local feedback pathways and precipitation recycling, with the main role of large‐scale moisture convergence as an initiator of convection following dry periods. Transitioning to the more humid regions farther east, the greater atmospheric (relative to surface) control of precipitation progressively obscures any potential effects of the water table, and the effects of large‐scale moisture convergence tend to dominate.</t>
  </si>
  <si>
    <t>Simulated water table and soil moisture climatology over North America</t>
  </si>
  <si>
    <t>Miguez-Macho, G; Li, HB; Fan, Y</t>
  </si>
  <si>
    <t>BULLETIN OF THE AMERICAN METEOROLOGICAL SOCIETY</t>
  </si>
  <si>
    <t>We demonstrate the link between two terrestrial water reservoirs: the root-zone soil moisture and the groundwater, and contribute our simulated climatologic water table depth and soil moisture fields over North America to the community. Because soil moisture strongly influences land-atmosphere fluxes, its link to the groundwater may affect the spatiotemporal variability of these fluxes. Here we simulate the climatologic water table depth at 30-arc-s resolution as constrained by U.S. Geological Survey site observations. Then, we use this water table climatology as the lower boundary for the soil, and variable infiltration capacity (VIC)-simulated land surface flux climatology as the upper boundary, to calculate the soil moisture climatology (SMC) at 14 depths (down to 4 m). Comparisons with VIC, the North America Regional Reanalysis (NARR), and observations suggest the following: first, SMC is wetter than VIC, despite their having identical land surface flux; second, while climate is the dominant signature in NARR and VIC, the water table manifests itself in SMC, with wet soil over the shallow water table; third, while soils in VIC and NARR get drier with depth, soils in SMC get wetter in regions of a shallow water table; and last, SMC has the highest root-zone (top 2 m) total soil water storage. These differences may have implications for climate modeling. We make our simulation results available to any interested researcher, for applications such as model initialization and intercomparison.</t>
  </si>
  <si>
    <t>Large-scale water cycle perturbation due to irrigation pumping in the US High Plains: A synthesis of observed streamflow changes</t>
  </si>
  <si>
    <t>Kustu, MD; Fan, Y; Robock, A</t>
  </si>
  <si>
    <t>JOURNAL OF HYDROLOGY</t>
  </si>
  <si>
    <t>We explore the influence of long-term, large-scale irrigational pumping on spatial and seasonal patterns of streamflow regimes in the High Plains aquifer using extensive observational data to elucidate the effects of regional-scale human alterations on the hydrological cycle. Streamflow, groundwater and precipitation time series spanning all or part of the period of intensive irrigation development (1940–1980) in the region were analyzed for trend and step changes using the non-parametric Mann–Kendall test and the parametric Student’s t-test, respectively. Based on several indicators to evaluate the streamflow–groundwater connection degree over the High Plains aquifer, we found a systematic decrease in the hydraulic connection between groundwater and streamflow from the Northern High Plains to Southern High Plains. Trends and step changes are consistent with this regional pattern. Decreasing trends in annual and dry-season (mean July–August) streamflow and increasing trends in the number of low-flow days are prevalent in the Northern High Plains with a gradual decrease in trend detection towards the south. Additionally, field significance of trends was assessed by the Regional Kendall’s S test over the period of most intensive irrigation development (1940–1980). The step-change results imply that the observed decreases in streamflow are likely attributable to the significant declines in groundwater levels and unlikely related to changes in precipitation because the majority of precipitation data over the region did not reveal any significant changes. Thus, it is very likely that extensive irrigational pumping have caused streamflow depletion, more severely, in the Northern High Plains, and to a lesser extent in the Southern High Plains over the period of study.</t>
  </si>
  <si>
    <t>grant.3057625</t>
  </si>
  <si>
    <t>Measuring the Socioeconomic Impacts of China's Natural Forest Protection Program</t>
  </si>
  <si>
    <t>Shen et al.</t>
  </si>
  <si>
    <t>Environmental and Development Economics</t>
  </si>
  <si>
    <t>China has been implementing one of the world's largest ecological rehabilitation projects, the Natural Forest Protection Program (NFPP), to improve its fragile and precarious environmental conditions. This paper measures the socioeconomic impacts of the NFPP using input–output (I–O) models. We find that the NFPP will expand the annual output of the forest sectors by 5.8 billion Yuan and the whole economy by 8.9 billion Yuan by 2010. Employment will increase by 0.84 million in the forest sectors and by 0.93 million in the whole economy. Associated with the enormous expansion of forest protection and management are huge contributions to mitigating water runoff, soil erosion, flooding, and biodiversity loss. The investments and adjustments are thus worthwhile, if the program is properly implemented. The challenges are to transform loggers into tree planters and forest managers and to ensure that the financial and institutional commitments by the local and national governments will be materialized.</t>
  </si>
  <si>
    <t>China's ecological rehabilitation: Unprecedented efforts, dramatic impacts, and requisite policies</t>
  </si>
  <si>
    <t>China has undertaken two of the world's largest ecological rehabilitation projects—the Natural Forest Protection Program and the Sloping Land Conversion Program. This paper presents our historic perspective on the two projects, reports their preliminary impacts, and discusses the challenges in carrying them out, including the “top–down” administration, lack of interagency cooperation and long-term planning, and neglect of appropriate technical practices and market-based approaches. We argue that if properly implemented, these projects can contribute to China and the world in combating the pressing environmental problems of soil erosion, flooding, and desertification as well as climate change and loss of biodiversity. To implement the projects properly, however, major policy and technical changes must be made.</t>
  </si>
  <si>
    <t>grant.3057630</t>
  </si>
  <si>
    <t>Reducing model complexity for explanation and prediction</t>
  </si>
  <si>
    <t>Murray</t>
  </si>
  <si>
    <t>Geomorphology</t>
  </si>
  <si>
    <t>Numerical models can be useful for explaining poorly understood phenomena or for reliable quantitative predictions. When modeling a multi-scale system, a ‘top-down’ approach—basing models on emergent variables and interactions, rather than explicitly on the much faster and smaller scale processes that give rise to them—facilitates both goals. Parameterizations representing emergent interactions range from highly simplified and abstracted to more quantitatively accurate. Empirically based large-scale parameterizations lead more reliably to accurate large-scale behavior than do parameterizations of much smaller scale processes. Conversely, purposefully simplified representations of model interactions can enhance a model's utility for explanation, clarifying the key feedbacks leading to an enigmatic behavior. For such potential insights to be relevant, the interactions in the model need to correspond to those in the ‘real’ system in some straightforward way. Such a correspondence usually holds for models constructed for predictive purposes, although this is not a requirement. The goals motivating a modeling endeavor help determine the most appropriate modeling strategies, as well as the most appropriate criteria for judging model usefulness.</t>
  </si>
  <si>
    <t>Patterns in the sand: From forcing templates to self organization</t>
  </si>
  <si>
    <t>Coco and Murray</t>
  </si>
  <si>
    <t>The nearshore region exhibits many striking morphological patterns with a variety of spatial and temporal scales. The formation of these rhythmic features has been initially ascribed, depending on the pattern in question, to spatial structures in the flow or geological constrains. These forcing templates have been hypothesized to provide the spatial structure that becomes imprinted on the shoreline or seabed morphology. More recently, new explanations for rhythmic patterns have involved interactions between fluid flow and sediment transport that create morphological feedbacks and lead to pattern self-organization. While forcing-template models do not explicitly treat transport of the sediment that makes up the pattern, self-organization models focus on the strong couplings within flow/sediment systems, and on interactions between emergent structures. We illustrate the sweeping shift from template explanations to self-organization by discussing four nearshore patterns: beach cusps, surfzone crescentic sandbars, inner-shelf sorted bedforms, and large-scale cuspate shorelines. Models involving self-organization show that local interactions between flow and sediment transport can collectively give rise to patterns with large-scale coherence and that the driving feedbacks can be associated with either topographical or grain-size composition instabilities. An approach based on self-organization also allows researchers to establish limitations in the predictability of the occurrence of rhythmic patterns and characteristics as well as to study mechanisms leading to the observed variability of pattern or lack of regularity.</t>
  </si>
  <si>
    <t>Coastline responses to changing storm patterns</t>
  </si>
  <si>
    <t xml:space="preserve">Slott et al. </t>
  </si>
  <si>
    <t>Researchers and coastal managers are pondering how accelerated sea‐level rise and possibly intensified storms will affect shorelines. These issues are most often investigated in a cross‐shore profile framework, fostering the implicit assumption that coastline responses will be approximately uniform in the alongshore direction. However, experiments with a recently developed numerical model of coastline change on a large spatial domain suggest that the shoreline responses to climate change could be highly variable. As storm and wave climates change, large‐scale coastline shapes are likely to shift—causing areas of greatly accelerated coastal erosion to alternate with areas of considerable shoreline accretion. On complex‐shaped coastlines, including cuspate‐cape and spit coastlines, the alongshore variation in shoreline retreat rates could be an order of magnitude higher than the baseline retreat rate expected from sea‐level rise alone.</t>
  </si>
  <si>
    <t>Beach Nourishment as a Dynamic Capital Accumulation Problem</t>
  </si>
  <si>
    <t>Journal of Environmental Economics and Management</t>
  </si>
  <si>
    <t>Beach nourishment is a common coastal management strategy used to combat erosion along sandy coastlines. It involves building out a beach with sand dredged from another location. This paper develops a positive model of beach nourishment and generates testable hypotheses about how the frequency of nourishment responds to property values, project costs, erosion rates, and discounting. By treating the decision to nourish as a dynamic capital accumulation problem, the model produces new insights about coupled economic geomorphological systems. In particular, determining whether the frequency of nourishment increases in response to physical and economic forces depends on whether the decay rate of nourishment sand exceeds the discount rate.</t>
  </si>
  <si>
    <t>Synergies Between Adjacent Beach-Nourishing Communities in a Morpho-economic Coupled Coastline Model</t>
  </si>
  <si>
    <t>Journal of Coastal Management</t>
  </si>
  <si>
    <t>Beach “nourishment” consists of placing sand on an eroding beach. The widened beach provides increased storm protection to adjacent structures and improved recreational benefits, but is most often transient, requiring on-going, repeated nourishment episodes. Numerical models of beach nourishment typically address such questions as how long a widened beach will last; economic models compare the benefits and costs of preserving a stretch of beach without regard to its geomorphic evolution. Neither have addressed the physical nor economic interactions between adjacent nourishing communities. Here, we couple a numerical model of coastline evolution and a cost-benefit model of beach nourishment, allowing adjacent communities to make dynamic nourishment decisions. Beach nourishment benefits adjacent communities both “updrift” and “downdrift.” The total amount of money spent on nourishment activities can decrease by as much as 25% when adjacent communities both conduct on-going nourishment projects, as opposed to the case where each community nourishes in isolation.</t>
  </si>
  <si>
    <t>grant.3057635</t>
  </si>
  <si>
    <t>Quantification of impervious surface in the Snohomish water resources inventory area of Western Washington from 1972- 2006.</t>
  </si>
  <si>
    <t>Powell, S., Cohen, W., Yang, Z., Pierce, J., and M. Alberti</t>
  </si>
  <si>
    <t>Remote Sensing and Environment</t>
  </si>
  <si>
    <t>A 34 year time series (1972–2006) of Landsat imagery for a portion of Snohomish and King Counties, Washington (the Snohomish Water Resource Inventory Area (WRIA)) was analyzed to estimate the amount of land that was converted into impervious surface as a result of urban and residential development. Spectral unmixing was used to determine the fractional composition of vegetation, open, and shadow for each pixel. Unsupervised and supervised classification techniques were then used to derive preliminary land cover maps for each time period. Digital orthophotos were used to create agricultural, forest management, high elevation, and riparian masks. In conjunction with established Urban Growth Areas (UGAs), these masks were utilized for the application of spatial rules that identified impervious surface as a surrogate for urban and residential development. Temporal rules, that minimized classification error, were developed based on each pixel's classified trajectory over the time series of imagery. Overall cross-date classification accuracy for impervious v. non-impervious surface was 95%. The results of the analysis indicate that the area of impervious surface in the Snohomish WRIA increased by 255% over 34 years, from 3285 ha in 1972 to 11,652 ha in 2006. This approach demonstrates the unique value of the 35 year Landsat archive for monitoring impervious surface trends in rapidly urbanizing areas.</t>
  </si>
  <si>
    <t>On the accuracy of landscape pattern analysis using remote sensing data</t>
  </si>
  <si>
    <t>Shao, G. and J. Wu</t>
  </si>
  <si>
    <t>Advances in remote sensing technologies have provided practical means for land use and land cover mapping which is critically important for landscape ecological studies. However, all classifications of remote sensing data are subject to different kinds of errors, and these errors can be carried over or propagated in subsequent landscape pattern analysis. When these uncertainties go unreported, as they do commonly in the literature, they become hidden errors. While this is apparently an important issue in the study of landscapes from either a biophysical or socioeconomic perspective, limited progress has been made in resolving this problem. Here we discuss how errors of mapped data can affect landscape metrics and possible strategies which can help improve the reliability of landscape pattern analysis.</t>
  </si>
  <si>
    <t>Coupled Human and Natural Systems</t>
  </si>
  <si>
    <t>Liu, J., Dietz, T., Carpenter S., Folke, C., Alberti, M., Redman, C., Schneider, S., Ostrom, E., Pell, A., Lubchenco, J., Taylor, W., Ouyang, Z., Deadman, P., Kratz, T., and W. Provencher</t>
  </si>
  <si>
    <t>Ambio: A Journal of the Human Environment</t>
  </si>
  <si>
    <t>Humans have continuously interacted with natural systems, resulting in the formation and development of coupled human and natural systems (CHANS). Recent studies reveal the complexity of organizational, spatial, and temporal couplings of CHANS. These couplings have evolved from direct to more indirect interactions, from adjacent to more distant linkages, from local to global scales, and from simple to complex patterns and processes. Untangling complexities, such as reciprocal effects and emergent properties, can lead to novel scientific discoveries and is essential to developing effective policies for ecological and socioeconomic sustainability. Opportunities for truly integrating various disciplines are emerging to address fundamental questions about CHANS and meet society's unprecedented challenges.</t>
  </si>
  <si>
    <t>Species-specific survival and relative habitat use in an urban landscape during the postfledging period</t>
  </si>
  <si>
    <t>Whittaker, K. A. and J. M. Marzluff</t>
  </si>
  <si>
    <t>Auk</t>
  </si>
  <si>
    <t>In an urban landscape, population viability may require successful movement of recently fledged birds between habitat patches, yet postfledging movements are rarely studied. We used radiotelemetry to track 26 American Robin (Turdus migratorius), 15 Swainson's Thrush (Catharus ustulatus), 46 Spotted Towhee (Pipilo maculatus), and 35 Song Sparrow (Melospiza melodia) fledglings across the urban gradient of the Seattle metropolis, to document the relative use of specific features of the built and forested environment and to correlate land-cover metrics with survival during the postfledging period. Survival of postfledging birds, other than American Robins, was high, and the effects of land cover on survival were limited. Across species, we observed lower survival in forested areas than in the suburban lands around them, but this may have been a function of fledgling age. Once juvenile birds became independent, they often moved into suburbs without increased risk of death. We found little consistency in relative habitat use within species, with the exception of American Robins, which used suburban residential areas more than forested areas. However, resource use by the other species was context-specific: (1) use of residential areas by Song Sparrows was highest where this habitat was least common, (2) use of forested areas by Spotted Towhees decreased with increasing level of urbanization, and (3) use of heavy-medium urban areas by Swainson's Thrush decreased with increasing abundance of roads.</t>
  </si>
  <si>
    <t>Long-term, large-scale morphodynamic effects of artificial dune construction along a barrier island coastline</t>
  </si>
  <si>
    <t xml:space="preserve">Magliocca et al. </t>
  </si>
  <si>
    <t xml:space="preserve">Journal of Coastal Research </t>
  </si>
  <si>
    <t>Interactions between human manipulations and landscape processes can form a dynamically coupled system because landscape-forming processes affect humans, and humans increasingly manipulate landscape-forming processes. Despite the dynamic nature of sandy barrier islands, economic incentive and recreational opportunities attract humans and development. Storm-driven sediment-transport events that build barrier islands constitute hazards to humans and infrastructure, and manipulations aimed at preventing or mitigating such events link human actions and long-term island morphodynamics. To explore how the behavior of a natural barrier island differs from one in which humans are dynamic system constituents, we use a numerical model of storm-driven sediment redistributions within the shoreface/island/back-barrier system and human rearrangements of sediment within the subaerial barrier island. In a modeled natural system, periods of dune growth and island stability, initiated by stochastic lulls in storm activity, alternate with stormy periods, in which shoreline erosion and frequent overwash regulate dune heights. When humans are included in the model, overwash deposits are removed from the island, and artificially high dunes are rebuilt. These manipulations tend to filter moderate overwash events. However, with shoreline erosion and rising sea level, these manipulations promote lower and narrower islands in the long term, so that when dunes are overtopped, the sediment redistributions are more severe. Thus, the coupled human/barrier system exhibits wider swings between increased island stability and sudden island displacements. Increasing the height of artificially maintained dunes increases the rate of island narrowing and, therefore, infrastructure relocation, and increases the need for sediment to be imported from outside the system.</t>
  </si>
  <si>
    <t>The impact of urban patterns on aquatic ecosystems: An empirical analysis in Puget lowland sub-basins.</t>
  </si>
  <si>
    <t>Alberti, M., Booth, D., Hill, K., Avolio, C., Coburn, B., Coe, S., and D. Spirandelli.</t>
  </si>
  <si>
    <t>Landscape change associated with urbanization poses major challenges to aquatic ecosystems. Extensive studies have shown that the composition of land cover within a watershed can account for much of the variability in water quality and stream ecological conditions. While several studies have addressed the relationship between watershed urbanization and biotic integrity in streams, few have directly addressed the question of how urban patterns influence ecological conditions. These studies typically correlate changes in ecological conditions with simple aggregated measures of urbanization (e.g., human population density or percent impervious surface). We develop an empirical study of the impact of urban development patterns on stream ecological conditions in 42 sub-basins in the Puget Sound lowland region on a gradient of urbanization. We hypothesize that ecological conditions in urbanizing landscapes are influenced through biophysical changes by four urban pattern variables: land use intensity, land cover composition, landscape configuration, and connectivity of the impervious area. Using community measures of benthic macroinvertebrates as indicators of in-stream biotic integrity we examined the relationships between urban development patterns and ecological conditions in these basins. Significant statistical relationships were found between landscape patterns—both amount and configuration of impervious area and forest land—and biotic integrity of streams suggesting that patterns of urban development matter to aquatic ecosystems.</t>
  </si>
  <si>
    <t>Multi-scale use of lands providing anthropogenic resources by American Crows in an urbanizing landscape</t>
  </si>
  <si>
    <t>Withey, J. C. and J. M. Marzluff</t>
  </si>
  <si>
    <t>The conversion of forests and farmlands to human settlements has negative impacts on many native species, but also provides resources that some species are able to exploit. American Crows (Corvus brachyrhynchos), one such exploiter, create concern due to their impact as nest predators, disease hosts, and cultural harbingers of evil. We used various measures of crow abundance and resource use to determine crows’ response to features of anthropogenic landscapes in the Puget Sound region of the United States. We examined land cover and land use composition at three spatial scales: study sites (up to 208 ha), crow home ranges within sites (18.1 ha), and local land cover (400 m2). At the study site and within-site scales crow abundance was strongly correlated with land cover providing anthropogenic resources. In particular, crows were associated with the amount of ‘maintained forest’ cover, and were more likely to use grass and shrub cover than forest or bare soil cover. Although crows did not show a generalized response to an edge variable, they exhibited greater use of patchy habitat created by human settlements than of native forests. Radio-tagged territorial adults used resources within their home ranges relatively evenly, suggesting resource selection had occurred at a larger spatial scale. The land conversion pattern of new suburban and exurban settlements creates the mix of impervious surfaces and maintained vegetation that crows use, and in our study area crow populations are expected to continue to increase.</t>
  </si>
  <si>
    <t>Interactions between Natural and Human Systems in Puget Sound.</t>
  </si>
  <si>
    <t>Alberti, M., Christie, P. Marzluff, J. and J. Tewksbury</t>
  </si>
  <si>
    <t>Sound Science: Synthesizing Ecological and Socioeconomic Information about the Puget Sound Ecosystem</t>
  </si>
  <si>
    <t>The natural wealth produced by the Puget Sound ecosystem has attracted and sustained human inhabitants for thousands of years. It is the structure and function of the ecosystem that keeps those goods and services coming in the form of fish, timber, clean water, and other benefits. Puget Sound retains a geological legacy from active glaciers and volcanoes that formed mountains, river valleys, marine basins, and islands. The variable upland and underwater topography of the Sound is overlaid by complex physical and chemical processes that have given rise to diverse habitat types and species. Increasingly, however, the actions of humans have also become drivers of ecosystem change. Although the intricate and interdependent connections within Puget Sound are not entirely understood, Section 3 briefly describes the key components of the Puget Sound ecosystem, including: • Natural physical, chemical, and biological processes that play a role in the structure and functioning of the ecosystem, including climate, marine water circulation, element cycling, and connections between freshwater or terrestrial systems and the marine system. • How these processes form and sustain habitat structure and the distribution of habitat types. • The effect of processes and habitat quality, quantity, and distribution on the community of species and the food webs of the Puget Sound ecosystem. • The changing role over time of humans in the ecosystem as users of its goods and services, influences on its structure, and how our actions have resulted in large-scale ecosystem change.</t>
  </si>
  <si>
    <t>Fengshui theory in urban landscape planning</t>
  </si>
  <si>
    <t>Hong, S.-K., I.-J. Song, and J. Wu</t>
  </si>
  <si>
    <t>The spatial configuration of urban landscapes results from cumulative interactions between human activities and the physical environment. Traditional philosophies and cultural legacies have had important influences on urban development and planning in East Asia. In Seoul, traditional land use practices based on ‘Fengshui’ have significantly contributed to human-mediated patterns of landscape changes, in addition to the role of the socio-economic background (development) and other human activities. The concept of Fengshui was originally founded upon people’s empirical cognition of natural landscape patterns. Recently, however, advanced economic development, westernization and urbanization have been rapidly altering the old traditions of the holistic landscape systems through changing urban planning practices. Since the type, scale, frequency, distribution and spreading pattern of environmental and human disturbances have been changed, a new paradigm for urban landscape planning is necessary to maintain the ecological and cultural integrity of landscapes in Korea. In this paper, we discuss recent concepts and methods of landscape ecology and urban planning from the viewpoint of Fengshui, the traditional land use patterns in Seoul, whose application has so far been restricted only to traditional land evaluation. We conclude that, to maintain the sustainability of the urban landscape, it is necessary to develop a new urban planning framework for the region that is based on the integration between landscape ecology principles with the traditional concepts of Fengshui.</t>
  </si>
  <si>
    <t>"Global change and the ecology of Cities</t>
  </si>
  <si>
    <t>Grimm, N., S. Faeth, N. Golubiewski, C. Redman, J. Wu, X. BAi, and J. Briggs</t>
  </si>
  <si>
    <t>Urban areas are hot spots that drive environmental change at multiple scales. Material demands of production and human consumption alter land use and cover, biodiversity, and hydrosystems locally to regionally, and urban waste discharge affects local to global biogeochemical cycles and climate. For urbanites, however, global environmental changes are swamped by dramatic changes in the local environment. Urban ecology integrates natural and social sciences to study these radically altered local environments and their regional and global effects. Cities themselves present both the problems and solutions to sustainability challenges of an increasingly urbanized world.</t>
  </si>
  <si>
    <t>Ecological signatures: The science of sustainable urban forms.</t>
  </si>
  <si>
    <t>Alberti, M</t>
  </si>
  <si>
    <t>Places</t>
  </si>
  <si>
    <t>Urban development across the United States dramatically transforms the natural landscape and its ecological function. It fragments and impairs habitat, simplifies and homogenizes species composition, alters hydrological systems, and modifies energy flows and nutrient cycling. In turn, these changes affect the ability of ecosystems to support human functions, the quality of urban environments, and ultimately human well-being</t>
  </si>
  <si>
    <t>The Value of Disappearing Beaches: A Hedonic Pricing Model with Endogenous Beach Width</t>
  </si>
  <si>
    <t xml:space="preserve">Gopalakrishnan et al. </t>
  </si>
  <si>
    <t>Beach nourishment is a policy used to rebuild eroding beaches with sand dredged from other locations. Previous studies indicate that beach width positively affects coastal property values, but these studies ignore the dynamic features of beaches and the feedback that nourishment has on shoreline retreat. We correct for the resulting attenuation and endogeneity bias in a hedonic property value model by instrumenting for beach width using spatially varying coastal geological features. We find that the beach width coefficient is nearly five times larger than the OLS estimate, suggesting that beach width is a much larger portion of property value than previously thought. We use the empirical results to parameterize a dynamic optimization model of beach nourishment decisions and show that the predicted interval between nourishment projects is closer to what we observe in the data when we use the estimate from the instrumental variables model rather than OLS. As coastal communities adapt to climate change, we find that the long-term net value of coastal residential property can fall by as much as 52% when erosion rate triples and cost of nourishment sand quadruples.</t>
  </si>
  <si>
    <t>Large-scale responses of complex-shaped coastlines to local shoreline stabilization and climate change</t>
  </si>
  <si>
    <t>Journal of Geophyscial Research -Earth Surface</t>
  </si>
  <si>
    <t>When modeling the large‐scale (&gt; km) evolution of coastline morphology, the influence of natural forces is not the only consideration; ongoing direct human manipulations can substantially drive geomorphic change. In this paper, we couple a human component to a numerical model of large‐scale coastline evolution, incorporating beach “nourishment” (periodically placing sand on the beach, also called “beach replenishment” or “beach fill”). Beach nourishment is the most prevalent means humans employ to alter the natural shoreline system in our case study, the Carolina coastline. Beach nourishment can cause shorelines adjacent to those that are nourished to shift both seaward and landward. When we further consider how changes to storm behaviors could change wave climates, the magnitude of morphological change induced by beach nourishment can rival that expected from sea level rise and affect the coast as far as tens of kilometers away from the nourishment site. In some instances, nonlocal processes governing large‐scale cuspate‐cape coastline evolution may transmit the human morphological “signal” over surprisingly large (hundreds of kilometer) distances.</t>
  </si>
  <si>
    <t>Coastal sustainability depends on how economic and coastline responses to climate change affect each other</t>
  </si>
  <si>
    <t xml:space="preserve">McNamara et al. </t>
  </si>
  <si>
    <t>Human-induced climate change is predicted to accelerate sea level rise and alter storm frequency along the US east coast. Rising sea level will enhance shoreline erosion, and recent work indicates changing storm patterns and associated changes in wave conditions can intensify coastal erosion along parts of a coastline. Investigations of coastal response to climate change typically consider natural processes in isolation neglecting repeated changes to the coastline from human actions, primarily through shoreline nourishment projects, which add sand to the shoreline to counteract erosion. In a model coupling economically driven shoreline nourishment with wave- and sea level rise-driven coastline change, and accounting for dwindling sediment resources for nourishment, coastline response depends dramatically on the relationship between patterns of property value and erosion. Simulations show that when nourishment costs rise with depletion of sand resources, coastline change is tied to the interaction between patterns of erosion and property value. Simulations show that when high property values align with highly erosive locations, sand resources are depleted rapidly and nourishment in lower property value towns is quickly abandoned. Although our model simulates a particular coastal morphology, the result that future behavior of the coastline and the economic viability of nourishment in a given town depend on the regional interaction between patterns of property value and erosion is likely applicable to many coastal configurations. More broadly, coupling economic and physical models reveals equity and sustainability implications of coastal climate adaptation as well as patterns of coastline change that a physical model alone would overlook.</t>
  </si>
  <si>
    <t>Emergent behavior in a coupled economic and coastline model for beach nourishment</t>
  </si>
  <si>
    <t xml:space="preserve">Lazarus et al. </t>
  </si>
  <si>
    <t>Nonlinear Processes in Geophysics</t>
  </si>
  <si>
    <t>Developed coastal areas often exhibit a strong systemic coupling between shoreline dynamics and economic dynamics. "Beach nourishment", a common erosion-control practice, involves mechanically depositing sediment from outside the local littoral system onto an actively eroding shoreline to alter shoreline morphology. Natural sediment-transport processes quickly rework the newly engineered beach, causing further changes to the shoreline that in turn affect subsequent beach-nourishment decisions. To the limited extent that this landscape/economic coupling has been considered, evidence suggests that towns tend to employ spatially myopic economic strategies under which individual towns make isolated decisions that do not account for their neighbors. What happens when an optimization strategy that explicitly ignores spatial interactions is incorporated into a physical model that is spatially dynamic? The long-term attractor that develops for the coupled system (the state and behavior to which the system evolves over time) is unclear. We link an economic model, in which town-manager agents choose economically optimal beach-nourishment intervals according to past observations of their immediate shoreline, to a simplified coastal-dynamics model that includes alongshore sediment transport and background erosion (e.g. from sea-level rise). Simulations suggest that feedbacks between these human and natural coastal processes can generate emergent behaviors. When alongshore sediment transport and spatially myopic nourishment decisions are coupled, increases in the rate of sea-level rise can destabilize economically optimal nourishment practices into a regime characterized by the emergence of chaotic shoreline evolution.</t>
  </si>
  <si>
    <t>grant.3057645</t>
  </si>
  <si>
    <t>Agroecosystem restoration through strategic integration of perennials</t>
  </si>
  <si>
    <t>Schulte, L.A., M. Liebman, H. Asbjornsen, T. Crow</t>
  </si>
  <si>
    <t>Journal of Soil and Water Conservation</t>
  </si>
  <si>
    <t>A dominant trend in arable farming systems worldwide is the replacement of large areas of perennial vegetation with a small number of annual crops (Green et al., 2005). Some of this change occurs as native vegetation is replaced by annual crops, but change in the latter half of the 20th Century has also occurred through the simplification of diverse systems that formerly included perennial forages and annual crops (Bullock, 1992). Extreme examples of these processes can be seen over the last century in the U.S. Midwest, where prairies, savannas, forests, and wetlands have been almost completely replaced by corn and soybean (Figure 1). Landscape simplification and the expansion of annual crops have been accompanied, and to a large extent driven, by the broad scale use of synthetic pesticides and fertilizers, new cultivars and machinery, and soil drainage and irrigation. The resulting increases in yields and farm labor productivity are well documented (e.g., Cochrane, 1993). Less well documented but increasingly evident are the unintended consequences of simplified, intensive farming systems, including contamination of drinking water sources and coastal areas by soil sediment, pesticides, nitrates, and phosphates; threats to human health and non-target plant and animal species resulting from</t>
  </si>
  <si>
    <t>actual title seems to be different than the one listed on grants page; no abstract (this is an "excerpt" instead)</t>
  </si>
  <si>
    <t>High crop prices and conservation: Raising the stakes.</t>
  </si>
  <si>
    <t>Secchi, S., Tyndall, J., Schulte, L.A., Asbjornsen, H.</t>
  </si>
  <si>
    <t>Agricultural conservation policy does not happen in a vacuum but, rather, is linked to a myriad of other policies affecting individual farms, national and international trade, and energy production and distribution. While the primary purpose of commodity subsidies is to supplement farmer income, they have also had a strong influence on cropland expansion and agricultural intensification. One result of this expansion and intensification has been burgeoning crop productivity. Another has been a decline in the provision of ecosystem services, the benefits that people obtain from ecosystems. The services people obtain from agroecosystems include soil stabilization and enhancement, water filtration and flood control, carbon sequestration, wildlife habitat, and recreation opportunities (e.g., hunting and wildlife viewing). This tension between farmer income support and the provision of ecosystem services is inherent to the current configuration of US agricultural conservation policies such as the Conservation Reserve Program (CRP). Developed during a time of crop surpluses, CRP was originally a set-aside mechanism to reduce both soil erosion and the overall amount of crops produced. Today, the program has a stronger focus on environmental impacts.</t>
  </si>
  <si>
    <t>no abstract, this is the first paragraph of the intro</t>
  </si>
  <si>
    <t>Variation in water uptake dynamics among contrasting agricultural and native plant communities in the Midwestern U.S.</t>
  </si>
  <si>
    <t>Asbjornsen, H., G. Mora, M. Helmers.</t>
  </si>
  <si>
    <t>Agriculture, Ecosystems, and Environment</t>
  </si>
  <si>
    <t>Landscape-scale conversion of deeply rooted perennial native vegetation to annual crops has altered the ecohydrological balance in the Midwestern U.S. One of the major ways this may occur is through plant species’ abilities to access and take up water from different depths in the soil profile. In this study, we use stable isotope techniques to assess plant water uptake patterns for plants growing in four contrasting annual and perennial ecosystems in central Iowa: row-cropped cornfield, prairie, oak savanna, and woodland. To address limitations of conventional approaches to analyzing isotopic data, especially when isotopic profiles in the soil are complex, we employ an alternative ‘multiple source mass-balance isotopic’ approach suitable for determining probable contributions of multiple potential sources to total plant water uptake. Observed differences in isotopic profiles among the plant communities were attributed to differences in infiltration rates, plant water uptake rates, the degree of evaporative isotopic fractionation under the different vegetative covers, and processes of hydraulic redistribution. Savanna (Quercus macrocarpa Mixch) and woodland (Q. macrocarpa, Umus americana L.) trees had the lowest stem water δ18O values (−6.12‰, −7.77‰, and −7.61‰, respectively), whereas corn (Zea mays L.) and prairie (Andropogon gerardii) exhibited higher stem water δ18O values (−5.49‰ and −5.85‰, respectively), suggesting more shallow sources of water uptake for the latter. Frequency histographs produced from the multiple source mass-balance analysis confirmed that the corn and prairie species obtained up to 45% and 36% of their water from the upper 0–20 cm soil horizon, respectively. In contrast, oak trees growing in the savanna and woodland obtained up to 40% and 20% of their water from the upper 20 cm, and up to 60% and 80% of their water from depths &gt;60 cm, respectively. Lack of strong isotopic gradients in the soil profiles combined with irregularities in the slope of the isotopic gradient by depth complicated interpretation of the data. However, an important advantage of the alternative multiple source mass-balance isotopic approach over conventional approaches was its capability of producing more quantitative and objective estimates for the probable contributions of multiple sources to total plant water uptake. This study highlights how changes in land use and vegetative cover in the Midwest affects plant water uptake patterns, and suggests how these changes may influence larger landscape scale alterations in the hydrologic balance.</t>
  </si>
  <si>
    <t>actual title differs from the one listed on the grants page</t>
  </si>
  <si>
    <t>Tree and stand transpiration in a Midwestern bur oak savanna after elm encroachment and restoration thinning</t>
  </si>
  <si>
    <t>Asbjornsen, H., Tomer, M., Gomez-Cárdenas, M., Brudvig, L.A., Schilling, K.</t>
  </si>
  <si>
    <t>Oak savannas, once common in the Midwest, are now isolated remnants within agricultural landscapes. Savanna remnants are frequently encroached by invasive trees to become woodlands. Thinning and prescribed burning can restore savanna structure, but the ecohydrological effects of managing these remnants are poorly understood. In this study, we measured sap flow (Js) to quantify transpiration in an Iowa bur oak (Quercus macrocarpa) savanna woodland encroached by elms (Ulmus americana), and in an adjacent restored savanna after thinning to remove elms, during summer 2004. Savanna oaks had greater mean daily Js (35.9 L dm−2 day−1) than woodland oaks (20.7 L dm−2 day−1) and elms (12.4 L dm−2 day−1). The response of Js to vapor pressure deficit (D) was unexpectedly weak, although oaks in both stands showed negative correlation between daily Js and D for D &gt; 0.4 kPa. An earlier daily peak in Js in the elm trees showed a possible advantage for water uptake. As anticipated, the woodland's stand transpiration was greater (1.23 mm day−1) than the savanna's (0.35 mm day−1), yet the savanna achieved 30% of the woodland's transpiration with only 11% of its sapwood area. The difference in transpiration influenced water table depths, which were 2 m in the savanna and 6.5 m in the woodland. Regionally, row-crop agriculture has increased groundwater recharge and raised water tables, providing surplus water that perhaps facilitated elm encroachment. This has implications for restoration of savanna remnants. If achieving a savanna ecohydrology is an aim of restoration, then restoration strategies may require buffers, or targeting of large or hydrologically isolated remnants.</t>
  </si>
  <si>
    <t>grant.3061522</t>
  </si>
  <si>
    <t>0531354</t>
  </si>
  <si>
    <t>The Arctic water resources vulnerability index: An Integrated Assessment Tool for Community Resilience and Vulnerability with Respect to Freshwater</t>
  </si>
  <si>
    <t>Alessa, L., Kliskey, A., Lammers, R., Arp, C., White, D., Busey, R., Hinzman, L.</t>
  </si>
  <si>
    <t>Population, sex ratios and development in Greenland</t>
  </si>
  <si>
    <t>Hamilton, L.C., R.O. Rasmussen</t>
  </si>
  <si>
    <t>Arctic</t>
  </si>
  <si>
    <t>During the 20th century, Greenland society experienced a dramatic transformation from scattered settlements based on hunting, with mostly turf dwellings, to an urbanizing post-industrial economy. This transformation compressed socioeconomic development that took centuries to millennia elsewhere into a few generations. The incomplete demographic transition that accompanied this development broadly followed the classical pattern, but with distinctive variations relating to Greenland's Arctic environment, sparse population, and historical interactions between two cultures: an indigenous Inuit majority and an influential Danish minority. One heritage from Danish colonial administration, and continued more recently under Greenland Home Rule, has been the maintenance of population statistics. Time series of demographic indicators, some going back into the 18th century, provide a uniquely detailed view of the rapid hunting-to-post-industrial transition. Changing sex ratios—an early excess of females, shifting more recently to an excess of males—reflect differential impacts of social, economic, and technological developments</t>
  </si>
  <si>
    <t>Visualizing Population Dynamics of Alaska's Arctic Communities</t>
  </si>
  <si>
    <t>Hamilton, L.C., A.M. Mitiguy</t>
  </si>
  <si>
    <t>Arctic demography has previously been reviewed on a large scale, across the circumpolar nations. We look instead at some recent population dynamics on sub-regional to community scales, focusing on Arctic Alaska. Detailed graphics depicting yearly population changes from 1990 to 2006 in 43 selected Arctic Alaska towns and villages and all 27 of the state's "county-equivalent entities" (e.g., boroughs) have been published online in connection with two International Polar Year projects. Seemingly comparable places within the same borough have taken widely divergent paths. Birth rates generally exceed death rates, although both are high. Year-to-year and place-to-place variations are dominated not by natural increase, but by differences in net migration. Population changes influence demand for resources such as water, electricity, fuel, and capital improvements, and probably for subsistence resources as well. Migration rates provide sensitive indicators that integrate diverse internal and external pressures.</t>
  </si>
  <si>
    <t>grant.3065031</t>
  </si>
  <si>
    <t>Genetic divergence across a low-head dam: a preliminary analysis using logperch and greenside darters</t>
  </si>
  <si>
    <t>Haponski, A.E., Marth, T.A., Stepien, C.A.</t>
  </si>
  <si>
    <t>Dams have been built on waterways for centuries, acting as barriers to fish migration and possible impediments to gene flow. We tested whether the Munroe Falls low-head dam, constructed in 1817 on the middle Cuyahoga River in the northeast Ohio portion of the Lake Erie watershed, formed a barrier for fish migration. Subsequent to our sampling, the dam was removed in fall 2005. The present study characterized the population genetic composition of two species of darters (Family Percidae), Etheostoma blennioides (greenside darter) and Percina caprodes (logperch darter), upstream and downstream from the dam in comparison with an outlying population from the Grand River, Ohio using mitochondrial DNA control region and cytochrome b gene sequences. Results found a single genotype in the greenside darter samples that was shared upstream and downstream from the dam, and thus no evidence for effect of the dam could be discerned. In contrast, samples of logperch darter differed in genotypic frequencies above and below the dam, with unique alleles occurring below the dam. It thus is possible that the Munroe Falls low-head dam acted as a one-way barrier to gene flow for logperch. Further genetic studies should test for possible after-effects of the dam removal on these darter populations, and relate these data to variation along and among river systems, including other potential barriers to gene flow.</t>
  </si>
  <si>
    <t>Salamanders in forest-floor food webs: Invertebrate species composition influences top-down effects</t>
  </si>
  <si>
    <t>Walton, B. Michael, Dimitrios Tsatiris, Mary Rivera-Sostre</t>
  </si>
  <si>
    <t>Pedobiologia</t>
  </si>
  <si>
    <t>The red-backed salamander, Plethodon cinereus, is an abundant predator in northeastern North America, where it is hypothesized to play an important role in the regulation of forest-floor invertebrate communities. We tested the hypothesis that the top–down effects of P. cinereus are influenced by the species composition of invertebrates of the forest-floor. In a month-long microcosm experiment, we compared salamander effects on invertebrate species composition in leaf-litter from two sites that differed in species and size composition of invertebrate detritivores (an urban forest site at which isopods and millipedes were numerous and a rural forest site at which Collembola were the most numerous detritivores, but isopods and millipedes were few). Our results were consistent with our initial hypothesis. The presence of salamanders within microcosms was associated with decreased densities of oribatid mites, pseudoscorpions, isopods and millipedes in comparison to salamander-absent controls, but negative effects of salamanders on isopods and millipedes were most strongly expressed within urban litter microcosms. Salamanders were also associated with a positive, indirect effect, i.e., an increase in density of podomorphic Collembola in comparison to salamander-absent controls, but within urban litter exclusively. Our results suggested that plethodontid salamanders exerted positive, indirect effects through consumption of an intermediate predator, i.e., pseudoscorpions, and macroinvertebrate competitors, i.e., isopods and millipedes, of podomorphic Collembola. We hypothesize that differences in salamander-mediated dynamics between the two litter sources resulted from prey selection by P. cinereus based on differences in prey size and abundance between the rural and urban forest litter.</t>
  </si>
  <si>
    <t>grant.3065130</t>
  </si>
  <si>
    <t>0553164</t>
  </si>
  <si>
    <t>Chemical and Microbiological Parameters in New Orleans Floodwater Following Hurricane Katrina</t>
  </si>
  <si>
    <t>Pardue, JH, WM Moe, D Mcinnis, LJ Thibodeaux, KT Valsaraj, E. Maciasz, I Van Heerden, N Korevec, QZ Yuan</t>
  </si>
  <si>
    <t>Hurricane Katrina, rated as a Category 4 hurricane on the Saffir−Simpson scale, made landfall on the U. S. Gulf Coast near New Orleans, Louisiana on Monday, August 29, 2005. The storm brought heavy winds and rain to the city, and several levees intended to protect New Orleans from the water of Lake Pontchartrain were breached. Consequently, up to 80% of the city was flooded with water reaching depths in excess of three meters in some locations. Research described in this paper was conducted to provide an initial assessment of contaminants present in floodwaters shortly after the storm and to characterize water pumped out of the city into Lake Pontchartrain once dewatering operations began several days after the storm. Data are presented which demonstrate that during the weeks following the storm, floodwater was brackish and well-buffered with very low concentrations of volatile and semivolatile organic pollutants. Dissolved oxygen was depleted in surface floodwater, averaging 1.6 mg/L in the Lakeview district and 4.8 mg/L in the Mid-City district. Dissolved oxygen was absent (&lt;0.02 mg/L) at the bottom of the floodwater column in the Mid-City district 9 days after the storm. Chemical oxygen demand (Mid-City average = 79.9 mg/L) and fecal coliform bacteria (Mid-City average = 1.4 × 105 MPN/100 mL) were elevated in surface floodwater but typical of stormwater runoff in the region. Lead, arsenic, and in some cases, chromium, exceeded drinking water standards but with the exception of some elevated Pb concentrations generally were typical of stormwater. Data suggest that what distinguishes Hurricane Katrina floodwater is the large volume and the human exposure to these pollutants that accompanied the flood, rather than very elevated concentrations of toxic pollutants.</t>
  </si>
  <si>
    <t>Toxic and contaminant concerns generated by Hurricane Katrina</t>
  </si>
  <si>
    <t>Reible, DD; Haas, CN; Pardue, JH; Walsh, WJ</t>
  </si>
  <si>
    <t>JOURNAL OF ENVIRONMENTAL ENGINEERING-ASCE</t>
  </si>
  <si>
    <t>When Hurricane Katrina flooded the city of New Orleans, one of many concerns in its wake was contamination. Several chemical plants, petroleum refining facilities, and contaminated sites, including Superfund sites, were located in areas covered by floodwaters. Some 565 oil spills were noted in the wake of Katrina as a result of failures in the petroleum production and refining infrastructure. In addition, hundreds of commercial establishments such as service stations, pest control businesses, and dry cleaners use potentially hazardous chemicals that may have been released into the environment by the floodwaters. Adding to the potential sources of toxics and environmental contaminants are metal-contaminated soils typical of old urban areas and construction lumber preserved with creosote, pentachlorophenol, and arsenic. Compounding these concerns is the presence of hazardous chemicals commonly stored in households and the fuel and motor oil in approximately 400,000 flooded automobiles. Uncontrolled biological wastes from both human and animal sources also contributed to the pollutant burden in the city. Although the flooding in New Orleans resulted in the potential for unparalleled exposure to toxics and contaminants, initial concerns about a “toxic gumbo” have not been supported by sampling and analyses to date. Although floodwaters did contain significant short-term biological hazards that posed risks to stranded residents and relief workers, they did not contain chemical toxicants at levels that are expected to lead to long-term impacts on the surroundings, beyond the impacts expected of a similar volume of storm water from the city (Pardue et al. 2005).</t>
  </si>
  <si>
    <t>no abstract - first paragraph used</t>
  </si>
  <si>
    <t>grant.3065390</t>
  </si>
  <si>
    <t>Wild bee pollinators provide the majority of crop visitation across land-use gradients in New Jersey and Pennsylvania, USA</t>
  </si>
  <si>
    <t xml:space="preserve">Winfree et al. </t>
  </si>
  <si>
    <t>Journal of Applied Ecology</t>
  </si>
  <si>
    <t>1. Concern about a global decline in wild pollinators has increased interest in how pollinators are affected by human land use, and how this, in turn, affects crop pollination.
2. We measured wild bee visitation to four summer vegetable crops, and investigated associations between flower visitation rates and land‐use intensity at local and landscape scales. We studied 29 farms in New Jersey and Pennsylvania, USA. Over 2 years we recorded &gt;7400 bee visits to crop flowers and identified 54 species of wild bees visiting crops.
3. Wild bees were the dominant flower visitors at three of the four crops studied; domesticated honeybees, Apis mellifera L., provided the remainder of visits.
4. Ordination of the two best studied crops showed that the wild bee species visiting tomato, Solanum lycopersicum L., were distinct from those visiting watermelon, Citrullus lanatus (Thunb.) Matsum. &amp; Nakai.
5. Crop visitation by wild bees was not associated with organic farming, nor with natural habitat cover at either local or landscape scale.
6. Synthesis and applications. The extent of crop visitation by wild bees observed in this study is among the highest recorded. In contrast to previous studies of crop visitation by wild bees, we did not find negative effects of conventional farming or natural habitat loss. In our study system, organic and conventional farms differ little in field size, crop diversity and weedy flower diversity, unlike some systems where organic farms have smaller fields with greater crop and weed diversity. Such variables may be more important than organic vs. conventional farming practices. Second, small patches of natural habitat are dispersed throughout our entire study system, and this habitat heterogeneity may support high bee abundance even in landscapes with a low proportion of natural habitat overall. Our findings suggest that agri‐environment schemes and similar programmes that work through local habitat restoration should target farms in intensively agricultural (homogeneous) landscapes to gain maximum conservation benefits.</t>
  </si>
  <si>
    <t>Modeling pollination services across agricultural landscapes</t>
  </si>
  <si>
    <t xml:space="preserve">Lonsdorf et al. 
</t>
  </si>
  <si>
    <t>Annals of Botany</t>
  </si>
  <si>
    <t>Background and Aims
Crop pollination by bees and other animals is an essential ecosystem service. Ensuring the maintenance of the service requires a full understanding of the contributions of landscape elements to pollinator populations and crop pollination. Here, the first quantitative model that predicts pollinator abundance on a landscape is described and tested.
Methods
Using information on pollinator nesting resources, floral resources and foraging distances, the model predicts the relative abundance of pollinators within nesting habitats. From these nesting areas, it then predicts relative abundances of pollinators on the farms requiring pollination services. Model outputs are compared with data from coffee in Costa Rica, watermelon and sunflower in California and watermelon in New Jersey–Pennsylvania (NJPA).
Key Results
Results from Costa Rica and California, comparing field estimates of pollinator abundance, richness or services with model estimates, are encouraging, explaining up to 80 % of variance among farms. However, the model did not predict observed pollinator abundances on NJPA, so continued model improvement and testing are necessary. The inability of the model to predict pollinator abundances in the NJPA landscape may be due to not accounting for fine-scale floral and nesting resources within the landscapes surrounding farms, rather than the logic of our model.
Conclusions
The importance of fine-scale resources for pollinator service delivery was supported by sensitivity analyses indicating that the model's predictions depend largely on estimates of nesting and floral resources within crops. Despite the need for more research at the finer-scale, the approach fills an important gap by providing quantitative and mechanistic model from which to evaluate policy decisions and develop land-use plans that promote pollination conservation and service delivery.</t>
  </si>
  <si>
    <t>Are ecosystem services stabilized by differences among species? A test using crop pollination</t>
  </si>
  <si>
    <t>Winfree and Kremen</t>
  </si>
  <si>
    <t>Proceedings of the Royal Society B - Biological Sciences</t>
  </si>
  <si>
    <t>Biological diversity could enhance ecosystem service provision by increasing the mean level of services provided, and/or by providing more consistent (stable) services over space and time. Ecological theory predicts that when an ecosystem service is provided by many species, it will be stabilized against disturbance by a variety of ‘stabilizing mechanisms.’ However, few studies have investigated whether stabilizing mechanisms occur in real landscapes affected by human disturbance. We used two datasets on crop pollination by wild native bees to screen for and differentiate among three stabilizing mechanisms: density compensation (negative co-variance among species' abundances); response diversity (differential response to environmental variables among species); and cross-scale resilience (response to the same environmental variable at different scales by different species). In both datasets, we found response diversity and cross-scale resilience, but not density compensation. We conclude that stabilizing mechanisms may contribute to the stability of pollination services in our study areas, emphasizing the insurance value of seemingly ‘redundant’ species. Furthermore, the absence of density compensation that we found at the landscape scale contrasts with findings of previous small-scale experimental and modelling work, suggesting that we should not assume that density compensation will stabilize ecosystem services in real landscapes.</t>
  </si>
  <si>
    <t>Pollination and other ecosystem services produced by mobile organisms: a conceptual framework for the effects of land-use change</t>
  </si>
  <si>
    <t xml:space="preserve">Kremen et al. </t>
  </si>
  <si>
    <t>Many ecosystem services are delivered by organisms that depend on habitats that are segregated spatially or temporally from the location where services are provided. Management of mobile organisms contributing to ecosystem services requires consideration not only of the local scale where services are delivered, but also the distribution of resources at the landscape scale, and the foraging ranges and dispersal movements of the mobile agents. We develop a conceptual model for exploring how one such mobile‐agent‐based ecosystem service (MABES), pollination, is affected by land‐use change, and then generalize the model to other MABES. The model includes interactions and feedbacks among policies affecting land use, market forces and the biology of the organisms involved. Animal‐mediated pollination contributes to the production of goods of value to humans such as crops; it also bolsters reproduction of wild plants on which other services or service‐providing organisms depend. About one‐third of crop production depends on animal pollinators, while 60–90% of plant species require an animal pollinator. The sensitivity of mobile organisms to ecological factors that operate across spatial scales makes the services provided by a given community of mobile agents highly contextual. Services vary, depending on the spatial and temporal distribution of resources surrounding the site, and on biotic interactions occurring locally, such as competition among pollinators for resources, and among plants for pollinators. The value of the resulting goods or services may feed back via market‐based forces to influence land‐use policies, which in turn influence land management practices that alter local habitat conditions and landscape structure. Developing conceptual models for MABES aids in identifying knowledge gaps, determining research priorities, and targeting interventions that can be applied in an adaptive management context.</t>
  </si>
  <si>
    <t>Native bees provide insurance against ongoing honey bee losses</t>
  </si>
  <si>
    <t>One of the values of biodiversity is that it may provide ‘biological insurance’ for services currently rendered by domesticated species or technology. We used crop pollination as a model system, and investigated whether the loss of a domesticated pollinator (the honey bee) could be compensated for by native, wild bee species. We measured pollination provided to watermelon crops at 23 farms in New Jersey and Pennsylvania, USA, and used a simulation model to separate the pollen provided by honey bees and native bees. Simulation results predict that native bees alone provide sufficient pollination at &gt; 90% of the farms studied. Furthermore, empirical total pollen deposition at flowers was strongly, significantly correlated with native bee visitation but not with honey bee visitation. The honey bee is currently undergoing extensive die‐offs because of Colony Collapse Disorder. We predict that in our region native bees will buffer potential declines in agricultural production because of honey bee losses.</t>
  </si>
  <si>
    <t>Landscape effects on crop pollination services: are there general patterns?</t>
  </si>
  <si>
    <t xml:space="preserve">Ricketts et al. </t>
  </si>
  <si>
    <t>Pollination by bees and other animals increases the size, quality, or stability of harvests for 70% of leading global crops. Because native species pollinate many of these crops effectively, conserving habitats for wild pollinators within agricultural landscapes can help maintain pollination services. Using hierarchical Bayesian techniques, we synthesize the results of 23 studies – representing 16 crops on five continents – to estimate the general relationship between pollination services and distance from natural or semi‐natural habitats. We find strong exponential declines in both pollinator richness and native visitation rate. Visitation rate declines more steeply, dropping to half of its maximum at 0.6 km from natural habitat, compared to 1.5 km for richness. Evidence of general decline in fruit and seed set – variables that directly affect yields – is less clear. Visitation rate drops more steeply in tropical compared with temperate regions, and slightly more steeply for social compared with solitary bees. Tropical crops pollinated primarily by social bees may therefore be most susceptible to pollination failure from habitat loss. Quantifying these general relationships can help predict consequences of land use change on pollinator communities and crop productivity, and can inform landscape conservation efforts that balance the needs of native species and people.</t>
  </si>
  <si>
    <t>grant.3068120</t>
  </si>
  <si>
    <t>0612062</t>
  </si>
  <si>
    <t>Analysis of the Arctic System for Freshwater Cycle Intensification: Observations and Expectations</t>
  </si>
  <si>
    <t>Rawlins, M., Michael Steele, Marika M. Holland, Jennifer C. Adam, Jessica E. Cherry, Jennifer A. Francis, Pavel Ya Groisman, Larry D. Hinzman, Thomas G. Huntington, Douglas L. Kane, John S. Kimball, Ron Kwok, Richard B. Lammers, Craig M. Lee, Dennis P. Le</t>
  </si>
  <si>
    <t>Journal of Climate</t>
  </si>
  <si>
    <t>Hydrologic cycle intensification is an expected manifestation of a warming climate. Although positive trends in several global average quantities have been reported, no previous studies have documented broad intensification across elements of the Arctic freshwater cycle (FWC). In this study, the authors examine the character and quantitative significance of changes in annual precipitation, evapotranspiration, and river discharge across the terrestrial pan-Arctic over the past several decades from observations and a suite of coupled general circulation models (GCMs). Trends in freshwater flux and storage derived from observations across the Arctic Ocean and surrounding seas are also described.</t>
  </si>
  <si>
    <t>Progress in permafrost hydrology in the new millennium</t>
  </si>
  <si>
    <t>Woo, M-K., D. Kane, S. Carey, D. Yang.</t>
  </si>
  <si>
    <t>Permafrost and Periglacial Processes</t>
  </si>
  <si>
    <t>Increased attention directed at the permafrost region has been prompted by resource development and climate change. This review surveys advances in permafrost hydrology since 2000. Data shortage and data quality remain serious concerns. Yet, there has been much progress in understanding fundamental hydrologic processes operating in a wide range of environments, from steep mountainous catchments, to the Precambrian Shield with moderate relief, to the low‐gradient terrain of plains, plateaus and wetlands. Much of the recent research has focused on surface water, although springs and groundwater contribution to streamflow have also been studied. A compendium of water‐balance research from 39 high‐latitude catchments reveals the strengths and limitations of the available results, most of which are restricted to only a few years of study at the small watershed scale. The response of streamflow to climate receives continued if not increasing attention, from the occurrence of extreme hydrologic events to the changing regimes of river flow at a regional scale. The effect of climate change and the role of permafrost on the changing discharge of large boreal rivers are major topics for further investigation. Extended field and modelling research on physical processes will improve knowledge of permafrost hydrology and enhance its relevance to societal needs.</t>
  </si>
  <si>
    <t>Tracing freshwater anomalies through the air-land-ocean system: A case study from the Mackenzie River Basin and the Beaufort Gyre</t>
  </si>
  <si>
    <t>Rawlins, M. A., M. Steele, M. C. Serreze, C. J. Vorosmarty, W. Ermold, R. B. Lammers, K. C. McDonald, T. M. Pavelsky, A. Shiklomanov, and J. Zhang</t>
  </si>
  <si>
    <t>Atmos. Ocean</t>
  </si>
  <si>
    <t>Mackenzie River discharge was at a record low in water year (WY) 1995 (October 1994 to September 1995), was near average in WY 1996, and was at a record high in WY 1997. The record high discharge in WY 1997, with above average flow each month, was followed by a record high flow in May 1998, then a sharp decline. Through diagnosing these changing flows and their expression in the Beaufort Sea via synthesis of observations and model output, this study provides insight into the nature of the Arctic's freshwater system. The low discharge in WY 1995 manifests negative anomalies in P ‐ E and precipitation, recycled summer precipitation, and dry surface conditions immediately prior to the water year. The complex hydrograph for WY 1996 reflects a combination of spring soil moisture recharge, buffering by rising lake levels, positive P ‐ E anomalies in summer, and a massive release of water held in storage by Bennett Dam. The record high discharge in WY 1997 manifests the dual effects of reduced buffering by lakes and positive P ‐ E anomalies for most of the year. With reduced buffering, only modest P ‐ E the following spring led to a record discharge in May 1998. As simulated with a coupled ice ‐ ocean model, the record low discharge in WY 1995 contributed to a negative freshwater anomaly on the Mackenzie shelf lasting throughout the winter of 1995/96. High discharge from July – October 1996 contributed approximately 20% to a positive freshwater anomaly forming in the Beaufort Sea in the autumn of that year. The remainder was associated with reduced autumn / winter ice growth, strong ice melt the previous summer, and positive P ‐ E anomalies over the ocean itself.</t>
  </si>
  <si>
    <t>The Northern Eurasia Earth Science Partnership: An Example of Science Applied to Societal Needs</t>
  </si>
  <si>
    <t>Groisman, P.Y., E.A. Clark, V.M. Kattsov, D.P. Lettenmaier, I.N. Sokolik, V.B. Aizen, O. Cartus, J. Chen, S. Conard, J. Katzenberger, O. Krankina, J. Kukkonen, T. Machida, S. Maksyutov, D. Ojima, J. Qi, V.E. Romanovsky, M. Santoro, C.C. Schmullius, A.I. S.</t>
  </si>
  <si>
    <t>Northern Eurasia, the largest landmass in the northern extratropics, accounts for ~20% of the global land area. However, little is known about how the biogeochemical cycles, energy and water cycles, and human activities specific to this carbon-rich, cold region interact with global climate. A major concern is that changes in the distribution of land-based life, as well as its interactions with the environment, may lead to a self-reinforcing cycle of accelerated regional and global warming. With this as its motivation, the Northern Eurasian Earth Science Partnership Initiative (NEESPI) was formed in 2004 to better understand and quantify feedbacks between northern Eurasian and global climates. The first group of NEESPI projects has mostly focused on assembling regional databases, organizing improved environmental monitoring of the region, and studying individual environmental processes. That was a starting point to addressing emerging challenges in the region related to rapidly and simultaneously changing climate, environmental, and societal systems. More recently, the NEESPI research focus has been moving toward integrative studies, including the development of modeling capabilities to project the future state of climate, environment, and societies in the NEESPI domain. This effort will require a high level of integration of observation programs, process studies, and modeling across disciplines.</t>
  </si>
  <si>
    <t>Effect of streamflow regulation on mean annual discharge variability of the Yenisei River</t>
  </si>
  <si>
    <t>Stuefer S.L., D.Yang and A.Shiklomanov</t>
  </si>
  <si>
    <t>IAHS Proceedings from Cold Region Hydrology in a Changing Climate</t>
  </si>
  <si>
    <t>The magnitude of natural and anthropogenic changes in hydrological systems is one of the major scientific questions yet to be addressed. Relative to climatic effects, dam impacts are much more direct and often cause abrupt changes in the water regimes of rivers. We expect these changes to be evident and detectable in the mean annual discharge (MAD) records and discharge–precipitation relationship of the Yenisei River, Siberia, Russian Federation. We use statistical analysis to compare three periods: (a) natural streamflow (1936–1956), (b) filling of reservoirs (1957–1980), and (c) operation of reservoirs (1981–2006). Comparison of reconstructed and observed MAD suggests that streamflow regulation affects the homogeneity of the MAD between filling of reservoirs and operation periods. We conclude that dam regulation in the Yenisei River is strong enough to modify the MAD response to annual precipitation, particularly during the 1980–2004 period.</t>
  </si>
  <si>
    <t>Variation of hydrological regime with permafrost coverage over Lena Basin in Siberia</t>
  </si>
  <si>
    <t>Ye, B., D. Yang, Z. Zhang, and D. L. Kane.</t>
  </si>
  <si>
    <t>We use monthly discharge and permafrost data to examine the relationship between discharge characteristics and basin permafrost coverage for the nested subbasins of the Lena River in Siberia. There are similarity and variation in streamflow regimes over the basin. The ratios of monthly maximum/minimum flows directly reflect discharge regimes. The ratios increase with drainage area from the headwaters to downstream within the Lena basin. This pattern is different from the nonpermafrost watersheds, and it clearly reflects permafrost effect on regional hydrological regime. There is a significant positive relationship between the ratio and basin permafrost coverage. This relationship indicates that permafrost condition does not significantly affect streamflow regime over the low permafrost (less than 40%) regions, and it strongly affects discharge regime for regions with high permafrost (greater than 60%). Temperature and precipitation have similar patterns among the subbasins. Basin precipitation has little association with permafrost conditions and an indirect relation with river flow regimes. There exists a good relation between the freezing index and permafrost extent over the basin, indicating that cold climate leads to high coverage of permafrost. This relation relates basin thermal condition with permafrost distribution. The combination of the relations between temperature versus permafrost extent, and permafrost extent versus flow ratio links temperature, permafrost, and flow regime over the Lena basin. Over the Aldan subbasin, the maximum/minimum discharge ratios significantly decrease during 1942–1998 due to increase in base flow; this change is consistent in general with permafrost degradation over eastern Siberia.</t>
  </si>
  <si>
    <t>Yukon River Streamflow Response to Seasonal Snowcover Changes</t>
  </si>
  <si>
    <t>Yang, D., Y. Zhao, R. Armstrong, and D. Robsinson</t>
  </si>
  <si>
    <t>We used remotely sensed weekly snow water equivalent (SWE) and snow cover extent (SCE) data to investigate streamflow response to seasonal snowcover change over the Yukon watershed. We quantified the seasonal cycles and variations of snowcover (both SWE and SCE) and river streamflow, and identified a clear correspondence of river discharge to seasonal snowcover change. We also examined and compared the weekly mean streamflow with the weekly basin SWE and SCE. The results revealed a strong relation between the streamflow and snowcover change during the spring melt season. This relationship provides a practical procedure of using remotely sensed snowcover information for snowmelt runoff estimation over the large northern watersheds. Analyses of extreme (high/low) streamflow cases (years) and basin snowcover conditions indicate an association of high (low) flood peak with high (low) maximum SWE. Comparative analyses of weekly basin SWE versus SCE, peak snowmelt floods, and climatic variables (temperature and winter precipitation) indicate consistency among basin SWE, SCE, and temperature, but there is some incompatibility between basin SWE and winter precipitation. The inconsistency suggests uncertainties in determination of basin winter snowfall amounts and limitations in applications of the SWE retrieval algorithm over large watersheds/regions with different physical characteristics. Overall, the results of this study demonstrate that the weekly SWE and SCE data/products derived from remote sensing technology are useful in understanding seasonal streamflow changes in the northern regions.</t>
  </si>
  <si>
    <t>Streamflow response to seasonal snow cover mass changes over large Siberian watersheds</t>
  </si>
  <si>
    <t>Yang, DQ; Zhao, YY; Armstrong, R; Robinson, D; Brodzik, MJ.</t>
  </si>
  <si>
    <t>JOURNAL OF GEOPHYSICAL RESEARCH - EARTH SURFACE</t>
  </si>
  <si>
    <t>We used remotely sensed weekly snow water equivalent (SWE) data (1988–2000) to investigate streamflow response to seasonal snow cover change in the large Siberian watersheds (the Ob, Yenisei, and Lena basins). We quantified the seasonal cycles and variations of snow cover mass and river streamflow and identified a clear correspondence of river discharge to seasonal snow cover mass change. We also examined and compared the weekly mean streamflow with the weekly basin SWE for the study period. The results revealed a strong relation between the streamflow and snow cover mass change during the spring melt season over the large Siberian watersheds. This relationship provides a practical procedure of using remotely sensed snow cover information for snowmelt runoff estimation over the large northern watersheds. Analyses of extreme (high/low) SWE cases (years) and the associated streamflow conditions indicate an association of high (low) flood peak with high (low) maximum SWE in the Ob and Yenisei basins. Comparative analyses of weekly basin SWE data versus snow cover extent (SCE), peak snowmelt floods, and climatic variables (temperature and winter precipitation) indicate consistency among basin SWE, SCE, and temperature but incompatibility between basin SWE and winter precipitation, particularly for the Lena watershed. The inconsistency suggests uncertainties in determination of basin winter snowfall amounts and limitations in applications of the SWE retrieval algorithm over large watersheds/regions with very different physical characteristics. Overall, the results of this study clearly demonstrate that the weekly SWE data/products derived from microwave remote sensing technology are useful in understanding seasonal streamflow changes in the arctic regions.</t>
  </si>
  <si>
    <t>grant.3068552</t>
  </si>
  <si>
    <t>The Agricultural Landscape of Perry Mesa: Modeling Residential Site Location in Relation to Arable Land</t>
  </si>
  <si>
    <t>Melissa Kruse</t>
  </si>
  <si>
    <t>Kiva Journal of Southwestern Anthropology and History</t>
  </si>
  <si>
    <t>The prevailing interpretations of settlement patterns in the Perry Mesa region of central Arizona (ca. A.D. 1275–1400) focus on the defensive posture of the large aggregated villages. Other factors that may have influenced the locations of residential settlements, such as the distribution of agricultural land, have not been fully explored. This study addresses these issues by examining the relationship between residential site size and the distribution of agricultural land. The environmental setting of known agricultural sites in the region was used to develop a landscape scale model that identified areas of potential runoff agricultural land. The locations of residential sites of different size classes were compared to the model. Results indicate that although defense may have been a consideration in the placement of residential sites, the distribution of agricultural land was also an important factor in the growth and development of these communities.</t>
  </si>
  <si>
    <t>grant.3071161</t>
  </si>
  <si>
    <t>Harvest and extinction in multi-species ecosystems</t>
  </si>
  <si>
    <t xml:space="preserve">Potts and Vincent </t>
  </si>
  <si>
    <t>A potential cost of harvesting in multi-species ecosystems is the extinction of nonharvested species that are at the same trophic level as the harvested species. Existing analytical models are not well-suited for studying this harvest externality because they focus on species interactions across trophic levels instead of within them. We identify the conditions under which the harvesting of a single species causes at least one extinction of nonharvested species at the same trophic level. We compare two harvest regimes: uniform management, in which a privately optimal harvest rate is applied to the entire ecosystem; and specialized management, in which a portion of the ecosystem is intensively managed for the harvested species and the rest is left unharvested. Which regime is more likely to result in extinction depends on the discount rate and on the harvested species' competitive ability and colonization rate compared to those of the other species.</t>
  </si>
  <si>
    <t>Spatial distribution of species populations, relative economic values, and the optimal size and number of reserves</t>
  </si>
  <si>
    <t xml:space="preserve">Potts and Vincent
</t>
  </si>
  <si>
    <t>Environmental Resources Economics</t>
  </si>
  <si>
    <t>We examine the tradeoff between the number and average size of nature reserves. When the costs of enforcing reserve boundaries are negligible, we find analytically that the relative price of biodiversity has a positive impact on the optimal total reserved area but an ambiguous impact on the optimal number of reserves. Simulation modeling of floral diversity in a tropical timber concession reveals that the resolution of this ambiguity depends on spatial distributions of the populations of tree species: whether or not they are spatially aggregated (clumped). The impact of biodiversity price on optimal reserve number remains analytically ambiguous when enforcement costs are not negligible. Multiple reserves being economically superior to a single reserve now requires, in addition to aggregation, a biodiversity price that is sufficiently high to offset the effects of enforcement costs. Most of our simulation scenarios generate threshold biodiversity prices that do not exceed a leading estimate of the marginal value of a higher plant species in the bioprospecting literature. Several smaller reserves evidently can be economically superior to a single larger one even in the presence of enforcement costs.</t>
  </si>
  <si>
    <t>grant.3073641</t>
  </si>
  <si>
    <t>0642796</t>
  </si>
  <si>
    <t>Dynamics of Coupled Human-Landscape Systems</t>
  </si>
  <si>
    <t>B. T. Werner, D. E. McNamara</t>
  </si>
  <si>
    <t>A preliminary dynamical analysis of landscapes and humans as hierarchical complex systems suggests that strong coupling between the two that spreads to become regionally or globally pervasive should be focused at multi-year to decadal time scales. At these scales, landscape dynamics is dominated by water, sediment and biological routing mediated by fluvial, oceanic, atmospheric processes and human dynamics is dominated by simplifying, profit-maximizing market forces and political action based on projection of economic effect. Also at these scales, landscapes impact humans through patterns of natural disasters and trends such as sea level rise; humans impact landscapes by the effect of economic activity and changes meant to mitigate natural disasters and longer term trends. Based on this analysis, human-landscape coupled systems can be modeled using heterogeneous agents employing prediction models to determine actions to represent the nonlinear behavior of economic and political systems and rule-based routing algorithms to represent landscape processes. A cellular model for the development of New Orleans illustrates this approach, with routing algorithms for river and hurricane-storm surge determining flood extent, five markets (home, labor, hotel, tourism and port services) connecting seven types of economic agents (home buyers/laborers, home developers, hotel owners/ employers, hotel developers, tourists, port services developer and port services owners/employers), building of levees or a river spillway by political agents and damage to homes, hotels or port services within cells determined by the passage or depth of flood waters. The model reproduces historical aspects of New Orleans economic development and levee construction and the filtering of frequent small-scale floods at the expense of large disasters.</t>
  </si>
  <si>
    <t>Coupled barrier island-resort model: 1. Emergent instabilities induced by strong human-landscape interactions</t>
  </si>
  <si>
    <t>D. E. McNamara and B. T. Werner.</t>
  </si>
  <si>
    <t>As humans increasingly occupy and modify marginal landscapes, previously unobserved long timescale, emergent behaviors related to interactions between natural processes and human agency are possible. Barrier islands, which are low‐lying strips of sand separated from a coast by lagoons, cut by inlets and topped by sand dunes, have been significantly modified through the development of tourist resorts. Resorts and barrier islands are dynamically coupled through storm damage and beach erosion, and measures taken to prevent or mitigate them. In response to rising sea level, a natural barrier island migrates steadily up the continental shelf. In contrast, we show that in a novel numerical model‐coupling barrier island processes with resort development, storm damage, and hazard mitigation, policy decisions driven by market dynamics destabilize barrier island response to rising sea level, giving rise to emergent, episodic boom and bust cycles, which alternate in phase alongshore, and less frequent, regionally extensive resort destruction events. Developed barrier islands are precariously maintained at lower elevations and further offshore than their natural counterparts, a situation exacerbated by insurance, which can lead to island inundation. Our results suggest that coastal areas that have recently instituted protection measures eventually will experience a widespread upsurge in damage if these practices are sustained, even in the absence of climate‐change‐induced increased storminess.</t>
  </si>
  <si>
    <t>Coupled barrier island-resort model: 2. Tests and predictions along Ocean City and Assateague Island National Seashore, Maryland</t>
  </si>
  <si>
    <t>The fate of coastlines and their human settlements under the effects of global climate change will depend critically on the nonlinear dynamics of and feedbacks between shoreline processes and human agency. This hypothesis is explored on the barrier island coastline of Ocean City and Assateague Island National Seashore, Maryland, using a model‐coupling natural coastal processes, including erosion, accretion, island overwash, alongshore sediment transport, dune growth and migration, inlet migration and ebb tidal delta growth to economics of tourist resort development through storm damage and beach and dune replenishment. Initiating the model in 1845, the RMS difference between model and measurements of the shoreline position in 2001 is 84.97 m compared to a net onshore migration of 472.2 m and the RMS difference between modeled and measured hotel room density in 2001 is 2950 rooms km−1 compared to a net gain of 28,824 rooms km−1. Simulations to year 3400 for a rate of sea level rise of 3.5 mm a−1 show a steady state barrier island position 158 m further offshore and 0.54 m lower in elevation compared to its natural counterpart. Changing the rate of sea level rise to 10.5 mm a−1 increases these differences to 288 m and 0.76 m. Changing storminess by increasing the standard deviation of storm size 50% diminishes coupling between resorts and barriers, bringing the natural and coupled attractors into near coincidence. These results suggest that predicted increases in the rate of sea level rise will lead to enhanced vulnerability for Ocean City.</t>
  </si>
  <si>
    <t>grant.3077690</t>
  </si>
  <si>
    <t>0709527</t>
  </si>
  <si>
    <t>Very similar citations to the above grants - collaborative....</t>
  </si>
  <si>
    <t xml:space="preserve">Very Similar citiations to the othe collaborative grants in the group
</t>
  </si>
  <si>
    <t>grant.3077919</t>
  </si>
  <si>
    <t>0709518</t>
  </si>
  <si>
    <t>Processes controlling retention of spring-spawned Atlantic cod (Gadus morhua) in the western Gulf of Maine and their relationship to an index of recruitment success.</t>
  </si>
  <si>
    <t xml:space="preserve">Churchill et al. 
</t>
  </si>
  <si>
    <t>Atlantic cod, Gadus morhua, harvested in US waters are currently managed as a Gulf of Maine stock and as a stock comprising Georges Bank and southern New England populations. Over the past two and a half decades, success of age‐1 recruitment to the Gulf of Maine stock has varied by more than an order of magnitude. To investigate the hypothesis that this variation is related to variation in the transport of larval cod to nursery areas, we carried out model simulations of the movement of planktonic eggs and larvae spawned within the western Gulf of Maine during spring spawning events of 1995–2005. Results indicate that the retention of spring‐spawned cod, and their transport to areas suitable for early stage juvenile development, is strongly dependent on local wind conditions. Larval cod retention is favored during times of downwelling‐favorable winds and is least likely during times of upwelling‐favorable winds, during which buoyant eggs and early stage larvae tend to be advected offshore to the Western Maine Coastal Current and subsequently carried out of the Gulf of Maine. Model results also indicate that diel vertical migration of later stage larvae enhances the likelihood of retention within the western Gulf of Maine. Consistent with model results is a strong correlation between age‐1 recruitment success to the Gulf of Maine cod stock and the mean northward wind velocity measured in Massachusetts Bay during May. Based on these findings, we propose a wind index for strong recruitment success of age‐1 cod to the Gulf of Maine stock.</t>
  </si>
  <si>
    <t>The Impact of Whaling on the Ocean Carbon Cycle: Why Bigger Was Better</t>
  </si>
  <si>
    <t xml:space="preserve">Pershing et al. </t>
  </si>
  <si>
    <t>Background: Humans have reduced the abundance of many large marine vertebrates, including whales, large fish, and
sharks, to only a small percentage of their pre-exploitation levels. Industrial fishing and whaling also tended to preferentially
harvest the largest species and largest individuals within a population. We consider the consequences of removing these
animals on the ocean’s ability to store carbon.
Methodology/Principal Findings: Because body size is critical to our arguments, our analysis focuses on populations of
baleen whales. Using reconstructions of pre-whaling and modern abundances, we consider the impact of whaling on the
amount of carbon stored in living whales and on the amount of carbon exported to the deep sea by sinking whale carcasses.
Populations of large baleen whales now store 9.16106 tons less carbon than before whaling. Some of the lost storage has
been offset by increases in smaller competitors; however, due to the relative metabolic efficiency of larger organisms, a shift
toward smaller animals could decrease the total community biomass by 30% or more. Because of their large size and few
predators, whales and other large marine vertebrates can efficiently export carbon from the surface waters to the deep sea. We
estimate that rebuilding whale populations would remove 1.66105 tons of carbon each year through sinking whale carcasses.
Conclusions/Significance: Even though fish and whales are only a small portion of the ocean’s overall biomass, fishing and
whaling have altered the ocean’s ability to store and sequester carbon. Although these changes are small relative to the
total ocean carbon sink, rebuilding populations of fish and whales would be comparable to other carbon management
schemes, including ocean iron fertilization.
Citation: Pershing AJ, Christensen LB, Record NR, Sherwood GD, S</t>
  </si>
  <si>
    <t>Income diversification and risk for fishermen</t>
  </si>
  <si>
    <t>Kasperski</t>
  </si>
  <si>
    <t>Catches and prices from many fisheries exhibit high interannual variability, leading to variability in the income derived by fishery participants. The economic risk posed by this may be mitigated in some cases if individuals participate in several different fisheries, particularly if revenues from those fisheries are uncorrelated or vary asynchronously. We construct indices of gross income diversification from fisheries at the level of individual vessels and find that the income of the current fleet of vessels on the US West Coast and in Alaska is less diverse than at any point in the past 30 y. We also find a dome-shaped relationship between the variability of individuals' income and income diversification, which implies that a small amount of diversification does not reduce income risk but that higher levels of diversification can substantially reduce the variability of income from fishing. Moving from a single fishery strategy to a 50-25-25 split in revenues reduces the expected coefficient of variation of gross revenues between 24% and 65% for the vessels included in this study. The increasing access restrictions in many marine fisheries through license reductions and moratoriums have the potential to limit fishermen's ability to diversify their income risk across multiple fisheries. Catch share programs often result in consolidation initially and may reduce diversification. However, catch share programs also make it feasible for fishermen to build a portfolio of harvest privileges and potentially reduce their income risk. Therefore, catch share programs create both threats and opportunities for fishermen wishing to maintain diversified fishing strategies.</t>
  </si>
  <si>
    <t>Effectiveness of Harvest Control Rules in Managing American Lobster Fishery in the Gulf of Maine</t>
  </si>
  <si>
    <t>North American Journal of Fisheries</t>
  </si>
  <si>
    <t>Harvest control rules (HCRs) are commonly applied in managing fisheries resources. However, no HCR is explicitly defined for the fishery of American lobster Homarus americanus in the Gulf of Maine (GOM), one of the most valuable commercial fisheries in the USA. In this study we evaluated five HCRs: the “linear” HCR, the “nonlinear middle convex” HCR, the “nonlinear convex” HCR, the “nonlinear concave” HCR, and the “catch” HCR. The first four HCRs use fishing mortality curves as boundaries that could adjust the next year's target fishing mortality linearly or nonlinearly based on the stock abundance, while the fifth HCR links the catch-based boundaries to the stock abundance. A sex-specific and size-dependent operating model was developed to simulate the GOM lobster fishery managed by the above five HCRs. Four performance measures were used to quantify the effectiveness of HCRs in the lobster fishery management. For each HCR we considered both short-term and long-term management time periods and scenarios of different recruitment dynamics and natural mortality rates, as well as uncertainties in key fishery parameters. This study shows that the linear HCR can effectively maintain the fishing mortality and stock abundance around the target levels. The nonlinear concave HCR could result in a higher lowest legal biomass and a higher terminal legal biomass in a short-term management period, especially when the abundance was low. Comparing the nonlinear middle convex HCR and the “nonlinear convex” HCR, when the abundance was high, an increase of the fishing mortality would not increase the total catch but would decrease the terminal legal biomass. The fishing mortality-based HCR was more effective than the catch-based HCR in managing the GOM American lobster fishery.</t>
  </si>
  <si>
    <t>The role of food limitation in lobster population dynamics throughout the Gulf of Maine</t>
  </si>
  <si>
    <t xml:space="preserve">Grabowski et al. </t>
  </si>
  <si>
    <t xml:space="preserve">New Zealand Journal of Marine Science and Freshwater Research </t>
  </si>
  <si>
    <t>Lobster (Homarus americanus) landings in Maine, United States have increased steadily over the past two decades to levels that are consistently more than triple the 40‐year (1950 to 1990) annual average of c. 9000 MT. Meanwhile, the use of herring (Clupea harengus) as bait has increased fourfold since the 1970s, and is currently subsidising lobster productivity in mid‐coast Maine by augmenting the diet and growth of large juvenile and young adult lobsters before they recruit to the fishery. We investigated whether herring bait in the eastern portions of the Gulf of Maine is also subsidising these lobster populations. In 2004, we compared stomach contents, tissue production via stable isotope ratios, and growth rates of lobsters from seasonally open (Cutler, Maine, United States) and closed (Dipper Harbour, New Brunswick, Canada) fishing areas in the spring, summer, and autumn. Contrary to previous results in mid‐coast Maine, lobsters from seasonally closed sites at Dipper Harbour outgrew those from fished sites around Cutler. Yet examination of the diet of lobsters revealed several differences between open and closed sites that did not exist at sites in mid‐coast Maine. For instance, lobsters at Dipper Harbour consumed markedly more bivalves than those at Cutler. Furthermore, quantification of trap densities and the number of licensed fishers in mid‐coast versus eastern Maine determined that fishing effort was greatly reduced in eastern Maine. Thus, our results indicate thatherring bait subsidies are not important in eastern portions of the Gulf of Maine, but the availability of natural prey seemingly limits the growth of lobsters in eastern Maine. Moreover, our study suggests that bottom‐up forcing (i.e., food limitation) can have important consequences for lobster population dynamics and the productivity of lobster fisheries.</t>
  </si>
  <si>
    <t>Spatial structuring of fish community in association with environmental variables in the coastal Gulf of Maine</t>
  </si>
  <si>
    <t xml:space="preserve">Journal of Northwest Atlantic Fishery Science
</t>
  </si>
  <si>
    <t>The coastal Gulf of Maine provides critical habitats for many commercially important fish species. In this study, using data collected from an inshore bottom trawl survey, we evaluated seasonal and annual variations in the spatial distribution of the fish community in the coastal Gulf of Maine. We identified key environmental drivers important in structuring the fish community, including longitudinal strata, distance offshore, depth, bottom temperature, bottom salinity and substrate type. This study suggests linear relationships between the fish abundances and the environmental variables. This linear relationship is more obvious if integrating fish species as a whole group than clustering them into subgroups. However, as large temporal variability exists for some species subgroups in their spatial structure, environmental variables can still be difficult to predict the spatial distributions of species groups. Despite these current limitations, the information derived in this study contributes to critical information for developing spatially-explicit fisheries management strategies such as area closure in the coastal Gulf of Maine</t>
  </si>
  <si>
    <t>Exploring the life-history implications of colour variation in offshore Gulf of Maine cod (Gadus morhua)</t>
  </si>
  <si>
    <t xml:space="preserve">Sherwood and Grabowski
</t>
  </si>
  <si>
    <t>ICES Journal of Marine Science</t>
  </si>
  <si>
    <t>The evolution of alternative life-history strategies in fish has largely been overlooked by fisheries managers, although differences in the biology of life-history variants can have important implications for the scale and productivity of fisheries. Cod display strikingly variable colouration in the Gulf of Maine, with red- and olive-coloured cod found in close sympatry. Colour types from Cashes Ledge, a shallow, offshore (∼100 km) feature, are examined to see whether they differ in key life-history traits including diet, depth distribution, growth, and body morphology. Red cod consumed significantly more crabs, lobsters, and demersal fish, whereas olive cod consumed more shrimp. Stable carbon isotope signatures (δ13C) varied significantly among colour types, but are thought to reflect baseline differences in δ13C at Cashes Ledge (potentially useful for residence estimates). Red cod were confined to a small area of shallow water (&lt;20 m) and were significantly smaller at age than olive cod. Body shape was used to classify colour types correctly with 84% accuracy; red cod had shorter snouts, deeper bodies, and more slender tails than olive cod. Collectively, the results suggest that red cod are resident at Cashes Ledge and represent a life-history strategy distinct from olive cod.</t>
  </si>
  <si>
    <t>Modeling the dynamics of ecosystem for the American lobster in the Gulf of Maine</t>
  </si>
  <si>
    <t>Aquatic Ecology</t>
  </si>
  <si>
    <t>The objective of this study is to evaluate impacts of different management scenarios for American lobster (Homarus americanus) and Atlantic cod (Gadus morhua) fisheries on the dynamics of ecosystem for the lobster in the Gulf of Maine (GOM). The GOM lobster supports one of the most economically valuable commercial fisheries in the northeastern United States. The GOM ecosystem has experienced a great change over the last two decades, switching from a groundfish-dominated ecosystem to a lobster-dominated ecosystem. An evaluation of the GOM ecosystem dynamics can help identify possible causes of such a change and improve our understanding of interactions between lobster and other species in the same ecosystem. In this study, we developed a 24-group Ecosim model to quantify the ecosystem dynamics in the GOM from 1985 to 2007. We developed a Monte Carlo simulation approach to incorporate uncertainties for 15 most sensitive vulnerabilities. We found that the GOM ecosystem dynamics could be generally well simulated using the Ecosim model compiled in this study. A high fishing mortality in cod could result in high lobster stock biomass, suggesting that higher fishing pressure on cod in the 1980s might contribute to the high lobster biomass in recent years. A higher fishing mortality for lobster would have led to a lower lobster biomass. The change in the fishing mortality of cod and lobster would also affect the biomass dynamics of other functional groups, indicating that the Atlantic cod and American lobster fisheries played an important role in the change of the GOM ecosystem in the last two decades.</t>
  </si>
  <si>
    <t>Estimating spatial distribution of American lobster Homarus americanus using habitat variables</t>
  </si>
  <si>
    <t xml:space="preserve">Chang et al. </t>
  </si>
  <si>
    <t>Marine Ecology Progress Series</t>
  </si>
  <si>
    <t>The spatial distribution of the American lobster Homarus americanus is influenced by many factors, which are often difficult to quantify. We implemented a modeling approach for quantifying season-, size-, and sex-specific lobster spatial distribution in the Gulf of Maine with respect to environmental and spatial variables including bottom temperature, bottom salinity, latitude, longitude, depth, distance offshore, and 2 substratum features. Lobster distribution was strongly associated with temperature and depth, and differed seasonally by sex. In offshore waters in the fall, females were dominant at higher latitudes and males at lower latitudes. This segregation was not apparent in the spring although females were still dominant at higher latitudes in offshore waters. Juveniles and adults were also distributed differently; juveniles were more abundant at the lower latitudes in inshore waters, while adults were more widespread along the entire coast. These patterns are consistent with the ecology of the American lobster. This study provides a tool to evaluate changes in lobster spatial distribution with respect to changes in key habitat and other environmental variables, and consequently could be of value for the management of the American lobster.</t>
  </si>
  <si>
    <t>Large-scale coherence in New England lobster settlement and associations with regional atmospheric conditions.</t>
  </si>
  <si>
    <t>Time series of American lobster (Homarus americanus) postlarval settlement from southern New England to Atlantic Canada exhibit many common features, and a cluster analysis indicates a block of regions extending from Massachusetts to Maine that have coherent interannual variations. The spatial scale of this block suggests that variability in settlement is related to large‐scale, rather than local, processes. We examined the association between settlement at six reference regions and monthly mean atmospheric conditions (temperature, geopotential height, westerly and southerly wind components, and wind curl) from the North American Regional Reanalysis. We first extracted the dominant modes of variability in monthly averaged geopotential height, temperature, and wind curl. The leading mode from September, which represents high geopotential height, warm temperatures, and negative wind curl throughout the study area, was strongly correlated with settlement at most of the regions. The third mode from August, which represents enhanced southwesterly winds, was correlated with settlement in Rhode Island. Correlations between local atmospheric conditions and lobster settlement confirm the principal component results. Settlement was correlated to varying degrees with geopotential height (positive), temperature (positive) and wind curl (negative) with lobster settlement at the northern sites, with temperature being a stronger indicator in the north and curl a stronger indicator in the south. Rhode Island settlement was strongly correlated with August westerly winds. The correlation between settlement and atmospheric conditions could improve our understanding of stock‐recruit relationships for lobster populations and provides one mechanism for how climate change could impact lobsters.</t>
  </si>
  <si>
    <t>grant.3077967</t>
  </si>
  <si>
    <t>0709735</t>
  </si>
  <si>
    <t>A decentralized optimization algorithm for multiagent system-based watershed management</t>
  </si>
  <si>
    <t xml:space="preserve">Yang et al. 
</t>
  </si>
  <si>
    <t>A watershed can be simulated as a multiagent system (MAS) composed of spatially distributed land and water users (agents) within a common defined environment. The watershed system is characterized by distributed decision processes at the agent level with a coordination mechanism organizing the interactions among individual decision processes at the system level. This paper presents a decentralized (distributed) optimization method known as constraint‐based reasoning, which allows individual agents in an MAS to optimize their behaviors over various alternatives. The method incorporates the optimization of all agents' objectives through an interaction scheme, in which the ith agent optimizes its objective with a selected priority for collaboration and forwards the solution and consequences to all agents that interact with it. Agents are allowed to determine how important their own objectives are in comparison with the constraints, using a local interest factor (βi). A large βi value indicates a selfish agent who puts high priority on its own benefit and ignores collaboration requirements. This bottom‐up problem‐solving approach mimics real‐world watershed management problems better than conventional “top‐down” optimization methods in which it is assumed that individual agents will completely comply with any recommendations that the coordinator makes. The method is applied to a steady state hypothetical watershed with three off‐stream human agents, one in‐stream human agent (reservoir), and two ecological agents.</t>
  </si>
  <si>
    <t>The regulation of a spatially heterogeneous externality: tradable groundwater permits to protect instream flows</t>
  </si>
  <si>
    <t>Kuwayama and Brozovic</t>
  </si>
  <si>
    <t>Groundwater pumping can reduce the flow of surface water in nearby streams. In the United States, recent awareness of this externality has led to intra- and inter-state conflict and rapidly-changing water management policies and institutions. Although the marginal damage of groundwater use on stream flows depends crucially on the location of pumping relative to streams, current regulations are generally uniform over space. We use a population data set of irrigation wells in the Nebraska portion of the Republican River Basin to analyze whether adopting spatially differentiated groundwater pumping regulations leads to significant reductions in farmer abatement costs and costs from damage to streams. We find that regulators can generate most of the potential savings in total social costs without accounting for spatial heterogeneity. However, if regulators need to increase the protection of streams significantly from current levels, spatially differentiated policies will yield sizable cost savings.</t>
  </si>
  <si>
    <t>Detecting human interferences to low flows through base flow recession analysis</t>
  </si>
  <si>
    <t>Wang and Cai</t>
  </si>
  <si>
    <t>Human activities directly and indirectly interfere with naturally occurring hydrologic processes. Indirect human interferences, such as those resulting from land use and land cover changes, have been studied and modeled in many watersheds throughout the world. These kinds of human interferences usually have considerable impacts on the rising and falling limbs and the peak of a hydrograph. Direct human interferences, such as water withdrawals and return flows, can affect the base flow recession process, which is not greatly affected by the land surface condition. Direct human interferences are usually assumed to be known but are difficult to observe and model. The withdrawals and return flows are frequently added to or subtracted from estimates of naturally occurring streamflow, underlying an assumed linear relationship between streamflow and water withdrawal and return flow. This paper presents an empirical analysis to incorporate groundwater pumping and return flow as variables in the recession process. This technique is subsequently applied to the Salt Creek Watershed, a highly urban watershed located in the Chicago area. On the basis of the historical streamflow observation during 1946–2006, the analysis provides results that explain the impact of the aforementioned direct human activities on the base flow recession process. Moreover, this empirical method allows estimates of human water uses, such as groundwater pumping and return flow, to be made as long as a sufficiently long term streamflow data record is available. This analysis is verified with the data from the Salt Creek Watershed and can also be applied to other watersheds subject to intensive human interferences.</t>
  </si>
  <si>
    <t>Factors determining the economic value of groundwater</t>
  </si>
  <si>
    <t xml:space="preserve">Qureshi et al. </t>
  </si>
  <si>
    <t>Hydrogeology Journal</t>
  </si>
  <si>
    <t>Increasing groundwater extraction threatens aquifer sustainability for future generations. Making the best use of limited groundwater resources requires knowledge of its alternative extractive and non-extractive values, as well as the cost of extraction and the hydrological interlinkages between alternative uses. Groundwater value is driven by a number of factors including its supply and demand and institutional and policy factors. These factors and how they affect value of groundwater are described. Also described are the various components relevant to the economic valuation of groundwater and there is discussion on the potential difficulties in their practical estimation. It is argued that groundwater management is essential when there are large potential spatial and temporal externalities related to groundwater pumping. Maintaining non-extractive and option values is likely to require trade-offs with current extractive uses. Well-informed management will be required to allocate groundwater efficiently between different users such as agriculture, industry and the environment, while also balancing the needs of current and future generations.</t>
  </si>
  <si>
    <t>On the Spatial Nature of the Groundwater Pumping Externality</t>
  </si>
  <si>
    <t xml:space="preserve">Brozovic et al. </t>
  </si>
  <si>
    <t>Resource and Energy Economics</t>
  </si>
  <si>
    <t>Most existing economic analyses of optimal groundwater management use single-cell aquifer models, which assume that an aquifer responds uniformly and instantly to groundwater pumping. In this paper, we develop an economic model of groundwater management that explicitly incorporates spatial dynamic groundwater flow equations. Calibration of our model to published economic studies of specific aquifers demonstrates that existing studies generally incorrectly estimate the magnitude of the groundwater pumping externality relative to spatially explicit models. In particular, for large aquifers with surface areas of thousands of square miles, the marginal pumping externality predicted by single-cell models may be orders of magnitude less than that predicted by a spatially explicit model, even at large distances from a pumping well. Conversely, for small aquifers with areas of a few hundred square miles or less, single-cell models reasonably approximate the pumping externality. Application of single-cell models to inappropriate settings may result in misleading policy implications due to understatement of the magnitude and spatial nature of the groundwater externality.</t>
  </si>
  <si>
    <t>Water Conflict and Resolution</t>
  </si>
  <si>
    <t>Gasteyer</t>
  </si>
  <si>
    <t>A Matter of Spirit: Journal of the Intercommunity Justice and Peace Center</t>
  </si>
  <si>
    <t>our experiences tell us that environmental stress, due to lack of water, may lead to conflict, and would be greater in poor nations.” United Nations General Secretary Ban Ki Moon, January 24, 2008. Water conflict is the result of groups of people or institutions believing that they are unfairly being denied adequate water resources to meet felt needs or wants. The risk of growing water conflict has increased as population and development have put ever greater pressure on water resources. As Secretary General Ban Ki Moon stated at the 2008 World Economic Form: “As the global economy grows, so will its thirst. Many more conflicts lie just over the horizon.”</t>
  </si>
  <si>
    <t>More than 10 citations - randomly selected 10; no abstract - coding on first paragraph; not a peer reviewed publication</t>
  </si>
  <si>
    <t>Assessing interannual variability of evapotranspiration at the catchment scale using satellite‐based evapotranspiration data sets</t>
  </si>
  <si>
    <t xml:space="preserve">Cheng et al. </t>
  </si>
  <si>
    <t>The catchment water‐energy balance at the interannual scale remains a challenge for bridging the important gap in our knowledge of the hydrologic cycle. This study investigates interannual evapotranspiration (ET) variability and water‐energy balance at over 547 catchments across the contiguous United States in different climate zones. The investigation is based on ET data estimated from satellite images and surface daily meteorological data during the period of 1983–2006 provided by the University of Montana. We find that the interannual relationship between annual potential ET to annual precipitation (PET/P) and ET/P, the energy, and water factors defined with the Budyko curve framework can be captured by a linear function, with an average goodness of fit of 0.928 over all the catchments. The linear relationship is validated by another independent remote sensing ET product generated by the University of Washington and is demonstrated to be rational using regression diagnostics. Additionally, a comparison study using a water balance method and the Budyko curve is undertaken to examine the linear relationship. In addition to water supply and energy supply, the primary controls on evapotranspiration, soil water storage, response of vegetation to climate variability, and human interference are also major factors of the interannual relationship between PET/P and ET/P.</t>
  </si>
  <si>
    <t>Analytical hydrologic models and the design of policy instruments for groundwater quality management</t>
  </si>
  <si>
    <t xml:space="preserve">Kuwayama et al. </t>
  </si>
  <si>
    <t>This paper explores how analytical hydrologic models can inform the effective design and choice of policy instruments to manage groundwater quality by coupling a social-planner's problem of optimal groundwater-quality management with analytical solutions from the hydrology literature. A theoretical analysis is performed in order to characterize the properties of an optimal emissions policy. The model is then applied in a numerical analysis of groundwater contamination by chloride from highway deicers, demonstrating the relevance of the theoretical results to practical management settings. This analytical approach can help determine which policy instruments are likely to be effective in controlling groundwater pollution, especially if costly numerical groundwater models are not available for the aquifer in question. Unlike previous economic studies of groundwater contamination, this approach defines optimal emissions policies as a function of geophysical parameters employed by hydrologists such as distance between source and sink, groundwater velocity, and aquifer dispersivity. The theoretical section of this paper also demonstrates that the relationship between geophysical parameters and optimal emissions levels may be ambiguous.</t>
  </si>
  <si>
    <t>Comparative study of climate and human impacts on seasonal baseflow in urban and agricultural watersheds</t>
  </si>
  <si>
    <t>This study explores the long‐term trends of low flow magnitude and the slopes and shapes of the recession curves during winter and summer seasons under climatic and human factors. Four watersheds in the American Midwest are selected for the analysis, including two urban watersheds (Salt Creek and Des Plaines) and two agricultural watersheds (Embarras and Kankakee). The results show that the long‐term baseflow recession slope trends in all the watersheds are primarily induced by human interferences. In the urban watersheds, the recession slopes decrease over time in both winter and summer due to effluent discharges. In the Kankakee watershed with irrigation, the recession slopes decrease in winter but increase in summer, and the opposite winter and summer trends are caused by the seasonal water use regime of irrigated agriculture. In the Embarras watershed with rainfed agriculture, the recession slopes decrease over time in winter but display no change in summer. Sources of water withdrawal (groundwater versus surface water) also have different impacts on the recession process. This long‐term analysis of recession rates, in conjunction with the changes in low flow magnitude, offers valuable insight on human interferences to hydrologic processes. Beyond the specific case studies, this paper documents how a scientific approach based on existing streamflow observation can be applied to improving our understanding of the impact of human and climatic influences on baseflow and low flow processes</t>
  </si>
  <si>
    <t>Social science in a water observing system</t>
  </si>
  <si>
    <t xml:space="preserve">Braden et al. </t>
  </si>
  <si>
    <t>We set forth an argument for the integration of social science research with natural science and engineering research in major research infrastructure investments addressing water science. A program of integrated observation of water resources offers great opportunities to address several environmental “grand challenges” identified by the National Research Council, including climate variability, institutions and resource use, and land use dynamics, and their importance for hydrologic forecasting. We argue that such a program has the potential to advance both water science and the contributing disciplines. However, to realize this potential, it is essential to recognize that social science requires critical infrastructure funding on the scale of advanced research facilities in the natural sciences and engineering.</t>
  </si>
  <si>
    <t>grant.3081119</t>
  </si>
  <si>
    <t>Rates of soil mixing and associated carbon fluxes in a forest vs. tilled agricultural field: implications for modelling the soil carbon cycle</t>
  </si>
  <si>
    <t>Yoo, K., J. Ji, A. Aufdenkampe, and J. Klaminder</t>
  </si>
  <si>
    <t>In natural ecosystems, bioturbation is an essential component of soil formation, whereas tillage drives soil mixing in agricultural soils. Yet soil mixing is commonly neglected in modeling soil organic carbon (SOC) as it responds to land use changes. Here, in order to determine mixing‐driven carbon fluxes, we combine a mass balance model with measurements of 210Pb activities and SOC contents. Soil mixing rates by tillage decrease from 3.4 ± 2.3 cm yr−1 at the surface to 0.8 ± 0.2 cm yr−1 at a depth of ∼20 cm, causing the SOC stored in the upper 25 cm of the soil to be physically turned over via mixing annually. In contrast, the bioturbation‐driven soil mixing velocity at the forest increases from 0.6 ± 0.1 cm yr−1 at the surface to 2.7 ± 0.5 cm yr−1 at a depth of ∼10 cm, which results in physically turning over SOC in the A horizon via mixing on years to decadal time scales. Therefore, SOC fractions with different susceptibilities to decomposition may have significantly different physical trajectories within the soils over their lifespans, and thus the assumption of C‐cycling models that all SOC fractions experience identical environmental conditions is unlikely to be realistic. Carbon sinks, excesses of plant carbon inputs over decomposition carbon losses, are found within the top portion of the A horizons. These carbon excesses are transferred, via mixing, to the lower portion of the A horizon, where they are decomposed. By quantifying mixing‐derived SOC fluxes, this study shows a previously unrecognized complexity in understanding SOC dynamics associated with land use changes.</t>
  </si>
  <si>
    <t>Measuring heterotrophic respiration rates of suspended particulate organic carbon from stream ecosystems</t>
  </si>
  <si>
    <t>Richardson, D. C., J. D. Newbold, A. K. Aufdenkampe, P. G. Taylor, and L. A. Kaplan.</t>
  </si>
  <si>
    <t>Limnology and Oceanography-Methods</t>
  </si>
  <si>
    <t>Integrated carbon budgets of terrestrial and aquatic ecosystems indicate that particulate organic carbon (POC) plays an important role in the transport, storage, and turnover of carbon during its transit from land to sea. However, little is known about the rates at which POC in suspension is metabolized during downstream transport. We address this deficiency by improving existing respiration methods and models to assess the biological lability of POC suspended in a headwater stream. Our method involves concentration of stream particles by tangential flow filtration, extended incubations (35‐40 d) using conditions to ensure particle suspension and prevent particle aggregation, correction for the simultaneous respiration of dissolved organic carbon, and conversion from oxygen measurements into carbon with a respiratory oxidation ratio (OR) of 1.30 O2:C. We include analysis of the choice of OR. The POC turnover times estimated with the improved methods in this study are ~10 days. These respiration rates are among the highest reported for either suspended or benthic POC in streams and suggest that suspended POC is mineralized closer to its point of origin than was previously assumed. During incubation, keeping POC in suspension can increase respiration rates as much as 2‐fold compared with allowing particles to settle and physical inhibition of POC aggregation can increase rates by 1.2‐fold compared with allowing POC to aggregate. Methods that explicitly incorporate suspension and discourage aggregation of POC and longer incubation times during respiration measurements will generate data that improve our understanding of the dynamic role of POC in aquatic ecosystems.</t>
  </si>
  <si>
    <t>Predicting the accumulation of mercury-contaminated sediment on riverbanks - An analytical approach</t>
  </si>
  <si>
    <t>Pizzuto, J.E.</t>
  </si>
  <si>
    <t>Mercury was introduced into the South River, Virginia, as a result of industrial use from 1929 to 1950. To guide remediation, an analytical model is developed to predict the mercury inventory resulting from deposition of mercury‐contaminated sediment on subhorizontal surfaces adjacent to the river channel from 1930 to 2007. Sediment cores and geomorphic data were obtained from 27 sites. Mercury inventories range from 0.00019 to 0.573 kg m−2. High mercury inventories are associated with frequent inundation by floodwaters, forested riparian vegetation, and (at only four sites) unusually high sediment accumulation. Over the 10 km study reach, mercury inventories do not vary with downstream distance. The frequency of inundation at each coring site is determined from hydrologic data and a streamtube stage‐discharge model. Water levels are exponentially distributed. A simple parameterization represents the enhanced ability of forested vegetation to trap mercury‐contaminated sediments compared to nonforest vegetation. The calibrated model explains 62% of the observed variation in mercury inventories; 15 of the 27 predicted values are within a factor of 1.8 of the observed values. Calibration indicates a mercury deposition rate during inundation of 0.040 kg m−2 yr−1 (95% C.I. 0.032–0.048), that forested areas accumulate mercury‐contaminated sediment 3.05 (95% C.I. 2.43–3.67) times faster than nonforested areas, and that floodwaters deeper than 0.98 (95% C.I. 0.45–1.53) m do not accumulate suspended sediment or mercury. At four sites, floodplain accumulation of 0.8–1.2 m occurred over a period of 39 (95% C.I. 22–56) years, while sedimentation is negligible (mean: 0.1 m, median: 0.03 m) at other sites.</t>
  </si>
  <si>
    <t>Turbulent particle transport in streams: Can exponential settling be reconciled with fluid mechanics?</t>
  </si>
  <si>
    <t>McNair, J. N. and J. D. Newbold.</t>
  </si>
  <si>
    <t>Most ecological studies of particle transport in streams that focus on fine particulate organic matter or benthic invertebrates use the Exponential Settling Model (ESM) to characterize the longitudinal pattern of particle settling on the bed. The ESM predicts that if particles are released into a stream, the proportion that have not yet settled will decline exponentially with transport time or distance and will be independent of the release elevation above the bed. To date, no credible basis in fluid mechanics has been established for this model, nor has it been rigorously tested against more-mechanistic alternative models. One alternative is the Local Exchange Model (LEM), which is a stochastic advection–diffusion model that includes both longitudinal and vertical spatial dimensions and is based on classical fluid mechanics. The LEM predicts that particle settling will be non-exponential in the near field but will become exponential in the far field, providing a new theoretical justification for far-field exponential settling that is based on plausible fluid mechanics. We review properties of the ESM and LEM and compare these with available empirical evidence. Most evidence supports the prediction of both models that settling will be exponential in the far field but contradicts the ESM's prediction that a single exponential distribution will hold for all transport times and distances.</t>
  </si>
  <si>
    <t>Solute-specific scaling of inorganic nitrogen and phosphorus uptake in streams</t>
  </si>
  <si>
    <t>Hall, R. O., Jr., M. A. Baker, E. J. Rosi-Marshall, J. L. Tank, and J. D. Newbold</t>
  </si>
  <si>
    <t>Stream ecosystem processes such as nutrient cycling may vary with stream posi-tion in the watershed. Using a scaling approach, we examined the relationship be-tween stream size and nutrient uptake length, which represents the mean distancethat a dissolved solute travels prior to removal from the water column. Ammonium up-5take length increased proportionally with stream size measured as specific discharge(discharge/stream width) with a scaling exponent=1.01. In contrast, the scaling ex-ponent for nitrate (NO−3) was 1.19 and for soluble reactive phosphorus (SRP) was1.35, suggesting that uptake lengths for these nutrients increased more rapidly thanincreases in specific discharge. Additionally, the ratio of nitrogen (N) uptake length to10SRP uptake length declined with stream size; there was lower demand for SRP relativeto N as stream size increased. Ammonium and NO−3uptake velocity positively relatedwith stream metabolism, while SRP did not. Finally, we related the scaling of uptakelength and specific discharge to that of stream length using Hack’s law and downstreamhydraulic geometry. Ammonium uptake length increased less than proportionally with15distance from the headwaters, suggesting a strong role for larger streams and rivers inregulating nutrient transport</t>
  </si>
  <si>
    <t>The Initial Design of Data Sharing Infrastructure for the Critical Zone Observatory</t>
  </si>
  <si>
    <t>Zaslavsky, I., T. Whitenack, M. Williams, D. G. Tarboton, K. Schreuders, and A. Aufdenkampe</t>
  </si>
  <si>
    <t>Proceedings of the Environmental Information Management Conference, Santa Barbara, CA</t>
  </si>
  <si>
    <t>The Critical Zone Observatory (CZO) program is a multi-institutional collaborative effort to advance scientific understanding of environmental interactions from bedrock to the atmospheric boundary layer across scales and disciplines. To create a comprehensive hydrogeochemical portrait of experimental sites the observatories collect large volumes of data. Publishing, analyzing and archiving these data in a consistent and integrated manner across all CZO sites is challenging due to the inherent heterogeneity in data collection and processing techniques. We present the initial design and a prototype of the CZO data sharing infrastructure. While each CZO site maintains its own data management system, the integrated infrastructure design specifies formats and protocols for presenting the information on CZO web sites, where it can be browsed by users as well as automatically harvested into a centralized data system. The latter validates, archives and converts the data into standards-compliant data services, which can be consumed by various client applications.</t>
  </si>
  <si>
    <t>Estimation of dissolved organic carbon contribution from hillslope soils to a headwater stream</t>
  </si>
  <si>
    <t>Mei, Y., G. M. Hornberger, L. A. Kaplan, J. D. Newbold, and A. K. Aufdenkampe.</t>
  </si>
  <si>
    <t>The downward flux of dissolved organic carbon (DOC) in the vadose zone was examined using “artificial rain” experiments on a soil lysimeter at the White Clay Creek watershed in southeastern Pennsylvania. Refractory DOC (RDOC) and labile biodegradable DOC (BDOC) were transported from the organic rich soil layer and eluted from the base of a soil lysimeter during the experimental water applications. A physically based, distributed model that considers water flow and the transport of heat, RDOC and labile BDOC was developed and used to explore the hypothesis that the delivery of DOC to the water table occurs primarily in the riparian zone. Macropores were considered by adopting a dual permeability modeling approach. The calibrated model successfully replicated the temporal dynamics of a bromide tracer, and of RDOC and labile BDOC eluted from the soil lysimeter during the experiments. An estimated annual DOC delivery to groundwater in the watershed was obtained by scaling up the vertical one‐dimensional model to the watershed. The results suggest that the subsurface contribution of DOC accounts for about 72% of the total annual export from the watershed, and the riparian zone contributes more than 90% of total DOC in groundwater.</t>
  </si>
  <si>
    <t>Improving biogeochemical knowledge through technological innovation</t>
  </si>
  <si>
    <t>Melack, JM; Finzi, AC; Siegel, D; MacIntyre, S; Nelson, CE; Aufdenkampe, AK; Pace, ML.</t>
  </si>
  <si>
    <t>FRONTIERS IN ECOLOGY AND THE ENVIRONMENT</t>
  </si>
  <si>
    <t>The understanding of biogeochemical cycles has benefited from technological advances facilitating new kinds of measurements and observations. Satellite‐borne ocean‐color sensors that assess the physiological status of phytoplankton have led to improved estimates of oceanic productivity, as have micrometeorological approaches measuring terrestrial photosynthesis and respiration. The advent of satellites fitted with synthetic aperture radar (a specialized sensor used to determine inundation extent and vegetation types in wetlands) has revealed large fluxes of carbon dioxide and methane from these areas. Advances in the measurement of chemical constituents and turbulence have allowed the detection of high‐resolution coupling between physical and biogeochemical processes. Genomics and proteomics – the study of genes and of an organism's complement of proteins, respectively – have revolutionized our understanding of the types of cells present in the environment and their ability to transform elements by allowing direct assessment of gene and protein sequences.</t>
  </si>
  <si>
    <t>Biological lability of streamwater fluorescent dissolved organic matter</t>
  </si>
  <si>
    <t>Cory, Rose M. and L. A. Kaplan</t>
  </si>
  <si>
    <t>We investigated the biological lability of fluorescent dissolved organic matter (FDOM) from a temperate Piedmont stream. Plug‐flow bioreactors, colonized and maintained with natural stream water, were used to determine the concentrations of stream‐water biodegradable dissolved organic carbon (BDOC) and relative concentrations of FDOM within operationally defined biodegradability classes. Labile molecules with turnover times of hours are metabolized within the stream reach where they originated; semi‐labile molecules with turnover times of days travel out of the reach and are transported downstream before being metabolized; and a more recalcitrant class with a longer but undetermined turnover time flows through the river network without being metabolized. Between 26% and 31% of the DOC was biodegradable, with 8.6% labile and the balance semi‐labile. Humic‐like FDOM was a proxy for more recalcitrant DOM, exhibiting a ± 2% change as a function of increased bioreactor residence time. Humic‐like FDOM represents only the more recalcitrant and perhaps the more hydrophobic constituents and not the ecologically important semi‐labile humic substances within the BDOC pool. Tyrosine‐like and tryptophan‐like FDOM constituents included not only labile DOM, but also semi‐labile, and more recalcitrant moieties. For example, 13% of the tryptophan‐like FDOM was labile, 14% was semi‐labile, and 73% was more recalcitrant, while tyrosine‐like FDOM was 100% biodegraded and the majority (44–69%) was classified as labile. Collectively our results challenge some previous assessments of FDOM lability classifications and highlight the need to connect fluorescence characteristics of DOM to residence times of different carbon pools that spiral through a river network.</t>
  </si>
  <si>
    <t>Water quality functions of a 15-year-old riparian forest buffer system</t>
  </si>
  <si>
    <t>Newbold, J. D., S. Herbert, B. W. Sweeney, P. Kiry, and S. J. Alberts</t>
  </si>
  <si>
    <t>We monitored long‐term water quality responses to the implementation of a three‐zone Riparian Forest Buffer System (RFBS) in southeastern Pennsylvania. The RFBS, established in 1992 in a 15‐ha agricultural (row crop) watershed, consists of: Zone 1, a streamside strip (∼10 m wide) of permanent woody vegetation for stream habitat protection; Zone 2, an 18‐ to 20‐m‐wide strip reforested in hardwoods upslope from Zone 2; and Zone 3, a 6‐ to 10‐m‐wide grass filter strip in which a level lip spreader was constructed. The monitoring design used paired watersheds supplemented by mass balance estimates of nutrient and sediment removal within the treated watershed. Tree growth was initially delayed by drought and deer damage, but increased after more aggressive deer protection (1.5 m polypropylene shelters or wire mesh protectors) was instituted. Basal tree area increased ∼20‐fold between 1998 and 2006, and canopy cover reached 59% in 2006. For streamwater nitrate, the paired watershed comparison was complicated by variations in both the reference stream concentrations and in upslope groundwater nitrate concentrations, but did show that streamwater nitrate concentrations in the RFBS watershed declined relative to the reference stream from 2002 through the end of the study in early 2007. A subsurface nitrate budget yielded an average nitrate removal by the RFBS of 90 kg/ha/year, or 26% of upslope subsurface inputs, for the years 1997 through 2006. There was no evidence from the paired watershed comparison that the RFBS affected streamwater phosphorus concentration. However, groundwater phosphorus did decline within the buffer. Overland flow sampling of 23 storms between 1997 and 2006 showed that total suspended solids concentration in water exiting the RFBS to the stream was on average 43% lower than in water entering the RFBS from the tilled field. Particulate phosphorus concentration was lower by 22%, but this removal was balanced by a 26% increase in soluble reactive phosphorus so that there was no net effect on total phosphorus.</t>
  </si>
  <si>
    <t>grant.3086430</t>
  </si>
  <si>
    <t>Deposition and decomposition of periodical cicadas (Homoptera: Cicadidae: Magicicada) in woodland aquatic ecosystems</t>
  </si>
  <si>
    <t>Pray, C.L., Nowlin, W.H., and Vanni, M.J</t>
  </si>
  <si>
    <t>Journal of The North American Benthological Society</t>
  </si>
  <si>
    <t>Many freshwater ecosystems receive allochthonous resource subsidies from adjacent terrestrial environments. In eastern North American forests, geographic broods of periodical cicadas emerge every 13 to 17 y to breed, and local abundances can sometimes be &gt;300 individuals/m2. Most individuals avoid predation, senesce after breeding, and become a resource pulse for forest ecosystems; some cicada carcasses enter freshwater ecosystems where they represent a detrital resource pulse. Here, we present a 2-part study in which we examined the deposition of cicada detritus into woodland ponds and low-order streams in southwestern Ohio during the emergence of Brood X periodical cicadas. We compared the deposition of nutrients associated with periodical cicada detritus and terrestrial leaf litter into small woodland ponds and low-order streams. We used a laboratory experiment to compare patterns of decomposition and nutrient release of adult periodical cicada carcasses and sycamore leaf litter. Input of periodical cicada detritus to woodland streams and ponds was a function of local cicada emergence densities. Organic C loading to woodland aquatic ecosystems from cicada detritus was substantially less than that from terrestrial leaf litter; however, the higher mass-specific N and P content of cicada material made cicada detritus a relatively important nutrient input. N and P deposited in cicada detritus represented 0.2 to 61% of the N and 0.3 to 50% of the P deposited into woodland aquatic ecosystems via terrestrial leaf litter. Decomposition experiments indicated that cicada detritus was of much higher quality than was sycamore leaf litter; female and male cicada carcasses lost mass at significantly faster rates than sycamore leaves (female k = −0.05/d, male k = −0.04/d, sycamore leaf k = −0.002/d). Release rates of C, N, and P from cicada carcasses were 4, 39, and 150× greater, respectively, than release rates from sycamore leaves. Our study indicates that periodical cicada detritus can represent a substantial allochthonous resource pulse to forested aquatic ecosystems and that cicada detritus is of substantially higher quality than is terrestrial leaf litter. These results suggest that deposition and decomposition of periodical cicada detritus can affect the productivity and dynamics of woodland aquatic ecosystems and that the role of animal-derived resource pulses to ecosystems requires further exploration.</t>
  </si>
  <si>
    <t>Multimodal signalling: the relative importance of chemical and visual cues from females to the behaviour of male wolf spiders (Lycosidae),</t>
  </si>
  <si>
    <t>Rypstra, AL; Schlosser, AM; Sutton, PL; Persons, MH.</t>
  </si>
  <si>
    <t>ANIMAL BEHAVIOUR</t>
  </si>
  <si>
    <t>Many animal signals, especially those important to finding and attracting mates, are multimodal, which means they involve two or more sensory modalities. Among other sensory modalities, the wolf spider, Pardosa milvina (Araneae, Lycosidae), uses a variety of chemical and visual information in reproductive activities. Here we report the results of four laboratory experiments in which we explored the effects of visual and chemical information on the behaviour of males. First we established that chemical cues enabled males to find females and that visual cues kept the males' attention focused in the area of the females. Subsequently, we examined the separate and combined effects of visual and chemical cues on the interactions between males competing for virgin or mated females. The behaviour of interacting males revealed that either chemical or visual information was sufficient for them to discriminate between mated and virgin females. Chemical cues elicited more courtship activity and more intense aggressive interactions between males than visual cues. When males were able to see live mated females but were in contact with chemical cues from virgins, aggression was lower and, conversely, when males were able to see live virgin females but were in contact with chemical cues from mated females, aggression increased. We conclude that chemical cues provided males with the most critical discriminatory information. Although the two types of signals are largely redundant, there are some circumstances where they enhance the response of the males and there is an intersignal interaction that allows males to adjust their behaviour when presented with a receptive female.</t>
  </si>
  <si>
    <t>Interactions between Recently Metamorphosed Green Frogs and American Toads Under Laboratory Conditions</t>
  </si>
  <si>
    <t>Sams, E; Boone, MD.</t>
  </si>
  <si>
    <t>The AMERICAN MIDLAND NATURALIST</t>
  </si>
  <si>
    <t>Many research studies have focused on the interactions among larval animals, but relatively little is known about competitive or predatory interactions among anurans following metamorphosis. The purpose of our study was to examine the effects of post-metamorphic green frogs (Rana clamitans) on post-metamorphic American toads (Bufo americanus) in the terrestrial environment as a model for understanding how interspecific differences in size at metamorphosis may influence terrestrial interactions. We examined if caged, uncaged or no green frogs affected survival, growth and hiding behavior of recently metamorphosed American toads in a replicated laboratory experiment. Green frogs did not appear to prey upon small American toads. However, by the end of the experiment American toad survival was lowest in treatments with uncaged green frogs; this result suggests that green frogs may outcompete American toads for food, but such impacts in nature may be limited or may have selected for spatial segregation in the terrestrial environment. Green frogs also increased hiding activity of toads at sonic times, which may in part explain the trend of reduced mass gained when toads were reared with green frogs. Thus study represents one of the first to examine interspecific interactions among anurans with complex life cycles in the terrestrial environment.</t>
  </si>
  <si>
    <t>SINGLE AND INTERACTIVE EFFECTS OF MALATHION, OVERWINTERED GREEN FROG TADPOLES, AND CYANOBACTERIA ON GRAY TREEFROG TADPOLES</t>
  </si>
  <si>
    <t>Mackey, MJ; Boone, MD</t>
  </si>
  <si>
    <t>ENVIRONMENTAL TOXICOLOGY AND CHEMISTRY</t>
  </si>
  <si>
    <t>Amphibian population declines around the world are associated with invasive species, pesticides, pathogens, habitat destruction, or a combination of factors. Because contamination is widespread, it represents a relevant environmental stress that can affect the ability of organisms to deal with other factors present in the environment. We examined the effects of the insecticide malathion, larger tadpole competitors (green frogs, Rana clamitans), and a toxic cyanobacteria (Anabaena spp.) on tadpoles of Cope's gray treefrog (Hyla chrysoscelis) reared from hatching through metamorphosis in outdoor mesocosms. The response of mass at metamorphosis and time to metamorphosis was significantly affected by exposure to malathion and presence of overwintered green frog tadpoles. Malathion generally led to increased mass at metamorphosis, earlier time to metamorphosis, and increased activity during larval development. These results likely stem from short-term increases in periphyton associated with malathion exposure (although these effects were nonsignificant). Exposure of gray treefrogs to overwintered green frog tadpoles led to an earlier time to metamorphosis without differences in mass at metamorphosis and was associated with increased activity in gray treefrogs. Survival of gray treefrogs was significantly affected by an interaction of green frog and malathion, indicating nonadditive effects of these treatments. Exposure to cyanobacteria had a significant negative effect on green frogs but no effect on treefrogs. Malathion had the strongest effect on the community, but our results indicated that some factors can interact in ways not predicted by single factors alone.</t>
  </si>
  <si>
    <t>Effects of a glyphosate-based herbicide on mate location in a wolf spider that inhabits agroecosystems</t>
  </si>
  <si>
    <t>Griesinger LM, Evans SC, Rypstra AL.</t>
  </si>
  <si>
    <t>Chemosphere</t>
  </si>
  <si>
    <t>Chemical communication is important to many arthropod species but the potential exists for anthropogenic chemicals to disrupt information flow. Although glyphosate-based herbicides are not acutely toxic to arthropods, little is known regarding their effects on natural chemical communication pathways. The wolf spider, Pardosamilvina, is abundant in agroecosystems where herbicides are regularly applied and uses air- and substrate-borne chemical signals extensively during mating. The aim of this study was to examine effects of a commercial formulation of a glyphosate-based herbicide on the ability of males to find females. In the field, virgin females, when hidden inside pitfall traps with herbicide, attracted fewer males than females with water. Likewise females in traps with a ring of herbicide surrounding the opening were less likely to attract males than those in traps surrounded by water. We explored the reaction of males to any airborne component of the herbicide in a laboratory two-choice olfactometer experiment. When no female pheromones were present, males were equally likely to select herbicide or water treated corridors and they all moved through the apparatus at similar speeds. When female pheromones were present, the males that selected control corridors moved more slowly than those that selected herbicide and, if we control for the initial decision time, more males selected the control corridors over the herbicide. These data suggest that glyphosate-based herbicides are "info-disruptors" that alter the ability of males to detect and/or react fully to female signals.</t>
  </si>
  <si>
    <t>Qualitative Variation in Proanthocyanidin Composition of Populus Species and Hybrids: Genetics is the Key</t>
  </si>
  <si>
    <t>Scioneaux, AN; Schmidt, MA; Moore, MA; Lindroth, RL; Wooley, SC; Hagerman, AE.</t>
  </si>
  <si>
    <t>JOURNAL OF CHEMICAL ECOLOGY</t>
  </si>
  <si>
    <t>The literature on proanthocyanidins (tannins) in ecological systems is dominated by quantitative studies. Despite evidence that the qualitative characteristics (subunit type, polymer chain length) of these complex polyphenolics are important determinants of biological activity, little is known about genetic and environmental controls on the type of proanthocyanidins produced by plants. We tested the hypothesis that genetics, season, developmental stage, and environment determine proanthocyanidin qualitative characteristics by using four Populus "cross types" (narrowleaf [P. angustifolia], Fremont [P. fremontii], F1 hybrids, and backcrosses to narrowleaf). We used thiolysis and HPLC analysis to characterize the proanthocyanidins, and found that genetics strongly control composition. The narrowleaf plants accumulate mixed procyanidin/prodelphinidins with average composition epicatechin(11)-epigallocatechin(8)-catechin(2)-catechin((terminal)). Backcross genotypes produce mixed procyanidin/prodelphinidins similar to narrowleaf, while Fremont makes procyanidin dimers, and the F1 plants contain procyanidin heptamers. Less striking effects were noted for genotype × environment, while season and developmental zone had little effect on proanthocyanidin composition or chain length. We discuss the metabolic and ecological consequences of differences in condensed tannin qualitative traits.</t>
  </si>
  <si>
    <t>Male prairie voles with different avpr1a microsatellite lengths do not differ in courtship behaviour</t>
  </si>
  <si>
    <t>Brittney M Graham 1, Nancy G Solomon 2, Douglas A Noe 3, Brian Keane</t>
  </si>
  <si>
    <t>Behavioral Processes</t>
  </si>
  <si>
    <t>Females are generally expected to be selective when choosing their social and sexual partners. In a previous laboratory study, female prairie voles (Microtus ochrogaster) showed significant social and sexual preferences for males with longer microsatellite DNA within the avpr1a gene encoding the vasopressin 1a receptor, as predicted if females select mates whose parental behaviour should increase female reproductive success. We tested the hypothesis that males with short versus long avpr1a microsatellite alleles exhibit differences in courtship behaviour, which could act as cues for female mate preference. The only behavioural difference we detected between males with short versus long avpr1a microsatellite alleles in mate preference trials was that males with short avpr1a microsatellite alleles sniffed the anogenital region of females more frequently during the first two days of the trials. Our results did not strongly support the hypothesis that a male's avpr1a genotype predicts the courtship behaviours we measured and suggests that other courtship behaviours or traits, such as odour and vocalizations, may be more important to female prairie voles when choosing mates. Additional studies using a wider array of species are needed to assess the degree to which male mammal courtship behaviour provides information on mate quality to females.</t>
  </si>
  <si>
    <t>Advantages of seed dispersal for a myrmecochorous temperate forest herb</t>
  </si>
  <si>
    <t>Kwit, C., Marcello, G.J., Gonzalez, J.J., Shapiro, A.C., &amp; Bracken, R.D.</t>
  </si>
  <si>
    <t>The advantages of ant-mediated seed dispersal for myrmecochorous plants have often been framed in the context of directed dispersal and predator avoidance. Underlying and intertwining themes in these frameworks are the services of (a) moving seeds away from parent plants, (b) placing seeds in safe and ideal locations and occasionally, (c) removing elaiosomes to thwart detection by seed predators. These services are rarely simultaneously investigated from an experimental standpoint to determine which may be most important. Here, we conducted a factorial-designed field experiment to test how survival of seeds of a myrmecochrous forest herb, Asarum canadense (wild ginger), in two forest sites in southwestern Ohio, USA, was affected by the following treatments: distance from parent plant, seed burial, elaiosome removal, and their interactions. We found that when placed in artificial depots consisting of 10 seeds, only seed burial significantly aided seed survival. We supplemented this by conducting a laboratory experiment in which mice were given choices of trays containing either buried seeds with elaiosomes or without elaiosomes at densities higher than those of our field experiment and within the realm of those contained in ant nests. Mice consumed more mass of seeds with elaiosomes, suggesting that elaiosome removal may be advantageous in this context. When taken together, our results highlight the importance of seed burial and elaiosome removal for seed survival of a myrmecochorous forest herb. Though not specifically addressed in our study, the combination of these two services may positively contribute to later life history stages (e.g., seedlings) and population persistence of myrmecochorous plants and may ultimately reveal the importance of other services (e.g., short-distance seed dispersal) and their interactions.</t>
  </si>
  <si>
    <t>grant.3089925</t>
  </si>
  <si>
    <t>0814542</t>
  </si>
  <si>
    <t>Towards decision-based global land use models for improved understanding of the Earth system</t>
  </si>
  <si>
    <t xml:space="preserve">Rounsevell et al. 
</t>
  </si>
  <si>
    <t xml:space="preserve">Earth System Dynamics </t>
  </si>
  <si>
    <t>A primary goal of Earth system modelling is to improve understanding of the interactions and feedbacks between human decision making and biophysical processes. The nexus of land use and land cover change (LULCC) and the climate system is an important example. LULCC contributes to global and regional climate change, while climate affects the functioning of terrestrial ecosystems and LULCC. However, at present, LULCC is poorly represented in Global Circulation Models (GCMs). LULCC models that are explicit about human behaviour and decision making processes have been developed at local to regional scales, but the principles of these approaches have not yet been applied to the global scale level in ways that deal adequately with both direct and indirect feedbacks from the climate system. In this article, we explore current knowledge about LULCC modelling and the interactions between LULCC, GCMs and Dynamic Global Vegetation Models (DGVMs). In doing so, we propose new ways forward for improving LULCC representations in Earth System Models. We conclude that LULCC models need to better conceptualise the alternatives for up-scaling from the local to global. This involves better representation of human agency, including processes such as learning, adaptation and agent evolution, formalising the role and emergence of governance structures, institutional arrangements and policy as endogenous processes and better theorising about the role of tele-connections and connectivity across global networks. Our analysis underlines the importance of observational data in global scale assessments and the need for coordination in synthesising and assimilating available data</t>
  </si>
  <si>
    <t>Empirical characterisation of agent behaviours in socio-ecological systems</t>
  </si>
  <si>
    <t xml:space="preserve">Smajgl et al. </t>
  </si>
  <si>
    <t>Environmental Modelling and Software</t>
  </si>
  <si>
    <t>Agent-based modelling has become an important tool to investigate socio-ecological processes. Its use is partially driven by increasing demand from decision makers to provide support for understanding the potential implications of decisions in complex situations. While one of the advantages of agent-based modelling is the ability to simulate the implications of human decision-making processes explicitly, methods for providing empirical support for the representation of the behaviour of human agents have not been structured systematically. This paper develops a framework for the parameterisation of human behaviour in agent-based models and develops twelve distinct sequences for the characterisation and parameterisation of human behaviours. Examples are provided to illustrate the most important sequences. This framework is a first step towards a guide for parameterisation of human behaviour in ABM. A structured discussion within the agent-based community is needed to achieve a more definitive guideline.</t>
  </si>
  <si>
    <t>Comparative performance of logistic regression and survival analysis for detecting spatial predictors of land-use change</t>
  </si>
  <si>
    <t xml:space="preserve">Wang et al. </t>
  </si>
  <si>
    <t>Although survival analysis is known to outperform logistic regression, theoretically and according to evidence from other disciplines, little is known about how true this is in situations where the goal is detecting spatial predictors of land change. Furthermore, with the increasing availability of longitudinal land-change data, evidence is needed on the relative performance of these two different methods in situations with differing levels of data abundance. To fill this gap, we generated a pseudo land-change data set using an agent-based model of residential development in a virtual landscape. This agent-based model simulated the decisions of homebuyers in choosing residential locations based on the values of several spatial variables. Pseudo land-change maps, generated by the agent-based model with different weights on these spatial variables, were exposed to statistical analysis under the logistic and survival approaches. We evaluated how well the two approaches could reveal the spatial variables that were used in the agent-based model and compared the performance of the two methods when land-change data were collected under different sampling frequencies. Our results suggest that survival analysis outperforms logistic regression in detecting the variables that were included in agent decisions, largely because it takes into account time-dependent variables. Also, this research suggests that various properties of land-change processes (like amount of developed area and access of agents to information) affect the relative performance of these statistical approaches aimed at uncovering land-change predictor variables.</t>
  </si>
  <si>
    <t>Science for action at the local landscape scale</t>
  </si>
  <si>
    <t xml:space="preserve">Opdam et al. </t>
  </si>
  <si>
    <t>For landscape ecology to produce knowledge relevant to society, it must include considerations of human culture and behavior, extending beyond the natural sciences to synthesize with many other disciplines. Furthermore, it needs to be able to support landscape change processes which increasingly take the shape of deliberative and collaborative decision making by local stakeholder groups. Landscape ecology as described by Wu (Landscape Ecol 28:1–11, 2013) therefore needs three additional topics of investigation: (1) the local landscape as a boundary object that builds communication among disciplines and between science and local communities, (2) iterative and collaborative methods for generating transdisciplinary approaches to sustainable change, and (3) the effect of scientific knowledge and tools on local landscape policy and landscape change. Collectively, these topics could empower landscape ecology to be a science for action at the local scale.</t>
  </si>
  <si>
    <t>Vegetation productivity consequences of human settlement growth in the Eastern United States</t>
  </si>
  <si>
    <t xml:space="preserve">Zhao et al. </t>
  </si>
  <si>
    <t>In this study, we investigated the impact of human settlement growth on vegetation carbon uptake in the eastern United States between 1992/1993 and 2001. Human settlement growth was measured by changes in the density of housing units. Vegetation carbon uptake was estimated with gross primary production (GPP) based on the light-use efficiency approach applied to satellite imagery. Annual GPP was found to increase by approximately 140 g C m−2 on average for the entire study area in 2001 compared to 1992/1993, accompanied by region-wide increases in downward shortwave radiation and minimum daily temperature. Changes in GPP, however, varied significantly by different types of settlement growth. Exurbanized areas, where the rural settlement (less than 0.025 units per acre) converted to exurbs (0.025–0.6 units per acre), were associated with approximately 157 g C m−2 increase in GPP due to high vegetation proportions. Suburbanization, the conversion from exurban settlement to suburbs (0.6–4 units per acre), was related with a decline of GPP by 152 g C m−2 due to progressive development of built-up land cover. Results help to understand the potential of carbon mitigation in the human-dominated landscapes using vegetation as a natural store of carbon dioxide. This in turn has implications for the low-carbon development planning along the gradient of human settlement densities.</t>
  </si>
  <si>
    <t>Market impacts on land-use change: An agent-based experiment</t>
  </si>
  <si>
    <t xml:space="preserve">Sun et al. </t>
  </si>
  <si>
    <t>Land-use change in a market economy, particularly at the urban–rural fringe in North America, is shaped through land and housing markets. Although market activities are at the core of economic studies of land-use change, many market elements are neglected by coupled human–environment models. We scrutinized the effects of the level of detail of market representation using an abstract, agent-based model of land-use change. This model includes agents representing land buyers and sellers and their respective market-based decision-making behaviors. Our results show that although incorporating key market elements, particularly budget constraints and competitive bidding, in land-use models generally alters projected land-use patterns, their impacts differ significantly depending on the level of detail of market representation. Consistent with theories of land change, our research confirms that budget constraints can considerably reduce the projected quantity of land-use change. The effects of competitive bidding, however, are more complex and depend on buyers’ budgets, their relative preferences for proximity versus open-space amenities, and the size of neighborhoods. Market competition might reduce or increase the quantity of land-use change and the degree of sprawl in the simulated landscapes. Because of the strong effects of market elements on resulting patterns, adequate representation of the structure of markets is important for capturing and characterizing the complexity inherent in coupled human–environment systems.</t>
  </si>
  <si>
    <t>Effects of agent heterogeneity in the presence of a land market: A systematic test in an agent-based laboratory</t>
  </si>
  <si>
    <t xml:space="preserve">Huang et al. </t>
  </si>
  <si>
    <t xml:space="preserve">Computers Environment and Urban Systems </t>
  </si>
  <si>
    <t>Representing agent heterogeneity is one of the main reasons that agent-based models become increasingly popular in simulating the emergence of land-use, land-cover change and socioeconomic phenomena. However, the relationship between heterogeneous economic agents and the resultant landscape patterns and socioeconomic dynamics has not been systematically explored. In this paper, we present a stylized agent-based land market model, Land Use in eXurban Environments (LUXE), to study the effects of multidimensional agents’ heterogeneity on the spatial and socioeconomic patterns of urban land use change under various market representations. We examined two sources of agent heterogeneity: budget heterogeneity, which imposes constraints on the affordability of land, and preference heterogeneity, which determines location choice. The effects of the two dimensions of agents’ heterogeneity are systematically explored across different market representations by three experiments. Agents’ heterogeneity exhibits a complex interplay with various forms of market institutions as indicated by macro-measures (landscape metrics, segregation index, and socioeconomic metrics). In general, budget heterogeneity has pronounced effect on socioeconomic results, while preference heterogeneity is highly pertinent to spatial outcomes. The relationship between agent heterogeneity and macro-measures becomes more complex when more land market mechanisms are represented. In other words, appropriately simulating agent heterogeneity plays an important role in guaranteeing the fidelity of replicating empirical land use change process.</t>
  </si>
  <si>
    <t>Effects of land markets and land management on ecosystem function: A framework for modelling exurban land change</t>
  </si>
  <si>
    <t>This paper presents the conceptual design and application of a new land-change modelling framework that represents geographical, sociological, economic, and ecological aspects of a land system. The framework provides an overarching design that can be extended into specific model implementations to evaluate how policy, land-management preferences, and land-market dynamics affect (and are affected by) land-use and land-cover change patterns and subsequent carbon storage and flux. To demonstrate the framework, we implement a simple integration of a new agent-based model of exurban residential development and land-management decisions with the ecosystem process model BIOME-BGC. Using a stylized scenario, we evaluate the influence of different exurban residential-land-management strategies on carbon storage at the parcel level over a 48-year period from 1958 to 2005, simulating stocks of carbon in soil, litter, vegetation, and net primary productivity. Results show 1) residential parcels with management practices that only provided additions in the form of fertilizer and irrigation to turfgrass stored slightly more carbon than parcels that did not include management practices, 2) conducting no land-management strategy stored more carbon than implementing a strategy that included removals in the form of removing coarse woody debris from dense tree cover and litter from turfgrass, and 3) the removal practices modelled had a larger impact on total parcel carbon storage than our modelled additions. The degree of variation within the evaluated land-management practices was approximately 42,104 kg C storage on a 1.62 ha plot after 48 years, demonstrating the substantial effect that residential land-management practices can have on carbon storage.</t>
  </si>
  <si>
    <t>Parcel size related to household behaviors affecting carbon storage in exurban residential landscapes</t>
  </si>
  <si>
    <t xml:space="preserve">Nassauer et al. </t>
  </si>
  <si>
    <t>We investigated whether exurban parcel size might be related to homeowners’ behaviors that could affect carbon balance in residential landscapes. Based on data drawn from in-depth interviews and field surveys in 26 southeast Michigan exurban households, we conclude that an approximately 1-acre (0.45 ha) size may be a critical threshold for certain behaviors, such as leaving a portion of an exurban parcel in forest or old field or retaining leaf litter on the property. Tree planting is a relevant behavior that may increase when parcels are larger than 0.5 acres (0.20 ha). Yard style of adjacent properties also appears to be related to homeowners’ landscape management behaviors: conventional turf-dominated yards prevail adjacent to parcels smaller than one-acre. We used our analysis of these data to develop an exurban homeowner typology to be employed in agent based models in which homeowners’ behaviors that may affect carbon balance are linked to parcel size.</t>
  </si>
  <si>
    <t>Evaluating the effects of land-use development policies on ex-urban forest cover: An integrated agent-based GIS approach,</t>
  </si>
  <si>
    <t>Robinson and Brown</t>
  </si>
  <si>
    <t>We use a GIS‐based agent‐based model (ABM), named dynamic ecological exurban development (DEED), with spatial data in hypothetical scenarios to evaluate the individual and interacting effects of lot‐size zoning and municipal land‐acquisition strategies on possible forest‐cover outcomes in Scio Township, a municipality in Southeastern Michigan. Agent types, characteristics, behavioural methods, and landscape perceptions (i.e. landscape aesthetics) are empirically informed using survey data, spatial analyses, and a USDA methodology for mapping landscape aesthetic quality. Results from our scenario experiments computationally verified literature that show large lot‐size zoning policies lead to greater sprawl, and large lot‐size zoning policies can lead to increased forest cover, although we found this effect to be small relative to municipal land acquisition. The return on land acquisition for forest conservation was strongly affected by the location strategy used to select parcels for conservation. Furthermore, the location strategy for forest conservation land acquisition was more effective at increasing aggregate forest levels than the independent zoning policies, the quantity of area acquired for forest conservation, and any combination of the two. The results using an integrated GIS and ABM framework for evaluating land‐use development policies on forest cover provide additional insight into how these types of policies may act out over time and what aspects of the policies were more influential towards the goal of maximising forest cover.</t>
  </si>
  <si>
    <t>grant.3089961</t>
  </si>
  <si>
    <t>A Temporal Variant-Invariant Validation Approach for Agent-based Models of Landscape Dynamics</t>
  </si>
  <si>
    <t xml:space="preserve">Bone et al. </t>
  </si>
  <si>
    <t>Transactions in GIS</t>
  </si>
  <si>
    <t>Agent‐based modeling provides a means for addressing the way human and natural systems interact to change landscapes over time. Until recently, evaluation of simulation models has focused on map comparison techniques that evaluate the degree to which predictions match real‐world observations. However, methods that change the focus of evaluation from patterns to processes have begun to surface; that is, rather than asking if a model simulates a correct pattern, models are evaluated on their ability to simulate a process of interest. We build on an existing agent‐based modeling validation method in order to present a temporal variant‐invariant analysis (TVIA). The enhanced method, which focuses on analyzing the uncertainty in simulation results, examines the degree to which outcomes from multiple model runs match some reference to how land use parcels make the transition from one land use class to another over time. We apply TVIA to results from an agent‐based model that simulates the relationships between landowner decisions and wildfire risk in the wildland‐urban interface of the southern Willamette Valley, Oregon, USA. The TVIA approach demonstrates a novel ability to examine uncertainty across time to provide an understanding of how the model emulates the system of interest.</t>
  </si>
  <si>
    <t>Ecological correlates of fuel dynamics and potential fire behavior in former upland prairie and oak savanna</t>
  </si>
  <si>
    <t xml:space="preserve">Yospin et al. </t>
  </si>
  <si>
    <t>Fire behavior has changed drastically in North America following Euro-American settlement. We sought to identify potential fire behavior in former prairie and savanna following forest succession, and to predict potential fire behavior from plant community data. We collected data on fuel loads, soils, topography, and plant communities from 239 plots at seven sites in the southern Willamette Valley, Oregon, USA. We defined eight plant cover types; an ordination based on tree species basal area by diameter classes and the cover of ground layer functional types supported these community types. Extant prairie and savanna plots had the lowest fuel loads, but there were no consistent differences in fuels among wooded communities. We used a fire behavior model, BehavePlus, to simulate potential fire behavior in our study plots. Because plant community data, standard fuel models and the ordination axes were poor predictors of fuels and potential fire behavior, we explored a new method of incorporating ecological data into predictions of fire behavior. We used classification and regression trees (CARTs) to find groups of plots that differed in their potential fire behavior. Although the best CART explained only 32% of the variance in potential fire behavior, the CARTs suggest ways to more effectively manage fire behavior – for example, indicating the importance of the legacy effects of savanna trees. Our results suggest that the legacies of succession on historic prairie and savanna have led to novel and heterogeneous fuels complexes, making it difficult to predict potential fire behavior from standard fuel models or community types. CARTs could be useful in other regions, both to indicate locations that should be management priorities and specific management techniques to attenuate fire behavior.</t>
  </si>
  <si>
    <t>Growth of Oregon White Oak (Quercus garryana)</t>
  </si>
  <si>
    <t xml:space="preserve">Gould et al. </t>
  </si>
  <si>
    <t xml:space="preserve">Northwest Science </t>
  </si>
  <si>
    <t>Many land managers are interested in maintaining or restoring plant communities that contain Oregon white oak (OWO, Quercus garryana), yet there is relatively little information available about the species' growth rates and survival to guide management decisions. We used two studies to characterize growth (over multi-year periods and within individual years) and to evaluate the main factors that affect growth and survival. The objective of the first study was to revise the OWO components of the Forest Vegetation Simulator (FVS), a widely-used growth model. We first compiled a large database on growth and survival to develop equations to revise FVS. Diameter growth and survival over multi-year periods were strongly affected by stand density, the competitive position of the tree, tree size, and site productivity. The height growth potential of OWO was predicted from site productivity, stand density and tree size. In the second study, intra-annual patterns of OWO growth were evaluated by precisely measuring stem diameters with band dendrometers. OWO experienced two periods of stem expansion, with the first period likely representing growth (the production of new wood and bark) and the second representing stem rehydration in the fall and winter. As in the first study, growth was strongly affected by the level of competition around each tree. Our results show the sensitivity of Oregon white oak to competition and highlight the need to restore low stand densities in many cases to improve growth and the likelihood of survival.</t>
  </si>
  <si>
    <t>Testing Patterns of Landowner Propensities to Implement Extensive Forest Fuels Reduction: Agent-based Modeling Experiments in the Willamette Valley, U.S.A.</t>
  </si>
  <si>
    <t xml:space="preserve">Ribe et al. </t>
  </si>
  <si>
    <t>Peer Reviewed Proceedings of Digital Landscape Architecture</t>
  </si>
  <si>
    <t>The potential benefits of incentivized, extensive fuels reduction were explored with an agent-based model that simultaneously simulated landowner behaviors, high climate change impacts, vegetation change and wildfire behavior. For a study area including the wildland urban interface around Eugene and Springfield, Oregon, USA, we found that only one or a few landowner types need be included in such a program, and that farmers should not be included, if the public cost-effectiveness of saving homes from wildfire is the goal, rather than saving the maximum number at any cost.</t>
  </si>
  <si>
    <t>Climate Change Impacts on Western Pacific Northwest Prairies and Savannas</t>
  </si>
  <si>
    <t xml:space="preserve">Bachelet et al. </t>
  </si>
  <si>
    <t>This paper represents a collaboration by conservation practitioners, ecologists, and climate change scientists to provide specific guidance on local and regional adaptation strategies to climate change for conservation planning and restoration activities. Our geographic focus is the Willamette Valley-Puget Trough-Georgia Basin (WPG) ecoregion, comprised of valley lowlands formerly dominated by now-threatened prairies and oak savannas. We review climate model strengths and limitations, and summarize climate change projections and potential impacts on WPG prairies and oak savannas. We identify a set of six climate-smart strategies that do not require abandoning past management approaches but rather reorienting them towards a dynamic and uncertain future. These strategies focus on linking local and regional landscape characteristics to the emerging needs of species, including potentially novel species assemblages, so that prairies and savannas are maintained in locations and conditions that remain well-suited to their persistence. At the regional scale, planning should use the full range of biological and environmental variability. At the local scale, habitat heterogeneity can be used to support species persistence by identifying key refugia. Climate change may marginalize sites currently used for agriculture and forestry, which may become good candidates for restoration. Native grasslands may increasingly provide ecosystem services that may support broader societal needs exacerbated by climate change. Judicious monitoring can help identify biological thresholds and restoration opportunities. To prepare for both future challenges and opportunities brought about by climate change, land managers must incorporate climate change projections and uncertainties into their long-term planning.</t>
  </si>
  <si>
    <t>grant.3090039</t>
  </si>
  <si>
    <t>Obsidian Evidence of Interaction and Migration from the Mesa Verde Region, Southwest Colorado</t>
  </si>
  <si>
    <t xml:space="preserve">Arakawa et al. </t>
  </si>
  <si>
    <t>American Antiquity</t>
  </si>
  <si>
    <t>A growing body of evidence demonstrates that ancestral Pueblo people living in the central Mesa Verde region of the U.S. Southwest maintained long-distance contacts with other Pueblo peoples. Questions of Pueblo interactions through time and across space have traditionally been addressed using ceramic sourcing data. This research uses obsidian source data to argue that, from A.D. 600 to 920, residents of the central Mesa Verde region obtained obsidian from throughout the U.S. northern Southwest, but that from A.D. 1060 to 1280 they acquired obsidian almost exclusively from the Jemez Mountains area of north-central New Mexico. In addition, importation of obsidian from the Pajarito Plateau increased during the period of population decline in the Mesa Verde region, and population expansion on the Pajarito. Characteristics of the obsidian assemblage from central Mesa Verde region sites also suggest that Jemez obsidian entered the region primarily in the form of finished arrows, arrow points, and arrow-point preforms. We argue that these patterns reflect return migration by early immigrants from the Mesa Verde region to the northern Rio Grande, an early stage in the development of a migration stream between the two regions.</t>
  </si>
  <si>
    <t>DNA analysis of ancient dogs of the Americas: Identifying possible founding haplotypes and reconstructing population histories</t>
  </si>
  <si>
    <t xml:space="preserve">Witt et al. </t>
  </si>
  <si>
    <t xml:space="preserve">Journal of Human Evolution </t>
  </si>
  <si>
    <t>As dogs have traveled with humans to every continent, they can potentially serve as an excellent proxy when studying human migration history. Past genetic studies into the origins of Native American dogs have used portions of the hypervariable region (HVR) of mitochondrial DNA (mtDNA) to indicate that prior to European contact the dogs of Native Americans originated in Eurasia. In this study, we summarize past DNA studies of both humans and dogs to discuss their population histories in the Americas. We then sequenced a portion of the mtDNA HVR of 42 pre-Columbian dogs from three sites located in Illinois, coastal British Columbia, and Colorado, and identify four novel dog mtDNA haplotypes. Next, we analyzed a dataset comprised of all available ancient dog sequences from the Americas to infer the pre-Columbian population history of dogs in the Americas. Interestingly, we found low levels of genetic diversity for some populations consistent with the possibility of deliberate breeding practices. Furthermore, we identified multiple putative founding haplotypes in addition to dog haplotypes that closely resemble those of wolves, suggesting admixture with North American wolves or perhaps a second domestication of canids in the Americas. Notably, initial effective population size estimates suggest at least 1000 female dogs likely existed in the Americas at the time of the first known canid burial, and that population size increased gradually over time before stabilizing roughly 1200 years before present.</t>
  </si>
  <si>
    <t>Factors Controlling Pre-Columbian and Early Historic Maize Productivity in the American Southwest, Part 2: The Chaco Halo, Mesa Verde, Pajarito Plateau/Bandelier, and Zuni Archaeological Regions</t>
  </si>
  <si>
    <t xml:space="preserve">Benson
</t>
  </si>
  <si>
    <t>Journal of Archaeological Method and Theory</t>
  </si>
  <si>
    <t>Chemical and nutrient analyses of 471 soil samples from 161 sites within four archaeological regions (Pajarito Plateau/Bandelier, Zuni, Mesa Verde, and the Chaco Halo) were combined with historical climate data in order to evaluate the agricultural productivity of each region. In addition, maize productivity and field-life calculations were performed using organic-nitrogen (N) values from the upper 50 cm of soil in each region and a range (1–3%/year) of N-mineralization rates. The end-member values of this range were assumed representative of dry and wet climate states. With respect to precipitation and heat, the Pajarito Plateau area has excellent agricultural potential; the agricultural potentials of the Zuni and Mesa Verde regions are good; and the agricultural potential of the Chaco Halo is poor. Calculations of N mineralization and field life indicate that Morfield Valley in Mesa Verde should be able to provide 10 bu/ac of maize for decades (without the addition of N) when organic N-mineralization rates exceed 2%. Productivity and field-life potential decrease in the following order: Zuni, Mesa Verde, Bandelier, Chaco Halo. The Chaco Halo is very unproductive; e.g., 10 bushels per acre can be achieved within the Halo only from soils having the highest organic N concentration (third quartile) and which undergo the highest rate (3%) of N mineralization.</t>
  </si>
  <si>
    <t>Forest responses to increasing aridity and warmth in the southwestern United States</t>
  </si>
  <si>
    <t xml:space="preserve">Williams et al. </t>
  </si>
  <si>
    <t>In recent decades, intense droughts, insect outbreaks, and wildfires have led to decreasing tree growth and increasing mortality in many temperate forests. We compared annual tree-ring width data from 1,097 populations in the coterminous United States to climate data and evaluated site-specific tree responses to climate variations throughout the 20th century. For each population, we developed a climate-driven growth equation by using climate records to predict annual ring widths. Forests within the southwestern United States appear particularly sensitive to drought and warmth. We input 21st century climate projections to the equations to predict growth responses. Our results suggest that if temperature and aridity rise as they are projected to, southwestern trees will experience substantially reduced growth during this century. As tree growth declines, mortality rates may increase at many sites. Increases in wildfires and bark-beetle outbreaks in the most recent decade are likely related to extreme drought and high temperatures during this period. Using satellite imagery and aerial survey data, we conservatively calculate that ≈2.7% of southwestern forest and woodland area experienced substantial mortality due to wildfires from 1984 to 2006, and ≈7.6% experienced mortality associated with bark beetles from 1997 to 2008. We estimate that up to ≈18% of southwestern forest area (excluding woodlands) experienced mortality due to bark beetles or wildfire during this period. Expected climatic changes will alter future forest productivity, disturbance regimes, and species ranges throughout the Southwest. Emerging knowledge of these impending transitions informs efforts to adaptively manage southwestern forests.</t>
  </si>
  <si>
    <t>Factors Controlling Pre-Columbian and Early Historic Maize Productivity in the American Southwest, Part 1: The Southern Colorado Plateau and Rio Grande Regions</t>
  </si>
  <si>
    <t>Benson</t>
  </si>
  <si>
    <t>Maize is the New World’s preeminent grain crop and it provided the economic basis for human culture in many regions within the Americas. To flourish, maize needs water, sunlight (heat), and nutrients (e.g., nitrogen). In this paper, climate and soil chemistry data are used to evaluate the potential for dryland (rain-on-field) agriculture in the semiarid southeastern Colorado Plateau and Rio Grande regions. Processes that impact maize agriculture such as nitrogen mineralization, infiltration of precipitation, bare soil evaporation, and transpiration are discussed and evaluated. Most of the study area, excepting high-elevation regions, receives sufficient solar radiation to grow maize. The salinities of subsurface soils in the central San Juan Basin are very high and their nitrogen concentrations are very low. In addition, soils of the central San Juan Basin are characterized by pH values that exceed 8.0, which limit the availability of both nitrogen and phosphorous. In general, the San Juan Basin, including Chaco Canyon, is the least promising part of the study area in terms of dryland farming. Calculations of field life, using values of organic nitrogen for the upper 50 cm of soil in the study area, indicate that most of the study area could not support a 10-bushel/acre crop of maize. The concepts, methods, and calculations used to quantify maize productivity in this study are applicable to maize cultivation in other environmental settings across the Americas.</t>
  </si>
  <si>
    <t>YesWorkflow: A User-Oriented, Language-Independent Tool for Recovering Workflow Information from Scripts</t>
  </si>
  <si>
    <t xml:space="preserve">McPhillips et al. </t>
  </si>
  <si>
    <t xml:space="preserve">International Journal of Digital Curation </t>
  </si>
  <si>
    <t>Scientific workflow management systems offer features for composing complex computational pipelines from modular building blocks, for executing the resulting automated workflows, and for recording the provenance of data products resulting from workflow runs. Despite the advantages such features provide, many automated workflows continue to be implemented and executed outside of scientific workflow systems due to the convenience and familiarity of scripting languages (such as Perl, Python, R, and MATLAB), and to the high productivity many scientists experience when using these languages. YesWorkflow is a set of software tools that aim to provide such users of scripting languages with many of the benefits of scientific workflow systems. YesWorkflow requires neither the use of a workflow engine nor the overhead of adapting code to run effectively in such a system. Instead, YesWorkflow enables scientists to annotate existing scripts with special comments that reveal the computational modules and dataflows otherwise implicit in these scripts. YesWorkflow tools extract and analyze these comments, represent the scripts in terms of entities based on the typical scientific workflow model, and provide graphical renderings of this workflow-like view of the scripts. Future versions of YesWorkflow also will allow the prospective provenance of the data products of these scripts to be queried in ways similar to those available to users of scientific workflow systems.</t>
  </si>
  <si>
    <t>The Better Angels of Their Nature: Declining Violence Through Time among Prehispanic Farmers of the Pueblo Southwest</t>
  </si>
  <si>
    <t xml:space="preserve">Kohler et al. </t>
  </si>
  <si>
    <t>American Antquity</t>
  </si>
  <si>
    <t>The central Mesa Verde and the northern Rio Grande regions housed two of the densest populations of prehispanic Pueblo peoples in the North American Southwest. We plot incidence of violent trauma on human bone through time in each region. Such violence peaked in the mid-A.D. 1100s in the central Mesa Verde, and in general was higher through time there than in the northern Rio Grande region. In the central Mesa Verde, but not in the northern Rio Grande, there is a tendency for violence to be greater in periods of low potential maize produccción per capita and high variance in maize produccción, though these structural tendencies were on occasion overridden by historical factors such as the expansion and demise of the Chacoan polity and the regional depopulation. Violence generally declined through time in the northern Rio Grande until the arrival of the Spanish, even as populations increased. We propose that this decline was due to the combination of increased social span of polities, the importance of inter-Pueblo sodalities, the nature of religious practice, “gentle commerce,“ and increased adherence to a set of nonviolent norms.</t>
  </si>
  <si>
    <t>Research on Coupled Human and Natural Systems (CHANS): Approach, Challenges, and Strategies</t>
  </si>
  <si>
    <t>More than 10 citations - randomly selected 10; no abstract, coding on first paragraph of text</t>
  </si>
  <si>
    <t>The Coevolution of Group Size and Leadership: An Agent-Based Public Goods Model for Prehispanic Pueblo Societies</t>
  </si>
  <si>
    <t>Advances in Complex Systems</t>
  </si>
  <si>
    <t>We present an agent-based model for voluntaristic processes allowing the emergence of leadership in small-scale societies, parameterized to apply to Pueblo societies of the northern US Southwest between AD 600 and 1300. We embed an evolutionary public-goods game in a spatial simulation of household activities in which agents, representing households, decide where to farm, hunt, and locate their residences. Leaders, through their work in monitoring group members and punishing defectors, can increase the likelihood that group members will cooperate to achieve a favorable outcome in the public-goods game. We show that under certain conditions households prefer to work in a group with a leader who receives a share of the group's productivity, rather than to work in a group with no leader. Simulation produces outcomes that match reasonably well those known for a portion of Southwest Colorado between AD 600 and 900. We suggest that for later periods a model incorporating coercion, or inter-group competition, or both, and one in which tiered hierarchies of leadership can emerge, would increase the goodness-of-fit.</t>
  </si>
  <si>
    <t>Modelling Prehispanic Pueblo Societies in their Ecosystems</t>
  </si>
  <si>
    <t>We review a suite of agent-based models developed by the Village Ecodynamics Project (VEP) to study ecological, economic, social, and political processes among prehispanic Puebloan (“Anasazi”) populations in the Northern US Southwest in the context of a dynamic natural environment. Collectively these models shed light on processes that include the local intensification of turkey raising, the emergence of complex societies in this region, and the complete depopulation of the Northern Southwest in the thirteenth-century AD. Quantitative computational modelling contributes to the explanatory goals of a scientific archaeology and such models should eventually provide standards allowing for more rigorous comparison of distinct archaeological sequences.</t>
  </si>
  <si>
    <t>grant.3091408</t>
  </si>
  <si>
    <t>0823293</t>
  </si>
  <si>
    <t>Transforming Participatory Science into Socio-Ecological Praxis: Valuing Marginalized Environmental Knowledges in the Face of the Neoliberalization of Nature and Science</t>
  </si>
  <si>
    <t>Burke, Brian J. and Nik Heynen</t>
  </si>
  <si>
    <t>Environment and Society</t>
  </si>
  <si>
    <t>Citizen science and sustainability science promise the more just and democratic production of environmental knowledge and politics. In this review, we evaluate these participatory traditions within the context of (a) our theorization of how the valuation and devaluation of nature, knowledge, and people help to produce socio-ecological hierarchies, the uneven distribution of harms and benefits, and inequitable engagement within environmental politics, and (b) our analysis of how neoliberalism is reworking science and environmental governance. We find that citizen and sustainability science often fall short of their transformative potential because they do not directly confront the production of environmental injustice and political exclusion, including the knowledge hierarchies that shape how the environment is understood and acted upon, by whom, and for what ends. To deepen participatory practice, we propose a heterodox ethicopolitical praxis based in Gramscian, feminist, and postcolonial theory and describe how we have pursued transformative praxis in southern Appalachia through the Coweeta Listening Project</t>
  </si>
  <si>
    <t>Effects of Watershed History on Dissolved Organic Matter Characteristics in Headwater Streams</t>
  </si>
  <si>
    <t>Yamashita, Youhei, Brian D. Kloeppel, Jennifer Knoepp, Gregory L. Zausen and Rudolf Jaffe</t>
  </si>
  <si>
    <t>Ecosystems</t>
  </si>
  <si>
    <t>Dissolved organic matter (DOM) is recognized as a major component in the global carbon cycle and is an important driver in aquatic ecosystem function. Climate, land use, and forest cover changes all impact stream DOM and alter biogeochemical cycles in terrestrial environments. We determined the temporal variation in DOM quantity and quality in headwater streams at a reference watershed (REF), a watershed clear-cut 30 years ago (CC), and a watershed converted to a white pine plantation 50 years ago (WP) at the US Forest Service, Coweeta Hydrologic Laboratory, in the Nantahala Mountains of western North Carolina, USA. Average stream dissolved organic carbon (DOC) concentrations in CC or WP were 60 and 80% of those in REF, respectively. Stream DOM composition showed that the difference was mainly due to changes in humic-like components in chromophoric DOM. In addition, excitation–emission matrix fluorescence data with parallel factor analysis indicate that although the concentration of protein-like components did not differ significantly among watersheds, their relative abundance showed an enrichment in CC and WP compared to REF. The ratio of humic acid-type to fulvic acid-type components was highest and lowest at REF and WP, respectively. Our data suggest that forest ecosystem disturbance history affects the DOM quantity and quality in headwater streams over decades as a result of changes in watershed soil organic matter characteristics due to differences in organic matter inputs.</t>
  </si>
  <si>
    <t>Ecosystem function in headwater streams during active infestation by hemlock woolly adelgid</t>
  </si>
  <si>
    <t>Northington, R.M. , J.R. Webster, E. F. Benfield, B. M. Cheever and B.R. and B.R. Niederlehner.</t>
  </si>
  <si>
    <t>Forested ecosystems in the southeastern United States are currently undergoing an invasion by the hemlock woolly adelgid (HWA). Previous studies in this area have shown changes to forest structure, decreases in canopy cover, increases in organic matter, and changes to nutrient cycling on the forest floor and soil. Here, we were interested in how the effects of canopy loss and nutrient leakage from terrestrial areas would translate into functional changes in streams draining affected watersheds. We addressed these questions in HWA-infested watersheds at the Coweeta Hydrologic Laboratory in North Carolina. Specifically, we measured stream metabolism (gross primary production and ecosystem respiration) and nitrogen uptake from 2008 to 2011 in five streams across the Coweeta basin. Over the course of our study, we found no change to in-stream nutrient concentrations. While canopy cover decreased annually in these watersheds, this change in light penetration did not translate to higher rates of in-stream primary production during the summer months of our study. We found a trend towards greater heterotrophy within our watersheds, where in-stream respiration accounted for a much larger component of net ecosystem production than GPP. Additionally, increases in rhododendron cover may counteract changes in light and nutrient availability that occurred with hemlock loss. The variability in our metabolic and uptake parameters suggests an actively-infested ecosystem in transition between steady states.</t>
  </si>
  <si>
    <t>Estimating Rhododendron maximum L. (Ericaceae) Canopy Cover using GPS/GIS Technology</t>
  </si>
  <si>
    <t>Tran, Tyler J. Elliott, Katherine J.</t>
  </si>
  <si>
    <t> Castanea</t>
  </si>
  <si>
    <t>In the southern Appalachians, Rhododendron maximum
 L. (Ericaceae) is a key evergreen understory species, often forming a 
subcanopy in forest stands. Little is known about the significance of R. maximum
 cover in relation to other forest structural variables. Only recently 
have studies used Global Positioning System (GPS) technology as a 
field-based method to map the perimeter of shrub patches as a means of 
estimating canopy cover. We assessed the viability of using GPS 
technology to accurately measure R. maximum canopy cover in mountainous terrain; and we compared canopy cover to other R. maximum
 abundance variables, forest structural attributes, and environmental 
factors. We selected forty 20 × 40 m permanent plots at Coweeta 
Hydrologic Laboratory in western North Carolina to employ a variety of 
methods (visual estimates, GPS, and x-y coordinate measurements) to 
estimate canopy cover of R. maximum
 within each plot. We found a positive relationship between the GPS 
method and the more accurate x-y coordinate measurements (r = 0.967, p 
&lt; 0.001). We compared the GPS-derived estimates to other measures of R. maximum abundance and found positive relationships between cover and density (r2 = 0.800, p &lt; 0.001), basal area (r2 = 0.747, p &lt; 0.001), total biomass (r2 = 0.761, p &lt; 0.001), and leaf area index (r2
 = 0.761, p &lt; 0.001). The GPS method is a reliable field-based 
technology to estimate evergreen canopy cover and it could be used to 
estimate more difficult to measure parameters of R. maximum, given the significant relationships found in this study.</t>
  </si>
  <si>
    <t>Variable infection of stream salamanders in the southern Appalachians by the trematode Metagonimoides oregonensis (family: Heterophyidae)</t>
  </si>
  <si>
    <t>Wyderko, Jennie, A. and Benfield, E. Fred and Maerz, John, C. and Cecala, Kristen, K. and Belden, Lisa, K.</t>
  </si>
  <si>
    <t>Parasitol Research</t>
  </si>
  <si>
    <t>Many factors contribute to parasites varying in host specificity and distribution among potential hosts. Metagonimoides oregonensis is a digenetic trematode that uses stream-dwelling plethodontid salamanders as second intermediate hosts in the Eastern US. We completed a field survey to identify which stream salamander species, at a regional level, are most likely to be important for transmission to raccoon definitive hosts. We surveyed six plethodontid species (N = 289 salamanders) from 23 Appalachian headwater sites in North Carolina: Desmognathus quadramaculatus (n = 69), Eurycea wilderae (n = 160), Desmognathus ocoee (n = 31), Desmognathus monticola (n = 3), Eurycea guttolineata (n = 7), and Gyrinophilus porphyriticus (n = 19). We found infection in all species except D. monticola. Further analysis focused on comparing infection in the two most abundant species, D. quadramaculatus and E. wilderae. We found that D. quadramaculatus had significantly higher infection prevalence and intensity, probably due to a longer aquatic larval period and larger body sizes and thus greater cumulative exposure to the parasite.</t>
  </si>
  <si>
    <t>Ecosystem processes at the watershed scale: Mapping and modeling ecohydrological controls of landslides</t>
  </si>
  <si>
    <t>Band, Lawrence E.; Hwang, T.; Hales, T.C.; Vose, J.; Ford, C.</t>
  </si>
  <si>
    <t>Mountain watersheds are sources of a set of valuable ecosystem services as well as potential hazards. The former include high quality freshwater, carbon sequestration, nutrient retention, and biodiversity, whereas the latter include flash floods, landslides and forest fires. Each of these ecosystem services and hazards represents different elements of the integrated and co-evolved ecological, hydrological and geomorphic subsystems of the watershed and should be approached analytically as a coupled land system. Forest structure and species are important influences on the partitioning of precipitation, the lateral redistribution of water, runoff and sediment production, weathering and soil development. Forest regulation of hydrologic dynamics contributes to the development of patterns of soil pore pressure and slope instability during storms or snowmelt. The spatial patterns of root depth, structure and strength, developed by the below ground allocation of carbon in the forest canopy in response to limiting resources of water and nutrients, contributes to slope stability and drainage, and the maintenance of stomatal conductance linking water and carbon cycling. This in turn provides the photosynthate required to build leaf area, stem and root biomass. The linked ecological, hydrologic and geomorphic systems are characterized by specific catenary patterns that should be captured in any coupled modeling approach. In this paper we extend an ecohydrological modeling approach to include hydrologic and canopy structural pattern impacts on slope stability, with explicit feedbacks between ecosystem water, carbon and nutrient cycling, and the transient development of landslide potential in steep forested catchments. Using measured distributions of canopy leaf area index, and empirically modeled soil depth and root cohesion, the integrated model is able to generate localized areas of past instability without specific calibration or training with mapped landslides. As the model has previously been shown to simulate space/time patterns of coupled water, carbon and nutrient cycling, the integration of slope stability as a function of hydrologic, ecosystem and geomorphic processes provides the ability to closely link multiple ecosystem services with a unified approach.</t>
  </si>
  <si>
    <t>Shifts in allochthonous input and autochthonous production in streams along an agricultural land-use gradient</t>
  </si>
  <si>
    <t>Hagen, E. M.; McTammany, M. E.; Webster, J. R.; Benfield, E. F.</t>
  </si>
  <si>
    <t>Relative contributions of allochthonous inputs and autochthonous production vary depending on terrestrial land use and biome. Terrestrially derived organic matter and in-stream primary production were measured in 12 headwater streams along an agricultural land-use gradient. Streams were examined to see how carbon (C) supply shifts from forested streams receiving primarily terrestrially derived C to agricultural streams, which may rely primarily on C derived from algal productivity. We measured allochthonous input, chlorophyll a concentration, and periphyton biomass in each stream, and whole-stream metabolism in six streams. Our results suggest a threshold between moderate- and heavy-agriculture land uses in which terrestrially derived C is replaced by in-stream algal productivity as the primary C source for aquatic consumers. A shift from allochthonous to autochthonous production was not evident in all heavy-agriculture streams, and only occurred in heavy-agriculture streams not impacted by livestock grazing. We then compared our findings to rates of allochthonous input and GPP in streams with minimal human influences in multiple biomes to assess how land-use practices influence C sources to stream ecosystems. The proportion of C derived from allochthonous versus autochthonous sources to heavy-agriculture streams was most similar to grassland and desert streams, while C sources to forested, light-, and moderate-agriculture streams were more similar to deciduous and montane coniferous forest streams. We show that C source to streams is dependent on land use, terrestrial biome, and degradation of in-stream conditions. Further, we suggest that within a biome there seems to be a compensation such that total C input is nearly equal whether it is from allochthonous or autochthonous sources.</t>
  </si>
  <si>
    <t>How well do terrestrial biosphere models simulate coarse-scale runoff in the contiguous United States?</t>
  </si>
  <si>
    <t>Schwalm, C.R. and Huntzinger, D.N. and Cook, R.B. and Wei, Y. and Baker, I.T. and Neilson, R.P. and Poulter, B. and Caldwell, Peter and Sun, G. and Tian, H.Q. and Zeng, N.</t>
  </si>
  <si>
    <t>Significant changes in the water cycle are expected under current global environmental change. Robust assessment of present-day water cycle dynamics at continental to global scales is confounded by shortcomings in the observed record. Modeled assessments also yield conflicting results which are linked to differences in model structure and simulation protocol. Here we compare simulated gridded (1° spatial resolution) runoff from six terrestrial biosphere models (TBMs), seven reanalysis products, and one gridded surface station product in the contiguous United States (CONUS) from 2001 to 2005. We evaluate the consistency of these 14 estimates with stream gauge data, both as depleted flow and corrected for net withdrawals (2005 only), at the CONUS and water resource region scale, as well as examining similarity across TBMs and reanalysis products at the grid cell scale. Mean runoff across all simulated products and regions varies widely (range: 71 to 356 mm yr−1) relative to observed continental-scale runoff (209 or 280 mm yr−1 when corrected for net withdrawals). Across all 14 products 8 exhibit Nash–Sutcliffe efficiency values in excess of 0.8 and three are within 10% of the observed value. Region-level mismatch exhibits a weak pattern of overestimation in western and underestimation in eastern regions—although two products are systematically biased across all regions—and largely scales with water use. Although gridded composite TBM and reanalysis runoff show some regional similarities, individual product values are highly variable. At the coarse scales used here we find that progress in better constraining simulated runoff requires standardized forcing data and the explicit incorporation of human effects (e.g., water withdrawals by source, fire, and land use change).</t>
  </si>
  <si>
    <t>Sustained effects of atmospheric [CO2] and nitrogen availability on forest soil CO2 efflux</t>
  </si>
  <si>
    <t>Oishi, A. Christopher, Sari Palmroth, Kurt H. Johnsen, Heather R. McCarthy and Ram Oren</t>
  </si>
  <si>
    <t>Soil CO2 efflux (Fsoil) is the largest source of carbon from forests and reflects primary productivity as well as how carbon is allocated within forest ecosystems. Through early stages of stand development, both elevated [CO2] and availability of soil nitrogen (N; sum of mineralization, deposition, and fixation) have been shown to increase gross primary productivity, but the long‐term effects of these factors on Fsoil are less clear. Expanding on previous studies at the Duke Free‐Air CO2 Enrichment (FACE) site, we quantified the effects of elevated [CO2] and N fertilization on Fsoil using daily measurements from automated chambers over 10 years. Consistent with previous results, compared to ambient unfertilized plots, annual Fsoil increased under elevated [CO2] (ca. 17%) and decreased with N (ca. 21%). N fertilization under elevated [CO2] reduced Fsoil to values similar to untreated plots. Over the study period, base respiration rates increased with leaf productivity, but declined after productivity saturated. Despite treatment‐induced differences in aboveground biomass, soil temperature and water content were similar among treatments. Interannually, low soil water content decreased annual Fsoil from potential values – estimated based on temperature alone assuming nonlimiting soil water content – by ca. 0.7% per 1.0% reduction in relative extractable water. This effect was only slightly ameliorated by elevated [CO2]. Variability in soil N availability among plots accounted for the spatial variability in Fsoil, showing a decrease of ca. 114 g C m−2 yr−1 per 1 g m−2 increase in soil N availability, with consistently higher Fsoil in elevated [CO2] plots ca. 127 g C per 100 ppm [CO2] over the +200 ppm enrichment. Altogether, reflecting increased belowground carbon partitioning in response to greater plant nutritional needs, the effects of elevated [CO2] and N fertilization on Fsoil in this stand are sustained beyond the early stages of stand development and through stabilization of annual foliage production.</t>
  </si>
  <si>
    <t>A new genus and species of lungless salamander (family Plethodontidae) from the Appalachian highlands of the south-eastern United States</t>
  </si>
  <si>
    <t>Camp, C.D., W. E. Peterman, J. R. Milanovich, T. Lamb, J. C. Maerz &amp; D. B. Wake</t>
  </si>
  <si>
    <t>Journal of Zoology</t>
  </si>
  <si>
    <t>We describe a striking new species of the lungless salamander family 
Plethodontidae from the Appalachian foothills of northern Georgia, USA. 
This miniature species, c. 25–26 mm (adult standard length), is 
so distinctive genetically and morphologically that we erect a new 
genus, the first new genus of amphibian described from the US in nearly 
50 years. It is unique among plethodontids from eastern North America in
 displaying sexual colour dimorphism. Although certain miniaturized 
plethodontids exhibit a reduced number (four) of digits on the pes, this
 species possesses a full complement of five toes. A plethodontid 
phylogeny derived from mitochondrial and nuclear DNA sequences places it
 in the tribe Spelerpini as the sister taxon to Eurycea. Genetic divergence between the new species and Eurycea for the nuclear gene Rag‐1
 (4.7%) is among the higher levels observed between long‐established 
spelerpine genera (2.6–5.3%). This new form appears to be rare and is of
 immediate conservation concern.</t>
  </si>
  <si>
    <t>grant.3093937</t>
  </si>
  <si>
    <t>A symposium on Complexity in Human–Nature Interactions across Landscapes held at the 2009 meeting of the U.S. Regional Association of the International Association for Landscape Ecology in Snowbird, Utah.</t>
  </si>
  <si>
    <t>Space, Place, and Hunting Patterns among Amerindians of the Guyanese Amazon</t>
  </si>
  <si>
    <t xml:space="preserve">Read et al. </t>
  </si>
  <si>
    <t>Journal of Latin American Geography</t>
  </si>
  <si>
    <t>Hunting remains an important subsistence activity for many indigenous peoples of the Neotropics. This paper describes indigenous hunting patterns using a mixed-methods approach in southern Guyana from a space and place perspective that takes into account both biophysical and cultural/spiritual factors. Findings confirm those of others, that distance from community, mediated by characteristics of the biophysical environment, impacts where hunters go. Mapping of the spiritual landscape, however, demonstrates that sense of place is also important. This paper argues that researchers and managers should be careful to incorporate both the local environmental and cultural/spiritual contexts in studies that inform biodiversity and sustainable resource-use management.</t>
  </si>
  <si>
    <t>Shamanism, Christianity and Culture Change in the Amazon</t>
  </si>
  <si>
    <t>Luzar and Fragoso</t>
  </si>
  <si>
    <t>Among many indigenous peoples of Amazonia, shamanism and Christianity co-exist as central cultural elements shaping the ways in which people interpret and interact with the world. Despite centuries of co-existence, the relationship between shamanism and Christianity has entered an especially dynamic era as many of Amazonia’s indigenous peoples abandon Catholicism for Evangelical and Sabbatarian churches. Testing the relationship between Christian church affiliation and shamanism in 23 Makushi and Wapishana communities in southern Guyana, we found that Evangelicals and Sabbatarians are less likely to visit shamans or accept their legitimacy than are Anglicans and Catholics. However, conversion does not necessarily imply a complete rejection of indigenous religious systems as many self-identified Evangelicals and Sabbatarians continue to adhere to some indigenous beliefs and practices. We conclude by positing possible implications of religious conversion for natural resource use on indigenous lands</t>
  </si>
  <si>
    <t>Large-scale Environmental Monitoring by Indigenous Peoples</t>
  </si>
  <si>
    <t>Luzar et al</t>
  </si>
  <si>
    <t>Changes in vertebrate populations in tropical ecosystems are often understood to occur at large spatial and temporal scales. Understanding these dynamics and developing management responses when they are affected by hunting and land-use change require research and monitoring at large spatial scales. Data collection at such scales can be accomplished only through the participation of locally resident nonscientists. To assess the feasibility of rigorous, scientifically valid data collection under such conditions, we describe the design and management of a three-year study of the relationships among socioeconomic factors, hunting behavior, and wildlife population dynamics in a 48,000-square-kilometer, predominantly indigenous region of Amazonia. All of the data in the study were collected by locally recruited and trained indigenous technicians. We describe data collection and verification systems adapted to the culturally influenced data-collection practices of these technicians and propose protocols and improvements on our methodology to guide future large-scale research-and-monitoring projects.</t>
  </si>
  <si>
    <t>grant.3097326</t>
  </si>
  <si>
    <t>0851893</t>
  </si>
  <si>
    <t>Identification of water stress in citrus leaves using sensing technologies</t>
  </si>
  <si>
    <t>Johnson, K., S. Sankaran, R. Ehsani</t>
  </si>
  <si>
    <t>Agronomy</t>
  </si>
  <si>
    <t>Water stress is a serious concern in the citrus industry due to its 
effect on citrus quality and yield. A sensor system for early detection 
will allow rapid implementation of control measures and management 
decisions to reduce any adverse effects. Laser-induced breakdown 
spectroscopy (LIBS) presents a potentially suitable technique for early 
stress detection through elemental profile analysis of the citrus 
leaves. It is anticipated that the physiological change in plants due to
 stress will induce changes in the element profile. The major goal of 
this study was to evaluate the performance of laser-induced breakdown 
spectroscopy as a method of water stress detection for potential use in 
the citrus industry. In this work, two levels of water stress were 
applied to Cleopatra (Cleo) mandarin, Carrizo citrange, and Shekwasha 
seedlings under the controlled conditions of a greenhouse. Leaves 
collected from the healthy and stressed plants were analyzed using LIBS,
 as well as with a spectroradiometer (visible-near infrared 
spectroscopy) and a thermal camera (thermal infrared). Statistical 
classification of healthy and stressed samples revealed that the LIBS 
data could be classified with an overall accuracy of 80% using a 
Naïve-Bayes and bagged decision tree-based classifiers. These accuracies
 were lower than the classification accuracies acquired from 
visible-near infrared spectra. An accuracy of 93% and higher was 
achieved using a bagged decision tree with visible-near infrared 
spectral reflectance data.
View</t>
  </si>
  <si>
    <t>grant.3100938</t>
  </si>
  <si>
    <t>Disentangling Preferences and Expectations in Stated Preference Analysis with Respondent Uncertainty: The Case of Invasive Species Prevention</t>
  </si>
  <si>
    <t xml:space="preserve">Provencher et al. </t>
  </si>
  <si>
    <t>Economics and Management</t>
  </si>
  <si>
    <t>Contingent valuation typically involves presenting the respondent with a choice to pay for a program intended to improve future outcomes, such as a program to place parcels into conservation easement, or a program to manage an invasive species. Deducing from these data the value of the good (or bad) at the core of the program – the welfare gain generated by a parcel of conserved land, for instance, or the loss incurred by a species invasion – often is not possible because respondent preferences are conflated with their expectations about future environmental outcomes in the absence of the program. This paper formally demonstrates this conundrum in the context of a standard contingent valuation survey, and examines the use of additional survey data to resolve it. The application is to the prevention of lake invasions by Eurasian Watermilfoil (Myriophyllum spicatum), an invasive aquatic plant that is present in many lakes in the northern U.S. and Canada and a possible threat to many more. Respondents are shoreline property owners on lakes without Eurasian Watermilfoil. The estimated per-property welfare loss of a lake invasion is $30,550 for one model and $23,614 for another, both of which are in reasonable agreement with estimates obtained from a recent hedonic analysis of Eurasian Watermilfoil invasions in the study area [16], and from a companion contingent valuation survey of shoreline property owners on already-invaded lakes.</t>
  </si>
  <si>
    <t>Commonly rare and rarely common: comparing population abundance of invasive and native species</t>
  </si>
  <si>
    <t xml:space="preserve">Hansen et al. </t>
  </si>
  <si>
    <t>Invasive species are leading drivers of environmental change. Their impacts are often linked to their population size, but surprisingly little is known about how frequently they achieve high abundances. A nearly universal pattern in ecology is that species are rare in most locations and abundant in a few, generating right-skewed abundance distributions. Here, we use abundance data from over 24,000 populations of 17 invasive and 104 native aquatic species to test whether invasive species differ from native counterparts in statistical patterns of abundance across multiple sites. Invasive species on average reached significantly higher densities than native species and exhibited significantly higher variance. However, invasive and native species did not differ in terms of coefficient of variation, skewness, or kurtosis. Abundance distributions of all species were highly right skewed (skewness&gt;0), meaning both invasive and native species occurred at low densities in most locations where they were present. The average abundance of invasive and native species was 6% and 2%, respectively, of the maximum abundance observed within a taxonomic group. The biological significance of the differences between invasive and native species depends on species-specific relationships between abundance and impact. Recognition of cross-site heterogeneity in population densities brings a new dimension to invasive species management, and may help to refine optimal prevention, containment, control, and eradication strategies.</t>
  </si>
  <si>
    <t>Distribution and community-level effects of the Chinese mystery snail (Bellamya chinensis) in northern Wisconsin lakes.</t>
  </si>
  <si>
    <t xml:space="preserve">Solomon et al. </t>
  </si>
  <si>
    <t>Managing invasive species requires information about their distributions and potential effects, but community-level impacts of invasive animals remain poorly understood. The Chinese mystery snail (Bellamya chinensis) is a large invasive gastropod that achieves high densities in waters across North America, yet little is known about its ecological significance in invaded systems. We surveyed 44 lakes to describe the patterns and determinants of B. chinensis distributions in northern Wisconsin, USA, and to assess the likelihood of effects on native snail communities in the invaded systems. B. chinensis was widespread among surveyed lakes (21 of 42 lakes with snails) and its occurrence was correlated with indicators of lake productivity and anthropogenic dispersal vectors (boat landings, distance to population centers, shoreline housing density). Some native snail species tended not to occur at sites where B. chinensis was abundant; among these was Lymnaea stagnalis, which suffered reduced survival in the presence of B. chinensis in a recently published mesocosm study. However, there was no difference in overall snail assemblage structure at either the site or lake level as a function of B. chinensis presence or abundance. Lake occurrences of many snail species have apparently been lost over time, but a comparison to a 1930s survey showed that there was no increased likelihood of species loss in lakes invaded by B. chinensis (or by the invasive crayfish Orconectes rusticus). Although B. chinensis is widespread and sometimes abundant in northern Wisconsin lakes, it does not appear to have strong systematic impacts on native snail assemblages.</t>
  </si>
  <si>
    <t>Representing calcification in distribution models for aquatic invasive species: Surrogates perform as well as CaCO3 saturation state</t>
  </si>
  <si>
    <t xml:space="preserve">Latzka et al. </t>
  </si>
  <si>
    <t>Modeling of invasive species’ potential distributions is critical for preventing new invasions. Distribution models use environmental characteristics of observed distributions to determine the suite of conditions that allows invasion. Some variables are directly related to species’ biological needs, while others are surrogates that do not directly influence distributions. For aquatic invasive species (AIS) with calcified shells and exoskeletons, one common limiting factor is the chemical restriction on forming calcium carbonate (CaCO3), which is usually represented by conductivity or dissolved calcium. We predicted that conductivity and calcium would not serve as accurate surrogates for CaCO3 saturation state, which is more directly linked to calcification potential. To test this prediction, we fit classification trees to field surveys of northern Wisconsin lakes for three calcifying AIS—rusty crayfish (Orconectes rusticus), banded mystery snail (Viviparus georgianus), and Chinese mystery snail (Cipanguladina chinensis). Along with lake area, variables associated with calcification were the best predictors of species distributions. Even though saturation state is the most biologically mechanistic variable, it did not improve model predictions or explain more variability in species presence than its surrogates. Overall, surrogates are sufficient for species distribution modeling in these lakes that exhibit a wide range of chemical states.</t>
  </si>
  <si>
    <t>Catch-and-release rates of sport fishes in northern Wisconsin from an angler diary survey</t>
  </si>
  <si>
    <t xml:space="preserve">Gaeta et al. </t>
  </si>
  <si>
    <t>North American Journal of FIsheries Management</t>
  </si>
  <si>
    <t>Recreational freshwater fisheries are key components of local economies in many regions. The quality of these fisheries can be affected not only by harvest but also by catch-and-release practices. Documenting catch and release among sport fish taxa is, therefore, important to fisheries researchers studying sport fishes and managers regulating these fisheries. We used an angler diary survey to assess taxon-specific effort, catch, harvest, release, and reason for release during the 2011 open-water season. Our study included information on 5,007 fishing trips taken by 652 anglers. These anglers visited 279 lakes spanning 11,761.5 km2 of northern Wisconsin. Muskellunge Esox masquinongy, black bass (i.e., Smallmouth Bass Micropterus dolomieu and Largemouth Bass M. salmoides), Northern Pike E. lucius, Walleye Sander vitreus, and panfish were released at rates of 99, 97, 86, 67, and 67%, respectively, when targeted by anglers. This study is the first to document black bass catch-and-release rates in the region and corroborates previous findings of Muskellunge and Walleye catch-and-release rates based on creel surveys. Voluntary catch and release was the most common reason for release. Our findings suggest that regulations may be much more generous than the harvest rates practiced by anglers and that catch-and-release angling practices may be an important factor affecting these sport fish populations.</t>
  </si>
  <si>
    <t>Using an Intervention Framework to Value Salient Ecosystem Services in a Stated Preference Experiment</t>
  </si>
  <si>
    <t xml:space="preserve">Lewis et al. </t>
  </si>
  <si>
    <t>To estimate the value of an improvement in the provision of an ecosystem service, analysts often use an intervention framework in a stated preference experiment. An intervention framework is defined by (i) an intervention, such as a publicly-funded program, and (ii) the intervention effect — the difference in the provision of the ecosystem service with and without the intervention. The contention of this paper is that if the purpose of an experiment is to estimate the value of the intervention effect, rather than the intervention itself, consideration needs to be given to the saliency of the service to the respondent population, because for salient services respondents often have prior beliefs about the intervention effect, and if these prior beliefs are different on average than implicitly assumed or explicitly presented in the choice experiment, the estimate of the value of the improvement will be biased. We emphasize that in some cases a structural model can be used to identify the value of the intervention effect, whereas for others, only the value of the intervention can be identified. We illustrate the issue using two case studies concerning ecosystem service provision on freshwater lakes, prevention of aquatic species invasions, and fish habitat enhancement.</t>
  </si>
  <si>
    <t>Boater perceptions of environmental issues affecting lakes in northern Wisconsin</t>
  </si>
  <si>
    <t>Beardmore</t>
  </si>
  <si>
    <t>Journal of American Water Resources Association</t>
  </si>
  <si>
    <t>Understanding public perceptions of the importance of environmental issues is crucial for gauging support for management activities. I present a novel methodological approach to assess the importance boaters placed on 16 water issues in a lake‐rich region of northern Wisconsin. A latent class maximum difference conjoint model was used to examine the relationships between environmental concern and engagement with lake resources. Boaters were grouped to maximize observed heterogeneity in prioritizing issues of concern. Socio‐demographic characteristics, recreation specialization, place attachment, and attitudes concerning aquatic stewardship and invasive species management were then used to predict class membership. This modeling approach identified five groups whose perceptions of issues pertaining to lakes are influenced by their interactions with the lake environment. While anglers were most concerned about fishing quality, sightseers identified lakeshore development and loss of natural habitat. Groups also differed in their socio‐demographic and attitudinal characteristics. The priorities of each group were substantially different from those of the overall sample. Accounting for differences in stakeholders' environmental concerns may improve public involvement in water management initiatives by allowing managers to identify common concerns and prioritize important issues among multiple groups.</t>
  </si>
  <si>
    <t>grant.3100944</t>
  </si>
  <si>
    <t>Understanding the mechanisms of collective decision-making in ecological restoration: An iterative, ethnographic, agent-based approach</t>
  </si>
  <si>
    <t xml:space="preserve">Watkins et al. </t>
  </si>
  <si>
    <t>Ecological restoration, particularly in urban contexts, is a complex collective decision-making process that involves a diversity of stakeholders and experts, each with their own perceptions and preferences about what landscapes should and can look like, how to get them to the desired state, and on what timeline. We investigate how structural and behavioral factors may influence collective decision making in the context of ecological restoration, with the purpose of establishing general relationships between management styles (defined by structural and behavioral factors of the organization) and decision outcomes. Informed by existing literature on collective decision making and by empirical data from the Chicago Wilderness region, we present a stylized agent-based model that maps out and simulates the processes by which individuals within restoration organizations communicate, discuss, and ultimately make a decision. Our study examines how structural and behavioral characteristics— including: (a) the number of actors and groups involved in decision making, (b) the frequency and type of interactions among actors, (c) the initial setup of positions and respect, (d) outside information, and (e) entrenchment and cost of dissent—lead to or prohibit group convergence in terms of collective position, variation in position across actors, and final decision strategies. We found that formal meetings and group leaders are important facilitators of convergence, especially when multiple groups are present, new information is introduced in the process, and participants are polarized around an issue. Also, intergroup interactions are particularly important for overall convergence. Position entrenchment slows the convergence process and increases the need for decision strategies involving outside intervention. Cost of dissent can reinforce these effects. Our study formalizes collective decision-making processes within the context of ecological restoration, establishes generalizable relationships between these processes and decision outcomes, and provides a foundation for further empirical and modeling research.</t>
  </si>
  <si>
    <t>Shades of green: Measuring the Ecology of Urban Green Space in the Context of Human Health and Well-being</t>
  </si>
  <si>
    <t>Jorgenson and Gobster</t>
  </si>
  <si>
    <t>Nature and Culture</t>
  </si>
  <si>
    <t>In this paper we review and analyze the recent research literature on urban green space and human health and well-being, with an emphasis on studies that attempt to measure biodiversity and other green space concepts relevant to urban ecological restoration. We first conduct a broad scale assessment of the literature to identify typologies of urban green space and human health and well-being measures, and use a research mapping exercise to detect research priorities and gaps. We then provide a more in-depth assessment of selected studies that use diverse and innovative approaches to measuring the more ecological aspects of urban green space and we evaluate the utility of these approaches in developing urban restoration principles and practices that are responsive to both human and ecological values.</t>
  </si>
  <si>
    <t>Social science methods used in the RESTORE Project</t>
  </si>
  <si>
    <t xml:space="preserve">Westphal et al. </t>
  </si>
  <si>
    <t>General Technical Report</t>
  </si>
  <si>
    <t>The RESTORE (Rethinking Ecological and Social Theories of Restoration Ecology) project is an interdisciplinary, multi-institutional research endeavor funded by the National Science Foundation's Dynamics of Coupled Natural Human Systems program. The goal of the project is to understand the links between organizational type, decision making processes, and biodiversity outcomes in the context of ecological restoration of oak woodlands in the Chicago metropolitan area. This paper describes the procedures used to design, implement, and analyze the social data gathered for the project. Here we provide the useful details about methods that rarely fit in journal articles. We also provide appendices of all research tools. The size and interdisciplinary nature of the project make such documentation necessary. We hope this report can also serve as a guide for future large-scale interdisciplinary projects.</t>
  </si>
  <si>
    <t>I think this is a white paper and not a peer reviewed pub</t>
  </si>
  <si>
    <t>Lessons learned from Chicago Wilderness: Implementing and sustaining conservation management in an urban setting</t>
  </si>
  <si>
    <t xml:space="preserve">Heneghan et al. </t>
  </si>
  <si>
    <t>Diversity</t>
  </si>
  <si>
    <t>We summarize the factors that shaped the biodiversity of Chicago and its hinterland and point out the conservation significance of these ecological systems, addressing why conservation of Chicago’s biodiversity has importance locally and beyond. We highlight Chicago Wilderness (CW), a regional biodiversity conservation alliance committed to protecting nature and enriching the lives of the region’s residents. Chicago Wilderness, with over 250 institutional members, has for over a decade coordinated the efforts of diverse institutions, including federal, state, and local agencies, public land-management agencies, conservation organizations, and scientific and cultural institutions. Chicago Wilderness is committed to using science and emerging knowledge as a foundation for its conservation work. CW has several specialist teams that promote an interdisciplinary approach to conservation; we focus on the work of the CW Science Team, the one team with a research mission. The scientific investigations that are undertaken to provide a knowledge base for the work of Chicago Wilderness have drawn upon a wide variety of conservation paradigms, including that of resilience thinking, which we illustrate in a series of case studies.</t>
  </si>
  <si>
    <t>grant.3100871</t>
  </si>
  <si>
    <t>909043</t>
  </si>
  <si>
    <t>Modeling the impacts of life-history traits, canopy dynamics, and establishment location on woodland shrub invasions</t>
  </si>
  <si>
    <t xml:space="preserve">Iannore et al. </t>
  </si>
  <si>
    <t>We used an individual‐based model to identify how localized patterns of woodland invasions by exotic shrubs are likely influenced by (1) observed variation in age at first reproduction and fecundity, (2) hypothesized effects of canopy gaps on these life‐history traits and dispersal, and (3) initial establishment location. Rates of spread accelerated nearly twofold as age at first reproduction decreased from eight to three years or fecundity increased from 3 to 20 offspring per year, illustrating the need to better understand the factors that influence these life‐history traits. Canopy gaps facilitated spread by influencing these life‐history traits, but not through their effects on dispersal. Invasions starting at the woodland center spread more rapidly than do those starting along the woodland edge. These findings suggest that managers should not only prioritize the removal of shrubs that reproduce the earliest or produce the most offspring, but they should also focus on the invasions in woodlands with high canopy openness and/or that are located in woodland interiors. Investigated factors also affected other invasion characteristics, often in surprising ways. For example, those changes in age at first reproduction and fecundity that increased the rate of spread produced nonparallel patterns of change in the proportions of invasion reproducing, whether or not invasions exhibited clumped or scattered spatial arrangements, and invasional lag. Additionally, canopy gaps influenced these characteristics by increasing fecundity, but not by decreasing age at first reproduction or altering dispersal, suggesting that canopy gaps affect local patterns of exotic‐shrub invasions primarily through their positive effects on fruit production.</t>
  </si>
  <si>
    <t>Advancing Collective Decision-Making Theory with Integrated Agent-Based Modeling and Ethnographic Data Analysis: An Example in Ecological Restoration</t>
  </si>
  <si>
    <t xml:space="preserve">Zellner et al. </t>
  </si>
  <si>
    <t>Jounral of Artifical Societies and Social Simulation</t>
  </si>
  <si>
    <t>Ecological restoration actions generally result from collective decision-making processes and can involve diverse, at times contentious, views. As such, it is critical to understand these processes and the factors that might influence the resolution of diverse perspectives into a set of coordinated actions. This paper describes the adaptation and calibration of a stylized collective decision-making agent-based model using ethnographic data, to advance theory on how decisions emerge in the context of ecological restoration in the Chicago Wilderness. The prototypical model provided structure and organization of the empirical data of two Chicago Wilderness member groups and revealed organizational structures, patterns of interactions via formal and informal meetings, and parameter values for the various mechanisms. The organization of the data allowed us to identify where our original model mechanisms required adaptation. After model modifications were completed, baseline scenarios were contrasted with observations for final parameter calibration and to elaborate explanations of the study cases. This exercise allowed us to identify the components and mechanisms in the system to which the outputs are most sensitive. We constructed relevant hypothetical scenarios around these critical components, and found that key liaisons, agents with high interaction frequencies and high mutual respect values are useful in promoting efficient decision processes, but are limited in their ability to change the collective position with respect to a restoration practice. Simulations suggest that final collective position can be changed when there is a more equitable distribution of agents across groups, or the key liaison is very persuasive (i.e. interacts frequently and is highly respected) but is non-reciprocal (i.e. does not respect others highly). Our work advances our understanding of key mechanisms influencing collective decision processes and illustrates the value of agent-based modeling and its integration with ethnographic data analysis to advance the theory of collective decision making.</t>
  </si>
  <si>
    <t>grant.3100975</t>
  </si>
  <si>
    <t>Monitoring peri-urbanization in the greater Ho Chi Minh city metropolitan area</t>
  </si>
  <si>
    <t xml:space="preserve">Kontgis et al. </t>
  </si>
  <si>
    <t>Applied Geography</t>
  </si>
  <si>
    <t>Across the globe, urban areas are rapidly expanding, and now the majority of the world's population lives in cities. Peri-urbanization, a specific form of urbanization characterized by rapid and fragmented growth, is also increasing, especially in developing countries. By 2030, it is anticipated that peri-urban areas in East Asia will expand by 200 million people, or 40% of total projected urban population growth, creating in these areas one of the largest and most significant land cover changes in the region. Characterizing and understanding the peri-urbanization process is critical, as these transition zones have a wide range of impacts across multiple scales, including local effects on farmer livelihoods, regional impacts to economic development, fragmented governance, as well as detrimental environmental impacts such as increased air and groundwater pollution, loss of native vegetation, and decreases in biodiversity. Yet the dynamic and piecemeal nature of peri-urbanization presents challenges for monitoring this unique process. This research combines commune-level Vietnamese census information, dense time stacks of Landsat satellite data (1990–2012), and several spatial measures to quantify urbanization and peri-urbanization in the greater Ho Chi Minh City metropolitan area from 1990 to 2012. The results indicate that 660.2 km2 of cropland was converted to urban uses (a near quintupling of urban land), while 3.5 million persons moved into the region, bringing the total population to nearly 12 million by 2012. The analysis also highlights the rapid, unplanned nature of peri-urban development: approximately one-third of new urban expansion occurs in areas &gt;40 km from the core, with nearly 50% of population expansion occurring in communes classified as peri-urban. This pattern of growth is likely linked to policies meant to spur foreign investment, and we expect that these regions will continue to attract much, if not most, of the foreign direct investment (FDI) flowing to the region, since most large manufacturing enterprises now locate in peri-urban areas.</t>
  </si>
  <si>
    <t>Spatio-temporal occurrence modeling of Highly Pathogenic Avian Influenza subtype H5N1: A case study in the Red River Delta, Vietnam</t>
  </si>
  <si>
    <t xml:space="preserve">Tran et al. </t>
  </si>
  <si>
    <t xml:space="preserve">International Journal of Health Geographies
</t>
  </si>
  <si>
    <t>Highly Pathogenic Avian Influenza (HPAI) subtype H5N1 poses severe threats to both animals and humans. Investigating where, when and why the disease occurs is important to help animal health authorities develop effective control policies. This study takes into account spatial and temporal occurrence of HPAI H5N1 in the Red River Delta of Vietnam. A two-stage procedure was used: (1) logistic regression modeling to identify and quantify factors influencing the occurrence of HPAI H5N1; and (2) a geostatistical approach to develop monthly predictive maps. The results demonstrated that higher average monthly temperatures and poultry density in combination with lower average monthly precipitation, humidity in low elevation areas, roughly from November to January and April to June, contribute to the higher occurrence of HPAI H5N1. Provinces near the Gulf of Tonkin, including Hai Phong, Hai Duong, Thai Binh, Nam Dinh and Ninh Binh are areas with higher probability of occurrence of HPAI H5N1.</t>
  </si>
  <si>
    <t>The urban health transition hypothesis: Empirical evidence of an avian influenza Kuznets curve in Vietnam</t>
  </si>
  <si>
    <t>Spencer</t>
  </si>
  <si>
    <t>Journal of Urban Health: Bulletin of the New York Academy of Medicine</t>
  </si>
  <si>
    <t>The literature on development has focused on the concept of transition in understanding the emergent challenges facing poor but rapidly developing countries. Scholars have focused extensively on the health and urban transitions associated with this change and, in particular, its use for understanding emerging infectious diseases. However, few have developed explicit empirical measures to quantify the extent to which a transitions focus is useful for theory, policy, and practice. Using open source data on avian influenza in 2004 and 2005 and the Vietnam Census of Population and Housing, this paper introduces the Kuznets curve as a tool for empirically estimating transition and disease. Findings suggest that the Kuznets curve is a viable tool for empirically assessing the role of transitional dynamics in the emergence of new infectious diseases.</t>
  </si>
  <si>
    <t>Classifying and Mapping the Urban Transition in Vietnam</t>
  </si>
  <si>
    <t xml:space="preserve">Saksena et al. </t>
  </si>
  <si>
    <t>The urban transition almost always involves wrenching social adjustment as small agricultural communities are forced to adjust rapidly to industrial ways of life. Large-scale in-migration of young people, usually from poor regions, creates enormous demand and expectations for community and social services. One immediate problem planners face in approaching this challenge is how to define, differentiate, and map what is rural, urban, and transitional (i.e., peri-urban). This project established an urban classification for Vietnam by using national census and remote sensing data to identify and map the smallest administrative units for which data are collected as rural, peri-urban, urban, or urban core. We used both natural and human factors in the quantitative model: income from agriculture, land under agriculture and forests, houses with modern sanitation, and the Normalized Difference Vegetation Index. Model results suggest that in 2006, 71% of Vietnam's 10,891 communes were rural, 18% peri-urban, 3% urban, and 4% urban core. Of the communes our model classified as peri-urban, 61% were classified by the Vietnamese government as rural. More than 7% of Vietnam's land area can be classified as peri-urban and approximately 13% of its population (more than 11 million people) lives in peri-urban areas. We identified and mapped three types of peri-urban places: communes in the periphery of large towns and cities; communes along highways; and communes associated with provincial administration or home to industrial, energy, or natural resources projects (e.g., mining). We validated this classification based on ground observations, analyses of multi-temporal night-time lights data, and an examination of road networks. The model provides a method for rapidly assessing the rural–urban nature of places to assist planners in identifying rural areas undergoing rapid change with accompanying needs for investments in building, sanitation, road infrastructure, and government institutions.</t>
  </si>
  <si>
    <t>Mapping Urban Transitions Using Multi-Temporal Landsat and Dmsp-Ols Night-Time Lights Imagery of the Red River Delta in Vietnam</t>
  </si>
  <si>
    <t xml:space="preserve">Castrence et al. </t>
  </si>
  <si>
    <t>The urban transition that has emerged over the past quarter century poses new challenges for mapping land cover/land use change (LCLUC). The growing archives of imagery from various earth-observing satellites have stimulated the development of innovative methods for change detection in long-term time series. We tested two different multi-temporal remote sensing datasets and techniques for mapping the urban transition. Using the Red River Delta of Vietnam as a case study, we compared supervised classification of dense time stacks of Landsat data with trend analyses of an annual series of night-time lights (NTL) data from the Defense Meteorological Satellite Program-Operational Linescan System (DMSP-OLS). The results of each method were corroborated through qualitative and quantitative GIS analyses. We found that these two approaches can be used synergistically, combining the advantages of each to provide a fuller understanding of the urban transition at different spatial scales.</t>
  </si>
  <si>
    <t>An Exploration of How Perceptions of the Risk of Avian Influenza in Poultry Relate to Urbanization in Vietnam</t>
  </si>
  <si>
    <t xml:space="preserve">Finuacane et al. </t>
  </si>
  <si>
    <t>EcoHealth</t>
  </si>
  <si>
    <t>This research examined how perceptions of outbreaks of highly pathogenic avian influenza (HPAI) subtype H5N1 in poultry are related to urbanization. Via in-depth interviews with village leaders, household farmers, and large farm operators in modern, transitional, and traditional communes in the north of Vietnam, we explored behaviors, attitudes, cultural values, and traditions that might amplify or attenuate HPAI outbreaks. We also explored conceptualizations of urbanization and its impacts on animal husbandry and disease outbreaks. Qualitative theme analyses identified the key impacts, factors related to HPAI outbreaks, and disease prevention and management strategies. The analyses also highlighted how urbanization improves some aspects of life (e.g., food security, family wealth and health, more employment opportunities, and improved infrastructure), but simultaneously poses significant challenges for poultry farming and disease management. Awareness of qualitative aspects of HPAI risk perceptions and behaviors and how they vary with urbanization processes may help to improve the prevention and management of emerging infectious diseases.</t>
  </si>
  <si>
    <t>grant.3100984</t>
  </si>
  <si>
    <t>0909449</t>
  </si>
  <si>
    <t>A fisheries play in an ecosystem theater: challenges of managing ecological and social drivers of marine fisheries at nested spatial scales</t>
  </si>
  <si>
    <t>Steneck and Wilson</t>
  </si>
  <si>
    <t>Despite wide geographic distribution, many species function demographically as metapopulations composed of relatively small local stocks. Recent research on those and other species found larval retention is greater, dispersal distances shorter, and demographic connectivity therefore more localized than previously thought. We illustrate these patterns for two western North Atlantic fisheries species, Atlantic cod and American lobsters. Self-organizing spatial patterns also arise in the human social part of the system, but because of biological spatial complexity, geographic boundaries of social organization are unlikely to mirror those of ecological organization. Consequently, no set of management boundaries can perfectly delineate the distribution of organisms within an ecosystem or the social structure that has grown up around them. Reliance on any single scale of management creates perverse incentives—at large scales it encourages roving bandits, at small scales stationary banditry. Nevertheless, at smaller scales, social connectivity is high and feedback about ecological effects of human activity is less ambiguous, permitting rapid, but locally biased, learning. We argue that only strong governance functioning at multiple nested scales can negotiate the spatial restraints on fishing necessary to suppress these perverse incentives. We use an analogy with international trade to illustrate the incentive problems that arise when valuable resources cross ecologically arbitrary political boundaries. We conclude that the need for multiscale governance results from the spatial/temporal heterogeneity of biological systems. Implementing multiscale governance will be difficult so long as fishermen's rights and privileges are large-scale and species specific rather than smaller-scale and responsive to local ecosystem function.</t>
  </si>
  <si>
    <t>American lobster dynamics in a brave new ocean</t>
  </si>
  <si>
    <t>Steneck and Wahle</t>
  </si>
  <si>
    <t>Canadian Journal of Fisheries and Aquatic Sciences</t>
  </si>
  <si>
    <t>Dynamic food webs and climate are changing lobster ecology and management. American lobsters (Homarus americanus) evolved in the North Atlantic under conditions of intense predation from large finfish such as Atlantic cod (Gadus morhua). Lobster’s relatively extended brood period and large larval size result in high per capita pelagic phase survival, which, coupled with settlement habitat selection for predator refugia, contributes to the species’ high lifetime reproductive success. However, the western North Atlantic is an extremely low diversity ecosystem prone to booms and busts. Extirpation of coastal predators released past constraints on lobster population growth such that lobster landings increased three- to five-fold since 1980 in Canada and the US. Climate change may stress lobsters in some regions and enhance stocks elsewhere, but it also facilitates warm-water species distribution shift northward. As lobster population densities and water temperatures increase, so do risks and consequences of disease. In the future we must expect the unexpected. “Equilibrium” conditions on which traditional fisheries management depends simply do not exist. This creates new challenges for managing this species regionally and into the future.</t>
  </si>
  <si>
    <t>Multivariate dissemination of species relationships for use in marine spatial planning</t>
  </si>
  <si>
    <t xml:space="preserve">Jordaan et al. </t>
  </si>
  <si>
    <t>Employing ecological approaches to fisheries management or comprehensive marine spatial planning requires that species assemblage structure be accounted for. Fish and invertebrate spatial distributions from the National Marine Fisheries Service demersal trawl survey conducted in the Georges Bank – Gulf of Maine region were analyzed by bootstrapped principal component analysis (PCABtsp) and normal PCA (PCANrml). PCABtsp produced confidence limits for eigenvalue stopping rules and for eigenvectors to identify significantly correlated species. Stopping rules identified the first six principal components (PCs) as relevant. Initially, summer and fall survey data from 1963 to 2006 were analyzed, but high eigenvector variation led to reductions in the species and time series used. Confidence interval variation was achieved through removal of highly migratory species and restriction of the time series. PC scores were mapped using inverse distance weighted interpolation to reveal multispecies spatial arrangements. Core areas of species groupings and overlapping zones of higher diversity can be delineated and, even under high fishing pressure with large compositional changes, the assemblages maintained robust spatial organization. This spatial organization could be employed to protect appropriate species groups and minimize bycatch. Careful analysis of survey data can help ensure area-based management schemes are consistent with ecological scales.</t>
  </si>
  <si>
    <t>The spatial dimensions of fisheries: putting it all in place</t>
  </si>
  <si>
    <t xml:space="preserve">Lorenzen et al. </t>
  </si>
  <si>
    <t>Explicit consideration of space and place in fisheries science and governance holds great promise for addressing management failures caused by inappropriately defined boundaries, disregard for spatial dynamics in assessments, and incompatible ocean uses. Most importantly, it can foster the emergence of sustainable, rights-based governance regimes and protected areas to aid conservation and restoration of marine ecosystems. The proceedings of the 2008 Mote Symposium in Fisheries Ecology review and synthesize recent progress in spatial fisheries science as a basis for effective space- and place-based governance. Ecological, social, and governance systems operate at multiple, nested scales. Identification of these scales and fostering of multiscale linkages and feedback loops is a key challenge in spatial governance. Spatial management measures provide opportunities for effective regulation and conservation at low transaction costs. They also provide new opportunities as well as challenges for fisheries assessment. Effective implementation of spatial governance benefits from participatory planning involving all legitimate stakeholders and responsive, adaptive, learning approaches.</t>
  </si>
  <si>
    <t>Impacts of population and fishery spatial structures on fishery stock assessment</t>
  </si>
  <si>
    <t xml:space="preserve">Guan et al. </t>
  </si>
  <si>
    <t>Fish populations and fishing efforts in most fisheries exhibit spatial heterogeneity. However, spatial considerations are generally ignored in fishery stock assessment and management because of a lack of spatially explicit data and poor understanding of the spatial dynamics of most fisheries. This study uses a simulation approach to evaluate the consequences of misspecifying spatial structure and migration during the assessment process. We developed an operating model to simulate a fishery using US Atlantic herring (Clupea harengus) as our model species. This population consists of two well-defined spawning substocks distributed and mixed in four management areas. Simulations were done for three alternative “true” populations, each having a different spatial structure both biologically and with regard to the geographic distribution of fishing effort. Stock assessments were then performed for the three simulated “true” populations using standard methodologies and assumptions currently used. Management-area-based assessments lead to overestimation of spawning stock biomass and underestimation of fishing mortality because of the interaction within the management area between the spatial structure of the population and that of the spatially heterogeneous fishery removals. In contrast, when fishing is spatially homogeneous, movement across management boundaries may not be relevant to modeling population dynamics. Such an idealized situation does not typically hold, however.</t>
  </si>
  <si>
    <t>Voluntary Participation in Regional Fisheries Management Council Meetings</t>
  </si>
  <si>
    <t>Danielle T. Brzezinski, James Wilson and Yong Chen</t>
  </si>
  <si>
    <t>Insufficient and unrepresentative participation in voluntary public hearings and policy discussions has been problematic since Aristotle’s time. In fisheries, research has shown that involvement is dominated by financially resourceful and extreme-opinion stakeholders and tends to advantage groups that have a lower cost of attendance. Stakeholders may exhibit only one or all of these traits but can be still similarly advantaged. The opposites of these traits tend to characterize the disadvantaged, such as the middle-ground opinions, the less wealthy or organized, and the more remote stakeholders. Remoteness or distance is the most straightforward and objective of these characteristics to measure. We analyzed the New England Fishery Management Council’s sign-in sheets for 2003–2006, estimating participants’ travel distance and associations with the groundfish, scallop, and herring industries. We also evaluated the representativeness of participation by comparing attendance to landings and permit distributions. The distance analysis showed a significant correlation between attendance levels and costs via travel distance. These results suggest a potential bias toward those stakeholders residing closer to meeting locations, possibly disadvantaging parties who are further and must incur higher costs. However, few significant differences were found between the actual fishing industry and attendee distributions, suggesting that the geographical distribution of the meeting attendees is statistically similar to that of the larger fishery. The interpretation of these results must take into consideration the limited time span of the analysis, as policy changes may have altered the industry make-up and location prior to our study. Furthermore, the limited geographical input of stakeholders may lend bias to the Council’s perception of ecological and social conditions throughout the spatial range of the fishery. These factors should be further considered in the policy-formation process in order to incorporate a broader range of stakeholder input.</t>
  </si>
  <si>
    <t>Factions, Models, and Resource Regulation: Prospects for Lowering the Maine Lobster Trap Limit</t>
  </si>
  <si>
    <t xml:space="preserve">Acheson and Acheson </t>
  </si>
  <si>
    <t>One of the most important questions facing resource management is how to regulate industries exploiting natural resources. Currently there is an effort in the Maine lobster industry to get lower trap limits, which provides an opportunity to get detailed information on the political factors influencing legislation in an important and highly successful industry. In many industries, including the Maine lobster industry, many laws come in the aftermath of conflict between industry factions seeking laws to get distributional benefits. In the Maine lobster industry, the politics of getting lower trap limits are byzantine. Two factions have different models of the fishery, leading them to advocate different policies. The positions of people in each faction are very complicated. Those favoring a lower trap limit assume the industry is highly inefficient and that a lower trap limit would result in better catches per trap haul, lower costs of operations and higher profits. Some of those opposing a trap limit assume fishing more traps will lower profits; others assume it will raise profits. Those opposing lower trap limits offer five different sets of reasons for their viewpoint. To date, efforts to impose a lower trap limit have been blocked, but a number of factors could change the strength of the factions and tip the balance. In this industry, resource management policy is being made in an atmosphere in which different industry groups are pulling in different directions for complex sets of reasons.</t>
  </si>
  <si>
    <t>Developing and Evaluating Harvest Control Rules with Different Biological Reference Points for the American Lobster Fishery in the Gulf of Maine</t>
  </si>
  <si>
    <t>The American lobster (Homarus americanus) supports one of the most valuable commercial fisheries in the United States. Controversy exists, however, in terms of the biological reference point (BRP) used in assessing lobster stock status, and there is no fully established or evaluated harvest control rule (HCR). A sex-specific, size-dependent operating model is developed to evaluate the performance of two HCRs, discrete and continuous, which adjust annual fishing mortality discretely and linearly, respectively, based on the status of the fishery. For each HCR, different BRPs are considered along with management duration, recruitment dynamics, and natural mortality. HCRs with a suitable set of BRPs can drive the fishery from an undesirable status to an optimal status. The continuous HCR tends to perform better than the discrete one. The Ftarget of 0.31 year−1 showed the best performance in the long term by balancing the needs of the fishing industry and conservation bodies. However, this was not the case in the short term. An Ntarget of 49.6 million would allow the American lobster to be maintained at its current stock level, with high recruitment and stable natural mortality. The study provides a framework for a systematic evaluation of management regulations for the American lobster.</t>
  </si>
  <si>
    <t>Spatial Structuring of the Fish Community in Association Variables in the Coastal Gulf of Maine</t>
  </si>
  <si>
    <t>Journal of the North Atlantic Fisheries Science</t>
  </si>
  <si>
    <t>The Evolution of the Maine Lobster V-Notch program Practice: Cooperation in a Prisoner,</t>
  </si>
  <si>
    <t>Acheson and Gardner</t>
  </si>
  <si>
    <t>The Maine lobster industry is experiencing record high catches because, in all probability, of an effective management program. One of the most important conservation measures is the V-notch program that allows fishermen to conserve proven breeding females by notching the tails of egg-bearing lobsters. Such marked lobsters may never be taken. Although thousands of lobster fishermen participate, it is a voluntary practice. The genesis of this practice is not easily explained, because V-notching poses a prisoner’s dilemma problem that gives fishermen an incentive to avoid the practice. The most common explanations for ways to overcome prisoner’s dilemma problems will not work in the case of the V-notch. An unusual combination of factors explains the V-notch program: (1) a strong belief among those in the industry that the V-notch is effective in conserving the lobster stock; (2) a low discount rate because the long-term gains from V-notching are higher than the one-time gain from defection; (3) a gain in reputation for those who V-notch. At the start of the 20th century, fishermen did not V-notch; by the end of the century, V-notching was common. We explain the change in strategies using a three-parameter evolutionary model that emphasizes the importance of culture change.</t>
  </si>
  <si>
    <t>grant.3100985</t>
  </si>
  <si>
    <t>Lessons Learned from Chicago Wilderness: Implementing and Sustaining Conservation Management in an Urban Setting</t>
  </si>
  <si>
    <t>grant.3101006</t>
  </si>
  <si>
    <t>A distributed data component for the Open Modeling Interface</t>
  </si>
  <si>
    <t xml:space="preserve">Bulatewicz et al. </t>
  </si>
  <si>
    <t>As the volume of collected data continues to increase in the environmental sciences, so too does the need for effective means for accessing those data. We have developed an Open Modeling Interface (OpenMI) data component that retrieves input data for model components from environmental information systems and delivers output data to those systems. The adoption of standards for both model component input–output interfaces and web services make it possible for the component to be reconfigured for use with different linked models and various online systems. The data component employs three techniques tailored to the unique design of the OpenMI that enable efficient operation: caching, prefetching, and buffering, making it capable of scaling to large numbers of simultaneous simulations executing on a computational grid. We present the design of the component, an evaluation of its performance, and a case study demonstrating how it can be incorporated into modeling studies.</t>
  </si>
  <si>
    <t>Groundwater Pumping by Heterogeneous Users</t>
  </si>
  <si>
    <t xml:space="preserve">Saak and Peterson </t>
  </si>
  <si>
    <t>Farm size is a significant determinant of both groundwater-irrigated farm acreage and groundwater-irrigation-application rates per unit land area. This paper analyzes the patterns of groundwater exploitation when resource users in the area overlying a common aquifer are heterogeneous. In the presence of user heterogeneity, the common resource problem consists of inefficient dynamic and spatial allocation of groundwater because it impacts income distribution not only across periods but also across farmers. Under competitive allocation, smaller farmers pump groundwater faster if farmers have a constant marginal periodic utility of income. However, it is possible that larger farmers pump faster if the Arrow-Pratt coefficient of relative risk-aversion is sufficiently decreasing in income. A greater farm-size inequality may either moderate or amplify income inequality among farmers. Its effect on welfare depends on the curvature properties of the agricultural output function and the farmer utility of income. Also, it is shown that a flat-rate quota policy that limits the quantity of groundwater extraction per unit land area may have unintended consequences for the income distribution among farmers.</t>
  </si>
  <si>
    <t>Groundwater surface water interactions and the role of phreatophytes in identifying recharge zones</t>
  </si>
  <si>
    <t>Ahring and Steward</t>
  </si>
  <si>
    <t>Hydrology and Earth System Sciences</t>
  </si>
  <si>
    <t>Groundwater and surface water interactions within riparian corridors impact the distribution of phreatophytes that tap into groundwater stores. The changes in canopy area of phreatophytes over time is related to changes in depth to groundwater, distance from a stream or river, and hydrologic soil group. Remote sensing was used to determine the location of trees with pre-development and post-development aerial photography over the Ogallala Aquifer in the central plains of the United States. It was found that once the depth to groundwater becomes greater than about 3 m, tree populations decrease as depth to water increases. This subsequently limited the extent of phreatophytes to within 700 m of the river. It was also found that phreatophytes have a higher likelihood of growing on hydrologic soil groups with higher saturated hydraulic conductivity. Phreatophytes exist along portions of the Arkansas River corridor where significant decreases in groundwater occurred as long as alluvium exists to create perched conditions where trees survive dry periods. Significant decreases (more that 50%) in canopy cover exists along river segments where groundwater declined by more than 10 m, indicating areas with good hydraulic connectivity between surface water and groundwater. Thus, interpretation of changes in phreatophyte distribution using historical and recent aerial photography is important in delineating zones of enhanced recharge where aquifers might be effectively recharged through diversion of surface water runoff.</t>
  </si>
  <si>
    <t>The Analytic Element Method for rectangular gridded domains and application to the Ogallala Aquifer</t>
  </si>
  <si>
    <t>Steward and Allen</t>
  </si>
  <si>
    <t>Advances in Water Resources</t>
  </si>
  <si>
    <t>Groundwater studies face computational limitations when providing local detail (such as well drawdown) within regional models. We adapt the Analytic Element Method (AEM) to extend separation of variable solutions for a rectangle to domains composed of multiple interconnected rectangular elements. Each rectangle contains a series solution that satisfies the governing equations and coefficients are adjusted to match boundary conditions at the edge of the domain and continuity conditions across adjacent rectangles. A complete mathematical implementation is presented including matrices to solve boundary and continuity conditions. This approach gathers the mathematical functions associated with head and velocity within a small set of functions for each rectangle, enabling fast computation of these variables. Benchmark studies verify that conservation of mass and energy conditions are accurately satisfied using a method of images solution, and also develop a solution for heterogeneous hydraulic conductivity with log normal distribution. A case study illustrates that the methods are capable of modeling local detail within a large-scale regional model of the High Plains Aquifer in the central USA and reports the numerical costs associated with increasing resolution, where use is made of GIS datasets for thousands of rectangular elements each with unique geologic and hydrologic properties, Methods are applicable to interconnected rectangular domains in other fields of study such as heat conduction, electrical conduction, and unsaturated groundwater flow.</t>
  </si>
  <si>
    <t>The Simple Script Wrapper for OpenMI: Enabling interdisciplinary modeling studies</t>
  </si>
  <si>
    <t>Integrated environmental modeling enables the development of comprehensive simulations by compositing individual models within and across disciplines. The Simple Script Wrapper (SSW), developed here, provides a foundation for model linkages and integrated studies. The Open Modeling Interface (OpenMI) enables model integration but it is challenging to incorporate scripting languages commonly used for modeling and analysis such as MATLAB, Scilab, and Python. We have developed a general-purpose software component for the OpenMI that simplifies the linking of scripted models to other components. Our solution enables scientists to easily make their scripting language code linkable to OpenMI-compliant models fostering collaborative, interdisciplinary integrated modeling. The simplicity afforded by our solution is presented in a case study set in the context of irrigated agriculture. The software is available online as supplementary material and includes an example that may be followed to employ our methods.</t>
  </si>
  <si>
    <t>Application of the conceptual groundwater data model in the Upper Arkansas River corridor, western Kansas</t>
  </si>
  <si>
    <t xml:space="preserve">Yang
</t>
  </si>
  <si>
    <t>Journal of Earth Science</t>
  </si>
  <si>
    <t>Large-scale water pumping has caused significant decline in groundwater level in the Upper Arkansas corridor region, which in turn has triggered a chain of hydrological and ecological impacts. A newly developed conceptualization groundwater data model was used to organize various datasets on the Upper Arkansas corridor groundwater system and to develop a MODFLOW model to simulate groundwater flow in the region from 1959 to 2005. The simulation results have shown a significant decline in groundwater level and the conversion of Arkansas River from a gaining river to a losing river in the western two-thirds of the study area. Correlation analysis between percentage of salt cedar and the hydrogeological conditions indicates that these hydrogeological changes at least partially account for invasion of salt cedar that is more drought tolerant. The analysis also illustrates the complexity of the interaction mechanisms between hydrological conditions and salt cedar distribution, and suggests the need for better data on salt cedar distribution with higher spatial resolution and across larger hydrological gradients.</t>
  </si>
  <si>
    <t>From precipitation to groundwater baseflow in a native prairie ecosystem: a regional study of the Konza LTER in the Flint Hills of Kansas, USA</t>
  </si>
  <si>
    <t xml:space="preserve">Steward et al. </t>
  </si>
  <si>
    <t>Methods are developed to study hydrologic interactions across the surficial/groundwater interface in a native prairie ecosystem. Surficial ecohydrologic processes are simulated with the USDA's EPIC model using daily climate data from the Kansas Weather Data Library, vegetation and soil data from the USDA, and current land-use management practices. Results show that mean annual precipitation (from 1985–2005) is partitioned into 13% runoff regionally and 14% locally over the Konza LTER, lateral flow through soil is 1% regionally and 2% locally, groundwater recharge is 11% regionally and 9% locally, and evapotranspiration accounts for the remaining 75%. The spatial distribution of recharge was used in a regional Modflow groundwater model that was calibrated to existing groundwater observations and field measurements gathered for this study, giving a hydraulic conductivity in the Flint Hills region of 1–2 m dayˉ¹ with a local zone (identified here) of 0.05–0.1 m dayˉ¹. The resistance was set to fixed representative values during model calibration of hydraulic conductivity, and simple log-log relations correlate the enhanced recharge beneath ephemeral upland streams and baseflow in perennial lowland streams to the unknown resistance of the streambeds. Enhanced recharge due to stream transmission loss (the difference between terrestrial runoff and streamflow) represents a small fraction of streamflow in the ephemeral upland and the resistance of this streambed is 100 000 day. Long-term baseflow in the local Kings Creek watershed (2% of the groundwater recharge over the watershed) is met when the resistance of the lowland streambed is 1000 day. The coupled framework developed here to study surficial ecohydrological processes using EPIC and groundwater hydrogeological processes using Modflow provides a baseline hydrologic assessment and a computational platform for future investigations to examine the impacts of climate change, vegetative cover, soils, and management practices on hydrologic forcings.</t>
  </si>
  <si>
    <t>Reply to Butler et al.: A Sound Hydrologic Foundation for Interdisciplinary Studies of the High Plains Aquifer</t>
  </si>
  <si>
    <t>NA</t>
  </si>
  <si>
    <t>Accessible integration of agriculture, groundwater, and economic models using the Open Modeling Interface (OpenMI): methodology and initial results</t>
  </si>
  <si>
    <t>Policy for water resources impacts not only hydrological processes, but the closely intertwined economic and social processes dependent on them. Understanding these process interactions across domains is an important step in establishing effective and sustainable policy. Multidisciplinary integrated models can provide insight to inform this understanding, though the extent of software development necessary is often prohibitive, particularly for small teams of researchers. Thus there is a need for practical methods for building interdisciplinary integrated models that do not incur a substantial development effort. In this work we adopt the strategy of linking individual domain models together to build a multidisciplinary integrated model. The software development effort is minimized through the reuse of existing models and existing model-linking tools without requiring any changes to the model source codes, and linking these components through the use of the Open Modeling Interface (OpenMI). This was found to be an effective approach to building an agricultural-groundwater-economic integrated model for studying the effects of water policy in irrigated agricultural systems. The construction of the integrated model provided a means to evaluate the impacts of two alternative water-use policies aimed at reducing irrigated water use to sustainable levels in the semi-arid grasslands overlying the Ogallala Aquifer of the Central US. The results show how both the economic impact in terms of yield and revenue and the environmental impact in terms of groundwater level vary spatially throughout the study region for each policy. Accessible integration strategies are necessary if the practice of interdisciplinary integrated simulation is to become widely adopted.</t>
  </si>
  <si>
    <t>Explore the Interactions between Human-induced Groundwater Salt 
Intrusion and Salt Cedar Invasion in the Upper Arkansas River Corridor 
in Kansas, U.S.</t>
  </si>
  <si>
    <t>Yang and Steward</t>
  </si>
  <si>
    <t>Procedia Environmental Sciences</t>
  </si>
  <si>
    <t>The Arkansas River is one of the most saline rivers in the United States. Substantial water pumping in the Upper Arkansas Corridor region has triggered a chain of hydrological impacts, including significant groundwater decline, the conversion of the Arkansas River from a gaining river to a losing river, and the subsequent accelerated movement of sulfate from surface waters to groundwater. With the aid of the conceptualization groundwater data model, a two-layer transient MODFLOW model has been developed to simulate groundwater flow and sulfate transport in the region from 1959 to 2005. Correlation analysis between the distribution of the invasive salt cedar and the simulated groundwater salt concentration indicates that these hydrogeological changes at least partially account for the invasion of salt cedar, which is usually considered more salt tolerant. The analysis results also illustrate the complexity of the interaction mechanisms between hydrological conditions and salt cedar distribution, and suggest the need for more studies in this field.</t>
  </si>
  <si>
    <t>grant.3102966</t>
  </si>
  <si>
    <t>Transpiration from urban trees in a semi-arid climate is constrained by xylem vulnerability to cavitation</t>
  </si>
  <si>
    <t>Litvak E, McCarthy HR, Pataki DE.</t>
  </si>
  <si>
    <t>Tree Physiology</t>
  </si>
  <si>
    <t>Establishing quantitative links between plant hydraulic properties and the response of transpiration to environmental factors such as atmospheric vapor pressure deficit (D) is essential for improving our ability to understand plant water relations across a wide range of species and environmental conditions. We studied stomatal responses to D in irrigated trees in the urban landscape of Los Angeles, California. We found a strong linear relationship between the sensitivity of tree-level transpiration estimated from sap flux (mT; slope of the relationship between tree transpiration and ln D) and transpiration at D = 1 kPa (ETref) that was similar to previous surveys of stomatal behavior in natural environments. In addition, mT was significantly related to vulnerability to cavitation of branches (P50). While mT did not appear to differ between ring- and diffuse-porous species, the relationship between mT and P50 was distinct by wood anatomy. Therefore, our study confirms systematic differences in water relations in ring- versus diffuse-porous species, but these differences appear to be more strongly related to the relationship between stomatal sensitivity to D and vulnerability to cavitation rather than to stomatal sensitivity per se.</t>
  </si>
  <si>
    <t>The evolution of tree nursery offerings in Los Angeles County over the last 110 year</t>
  </si>
  <si>
    <t xml:space="preserve">Pincetl et al. </t>
  </si>
  <si>
    <t>Interest in urban vegetation has increased dramatically. Urban trees are an important aspect of the urban environment but there is little known about the potential sources of those trees, change in tree species diversity over time and the factors leading to the contemporary floristic composition in cities. We investigate tree nursery offerings in Los Angeles County over the past 110 years through the use of here-to-fore unexplored nursery catalogs to determine the diversity of trees that have been commercially available over time. Tree species information was collected spanning a 110-year study period and analyzed the data for four time periods (1900–1929, 1930–1959, 1960–1989, and 1990–2011). We found the number of genera and tree species offered significantly increased in the past 20 years (1990–2011). The numbers of non-native trees, angiosperms, and deciduous species all significantly increased with but no changes were observed in the numbers of native, evergreen, or gymnosperm species offered over this time period. The largest numbers of palm species were offered in 1900–1929. Overall there were 562 unique species offered belonging to 201 different genera in the 120-year study period, 48 species were California native trees and 514 of these were non-native species indicating that perhaps Los Angeles has one of the most diverse number of tree species offered for sale by the nursery industry.</t>
  </si>
  <si>
    <t>A trait based ecology of the Los Angeles urban forest.</t>
  </si>
  <si>
    <t>Pataki DE, McCarthy HR, Gillespie T, Jenerette GD, Pincetl S.</t>
  </si>
  <si>
    <t>Ecosphere</t>
  </si>
  <si>
    <t>Plant functional trait classifications have provided a useful framework for understanding the biodiversity of natural ecosystems. Here we propose that trait‐based ecology may be expanded for understanding urban biodiversity in human planted and human dominated land cover by including plant attributes that influence human choices about cultivated species in novel ecosystems. We measured leaf functional traits in 24 tree species grown in the Los Angeles region of southern California in order to assess whether leaf functional traits were (1) predictable based on biogeographic region of origin, and (2) related to urban plant performance and ecosystem‐services based traits. This entailed the development of a proposed new, ecosystem services‐based classification of tree species traits is based on ∼1000 household surveys of the preferences of urban residents for specific tree attributes in southern California. We evaluated the relationship between leaf functional traits, ecosystem services‐based traits, and urban tree performance as measured by stem growth and predawn leaf water potential (as a metric of rooting distributions). Leaf functional traits were strongly predictable based on species' biogeographic region of origin including native habitat type and continent of origin, and hence appeared to be conserved in the urban environment. Ecosystem services‐based traits such as tree water use, provision of showy flowers, size at maturity, and growth rates were also predictable based on geographic region of origin, and several ecosystem services‐based traits were related to leaf functional traits. We suggest that ecosystem services‐based traits may be useful variables to quantify in studies of urban forest community assembly, where species composition is strongly influenced by decision‐making based on the preferences of urban residents and stakeholders. Our initial ecosystem services‐based trait classification is defined from the results of household surveys and measurements in the Los Angeles area; these results are likely to vary by location, and can be improved with additional data on the performance, physiology, and morphology of urban trees as well as a better understanding of human preferences by region.</t>
  </si>
  <si>
    <t>Also listed in grant 919381</t>
  </si>
  <si>
    <t>Triple exposure: Regulatory, climatic, and political drivers of water management changes in the city of Los Angeles,</t>
  </si>
  <si>
    <t>Hughes, S. Pincetl S., Boone, C.</t>
  </si>
  <si>
    <t>Cities</t>
  </si>
  <si>
    <t>The city of Los Angeles has undergone a significant change in its approach to water management and service delivery in the last 30 years. These changes include a shift to local water resource development and more collaborative decision making. Drawing from ideas in the transitions and policy change literatures, we develop an exposure-based framework for explaining major change. We hypothesize that major change in the relationship between cities and the environment is driven by exposure to reinforcing climatic, regulatory and political shifts. Interviews with decision makers, managers, NGOs and academics are used to demonstrate how this triple exposure has led to major change in water management in Los Angeles in the last thirty years. While the changes are significant, there are remaining financial, political and institutional barriers to achieving the city’s goals of greater water independence and collaborative decision making.</t>
  </si>
  <si>
    <t>A time series of urban forestry in Los Angeles</t>
  </si>
  <si>
    <t>Gillespie, T.W., Pincetl, S., Brossard, S., Smith, J., Saatchi, S., Pataki, D., and Saphores, J.-D.</t>
  </si>
  <si>
    <t>There has been an increasing interest in the evolution of urban forests. This research uses historic and digital aerial photography to quantify changes in tree density in Los Angeles, California since the 1920’s. High-resolution geographic information system analysis (4 to 6 time periods) of three regions (San Fernando Valley, Hollywood, Los Angeles Basin) of Los Angeles reveals that there has not always been an increase in tree density with time. Tree densities on public and private land were highest in the 1940’s in Hollywood, while the San Fernando Valley and Los Angeles Basin experienced a near linear increase in tree density on both private and public land since the 1920’s. When historic tree density reconstructions were examined for the 15 Los Angeles city council districts from the 1920’s, 1950’s and 2006, most districts in Los Angeles have experienced a significant increase in tree density, however, there has been wide variation in tree densities among city council districts. Trees densities have generally been higher on private land since the 1920’s and currently tree densities on private land are significantly higher than on public land. Results suggest the evolution of urban forests in Los Angeles mirrors the dynamics of urban forests in desert and grassland cities. It is possible to reconstruct the development of urban forests in sections of cities using historic and contemporary aerial photography. We estimated that Los Angeles averages approximately 104 trees per hectare (82 private land, 22 public land) based on 2006 imagery at 0.3 m resolution, however, field validation suggests that we identified only 73% of trees. Although there is still space to plant trees on public land, private land owners will need to be heavily involved in order to achieve the goals of Los Angeles’ Million Tree Initiative.</t>
  </si>
  <si>
    <t>Do arid species use less water than mesic species in an irrigated common garden? Urban ecosystems</t>
  </si>
  <si>
    <t>Goedhart CM, Pataki DE.</t>
  </si>
  <si>
    <t>There is an increasing need to consider the water use of horticultural plants grown in arid and semi-arid garden settings. Species that originate from arid and semi-arid regions are often considered suitable for xeriscaping, but there have been relatively few direct measurements of important water relations parameters such as gas exchange, resistance to cavitation, and water use efficiency (WUE) in irrigated urban gardens. In this study, we compared plant gas exchange, cavitation resistance, and WUE in evergreen shrub species from arid, temperate, and tropical environments grown in an irrigated common garden environment. Contrary to expectations, arid and non-riparian species had greater transpiration rates than temperate and riparian species, and lower specific leaf area than tropical and riparian species. Temperate species had the highest WUE as measured with the isotopic composition of leaf soluble sugar. Cavitation resistance and maximum hydraulic conductivity were not different among species from different biomes. These results indicate that under well-watered conditions, species from temperate environments may use less water than species from arid environments. In addition, native habitat is not a strong predictor of resistance to cavitation, which has implications for plant responses to water stress and drought.</t>
  </si>
  <si>
    <t>Goedhart and Pataki</t>
  </si>
  <si>
    <t>Coupling biogeochemical cycles in urban environments: Ecosystem services, green solutions, and misconceptions</t>
  </si>
  <si>
    <t>Pataki DE, Carreiro MM, Cherrier J, Grulke NE, Jenning V, Pincetl S, Pouyat RV, Whitlow TH, Zipperer WC.</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</si>
  <si>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</si>
  <si>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Socio-ecohydrology and the urban water challenge</t>
  </si>
  <si>
    <t>Pataki DE, Boone CG, Hogue TS, Jenerette GD, McFadden JP, Pincetl S.</t>
  </si>
  <si>
    <t>Ecohydrology</t>
  </si>
  <si>
    <t>Urban water systems are highly engineered. However, hydrology and ecology are still closely linked in semi‐arid urban ecosystems in which surface characteristics, vegetation, and water flows are all highly transformed. Although these systems are human‐dominated, there are many uncertainties in the water budgets of semi‐arid cities, because evapotranspiration, runoff, groundwater recharge, and leakage are poorly constrained. Decision‐making, governance, and socioeconomic factors play important roles in determining urban hydrologic budgets. We offer a framework to integrate these factors in studies that combine biophysical and social dimensions of the urban water system using the example of western US cities, which are facing critical issues in water supply and demand, and which can benefit from a more comprehensive understanding of the factors that determine water consumption, distribution and availability. Because of the severity of the water crisis in the western US, and the biophysical, institutional, and cultural barriers to developing and implementing new water management practices, this region provides useful lessons for addressing water challenges in other regions.</t>
  </si>
  <si>
    <t>grant.3102999</t>
  </si>
  <si>
    <t>Jenerette GD, Potere D.</t>
  </si>
  <si>
    <t>Jenerette GD, Shen W</t>
  </si>
  <si>
    <t>The evolution of tree nursery offerings in Los Angeles County over the last 110 years</t>
  </si>
  <si>
    <t>Pincetl S, Prabhu S, Gillespie T, Jenerette GD, Pataki DE.</t>
  </si>
  <si>
    <t>nterest in urban vegetation has increased dramatically. Urban trees are an important aspect of the urban environment but there is little known about the potential sources of those trees, change in tree species diversity over time and the factors leading to the contemporary floristic composition in cities. We investigate tree nursery offerings in Los Angeles County over the past 110 years through the use of here-to-fore unexplored nursery catalogs to determine the diversity of trees that have been commercially available over time. Tree species information was collected spanning a 110-year study period and analyzed the data for four time periods (1900–1929, 1930–1959, 1960–1989, and 1990–2011). We found the number of genera and tree species offered significantly increased in the past 20 years (1990–2011). The numbers of non-native trees, angiosperms, and deciduous species all significantly increased with but no changes were observed in the numbers of native, evergreen, or gymnosperm species offered over this time period. The largest numbers of palm species were offered in 1900–1929. Overall there were 562 unique species offered belonging to 201 different genera in the 120-year study period, 48 species were California native trees and 514 of these were non-native species indicating that perhaps Los Angeles has one of the most diverse number of tree species offered for sale by the nursery industry.</t>
  </si>
  <si>
    <t>Plant water use efficiency as a metric of urban ecosystem services</t>
  </si>
  <si>
    <t>McCarthy HR, DE Pataki, GD Jenerette</t>
  </si>
  <si>
    <t>Trees in urban ecosystems are valued for shade and cooling effects, reduction of CO2 emissions and pollution, and aesthetics, among other benefits. However, in arid and semiarid regions, urban trees must be maintained through supplemental irrigation. In these regions it is desirable to identify tree species that are especially efficient in the balance between water loss and carbon uptake. We used a common‐garden approach to compare water‐use efficiency (WUE) at leaf and tree scales for commonly planted, nonnative tree species in the Los Angeles Basin (California, USA), in order to evaluate WUE as a metric of the trade‐off between water use and growth in urban trees. Leaf‐level gas exchange, sap flux density, leaf δ13C, and stem growth measurements were conducted on eight species within the Los Angeles County Arboretum: Brachychiton discolor, B. populneus, Eucalyptus grandis, Ficus microcarpa, Jacaranda chelonia, Gleditsia triacanthos, Lagerstroemia indica, and Koelreuteria paniculata. We found species with high instantaneous WUE also had the highest tree‐level seasonal WUE (stem basal‐area increment (BAI)/total transpiration). High tree‐level WUE resulted from low water use in B. discolor, B. populneus, and E. grandis. In contrast, high basal‐area growth explained moderately high WUE in F. microcarpa. Notably, high WUE was not associated with low BAI. At a monthly time scale, nearly all species showed the highest WUE during late spring/early summer, when the majority of basal‐area growth occurred. Although leaf‐ and tree‐level WUE were reasonably well correlated, leaf δ13C was not significantly related to leaf‐ or tree‐level WUE. Overall, the most water‐efficient species were evergreen, or from regions that experience high vapor‐pressure deficit (VPD). These results suggest that whole‐tree WUE is a useful measure of the balance between some critical costs and benefits of irrigated urban trees and may be helpful in determining which trees should be planted to maximize growth while conserving water. Although measuring whole‐tree WUE directly provides the most complete understanding of urban tree costs and benefits, this study suggests that leaf‐level instantaneous measurements of WUE and knowledge of species native climates may be reasonable proxies.</t>
  </si>
  <si>
    <t>Jenerette GD, Harlan SL, Stefanov W, Martin C.</t>
  </si>
  <si>
    <t>The luxury of vegetation and the legacy of tree biodiversity in Los Angeles</t>
  </si>
  <si>
    <t>Clarke LW, Jenerette GD, Davila A.</t>
  </si>
  <si>
    <t>Urban vegetation cover and biodiversity provide ecosystem services to city residents, though the mechanisms affecting managed vegetation cover and biodiversity across varying urban land uses are not well understood. To evaluate competing mechanisms influencing urban vegetation cover and tree biodiversity, we collected data from 350 plots in the City of Los Angeles, CA. Alpha (α) and beta (β) tree biodiversity were quantified using sample based rarefaction curves. Hypotheses of independent climate, land use, luxury and legacy effects were evaluated with residual regression analysis and best models were chosen using AIC. Residential land use had the highest α biodiversity at all sampling scales, but the lowest β diversity, possibly indicating a limited plant pool for managers. Increased median household income was independently related to each type of vegetation cover, supporting a luxury effect. Regression models explaining the most variation in cover also included population density. In contrast, tree species richness was only positively related to housing age, supporting the legacy effect. Median income had no independent effect on tree biodiversity, which contrasts with patterns in other arid cities. However, age and income had an interactive effect. The highest α and β tree diversity were found in old, high-income locations. Managing for ecosystem services provided by vegetation should prioritize low income neighborhoods for increasing cover, while managing for biodiversity should maintain existing diversity in older neighborhoods and encourage new species in newer neighborhoods.</t>
  </si>
  <si>
    <t>City trees: Urban greening needs better data</t>
  </si>
  <si>
    <t>Pataki DE, Alberti M, Cadenasso ML, Felson AJ, McDonnell MJ, Pincetl S, Pouyat RV, Setala H, Whitlow TW</t>
  </si>
  <si>
    <t>Current urban-greening programmes are all too often based on inadequate data (see, for example, C. T. Driscoll et al. BioScience 62, 354–366; 2012), and models for estimating the value of urban vegetation are largely untested. To make substantive progress towards urban sustainability, city managers and researchers need to know where, when, how and which greening programmes are appropriate for urban areas. Simplified urban-forest models have been widely used to estimate the benefits of scattered planting of trees in city parks and avenues, but these mostly fail to build in estimates of uncertainty or to consider trade-offs and costs. For example, urban forests would be unlikely to reduce atmospheric concentrations of polluting particulates and nitrogen dioxide (H. Setälä et al. Environ. Pollut. 183, 104–112; 2013), and their high pollen density could exacerbate respiratory conditions such as asthma. We suggest, therefore, that urban-greening strategies should be tailored specifically to their localities. Programmes need to be validated by testing against comparative studies that capture spatial and temporal variability in and among cities. This means that local urban data collection and ecosystem modelling will have to meet the same high standards as those applied to non-urban areas.</t>
  </si>
  <si>
    <t>Transpiration sensitivity of urban trees in a semi-arid climate is constrained by xylem vulnerability to cavitation</t>
  </si>
  <si>
    <t>Litvak E, McCarthy HR, Pataki DE</t>
  </si>
  <si>
    <t>grant.3104829</t>
  </si>
  <si>
    <t>Something Borrowed, Everything New: Innovation and Institutionalization in Urban Climate Governance</t>
  </si>
  <si>
    <t>Anguelovski, Isabelle and JoAnn Carmin</t>
  </si>
  <si>
    <t>Current Opinion in Environmental Sustainability</t>
  </si>
  <si>
    <t>The traditional view of climate governance is that local action is shaped by international agreements and national policies, the priorities of funders, and ideas advanced by nongovernmental organizations and transnational networks. Some cities take action in response to these actors and the pressures they exert. However, most are motivated by internal goals and are taking independent action to advance their climate agendas. While mitigation planning is a relatively more institutionalized field of action than adaptation, cities in both the global North and South are testing new institutional arrangements and experimenting with adaptation and mitigation policies, plans, and processes as they seek to develop and advance their climate agendas. The lack of resources, capacity, and institutions to support local climate action appears to be fostering urban entrepreneurship, but these constraints also may be limiting the speed of program development and sustained gains that cities can achieve.</t>
  </si>
  <si>
    <t>Urban Climate Adaptation in the Global South: Planning in an Emerging Policy Domain</t>
  </si>
  <si>
    <t>Carmin, JoAnn, Isabelle Anguelovski, and Debra Roberts</t>
  </si>
  <si>
    <t>Journal of Planning Education and Research</t>
  </si>
  <si>
    <t>grant.3105229</t>
  </si>
  <si>
    <t>Soil carbon sensitivity to temperature and carbon use efficiency compared across microbial-ecosystem models of varying complexity</t>
  </si>
  <si>
    <t xml:space="preserve">J. Li et al. </t>
  </si>
  <si>
    <t>Global ecosystem models may require microbial components to accurately predict feedbacks between climate warming and soil decomposition, but it is unclear what parameters and levels of complexity are ideal for scaling up to the globe. Here we conducted a model comparison using a conventional model with first-order decay and three microbial models of increasing complexity that simulate short- to long-term soil carbon dynamics. We focused on soil carbon responses to microbial carbon use efficiency (CUE) and temperature. Three scenarios were implemented in all models: constant CUE (held at 0.31), varied CUE (−0.016 °C−1), and 50 % acclimated CUE (−0.008 °C−1). Whereas the conventional model always showed soil carbon losses with increasing temperature, the microbial models each predicted a temperature threshold above which warming led to soil carbon gain. The location of this threshold depended on CUE scenario, with higher temperature thresholds under the acclimated and constant scenarios. This result suggests that the temperature sensitivity of CUE and the structure of the soil carbon model together regulate the long-term soil carbon response to warming. Equilibrium soil carbon stocks predicted by the microbial models were much less sensitive to changing inputs compared to the conventional model. Although many soil carbon dynamics were similar across microbial models, the most complex model showed less pronounced oscillations. Thus, adding model complexity (i.e. including enzyme pools) could improve the mechanistic representation of soil carbon dynamics during the transient phase in certain ecosystems. This study suggests that model structure and CUE parameterization should be carefully evaluated when scaling up microbial models to ecosystems and the globe.</t>
  </si>
  <si>
    <t>grant.3108096</t>
  </si>
  <si>
    <t>0946280</t>
  </si>
  <si>
    <t>On the use of satellite-based estimates of rainfall temporal distribution to simulate the potential for malaria transmission in rural Africa</t>
  </si>
  <si>
    <t>Yamana and Eltahir</t>
  </si>
  <si>
    <t>[1] This paper describes the use of satellite‐based estimates of rainfall to force the Hydrology, Entomology and Malaria Transmission Simulator (HYDREMATS), a hydrology‐based mechanistic model of malaria transmission. We first examined the temporal resolution of rainfall input required by HYDREMATS. Simulations conducted over Banizoumbou village in Niger showed that for reasonably accurate simulation of mosquito populations, the model requires rainfall data with at least 1 h resolution. We then investigated whether HYDREMATS could be effectively forced by satellite‐based estimates of rainfall instead of ground‐based observations. The Climate Prediction Center morphing technique (CMORPH) precipitation estimates distributed by the National Oceanic and Atmospheric Administration are available at a 30 min temporal resolution and 8 km spatial resolution. We compared mosquito populations simulated by HYDREMATS when the model is forced by adjusted CMORPH estimates and by ground observations. The results demonstrate that adjusted rainfall estimates from satellites can be used with a mechanistic model to accurately simulate the dynamics of mosquito populations.</t>
  </si>
  <si>
    <t>Climate Change Impacts on Environmental Suitability for Malaria Transmission in West Africa</t>
  </si>
  <si>
    <t>Environmental Health Perspectives</t>
  </si>
  <si>
    <t>Background: Climate change is expected to affect the distribution of 
environmental suitability for malaria transmission by altering 
temperature and rainfall patterns; however, the local and global impacts
 of climate change on malaria transmission are uncertain.Objective: We assessed the effect of climate change on malaria transmission in West Africa.Methods:
 We coupled a detailed mechanistic hydrology and entomology model with 
climate projections from general circulation models (GCMs) to predict 
changes in vectorial capacity, an indication of the risk of human 
malaria infections, resulting from changes in the availability of 
mosquito breeding sites and temperature-dependent development rates. 
Because there is strong disagreement in climate predictions from 
different GCMs, we focused on the GCM projections that produced the best
 and worst conditions for malaria transmission in each zone of the study
 area.Results: Simulation-based estimates suggest that in the 
desert fringes of the Sahara, vectorial capacity would increase under 
the worst-case scenario, but not enough to sustain transmission. In the 
transitional zone of the Sahel, climate change is predicted to decrease 
vectorial capacity. In the wetter regions to the south, our estimates 
suggest an increase in vectorial capacity under all scenarios. However, 
because malaria is already highly endemic among human populations in 
these regions, we expect that changes in malaria incidence would be 
small.Conclusion: Our findings highlight the importance of 
rainfall in shaping the impact of climate change on malaria transmission
 in future climates. Even under the GCM predictions most conducive to 
malaria transmission, we do not expect to see a significant increase in 
malaria prevalence in this region.</t>
  </si>
  <si>
    <t>Early warning of the potential for malaria transmission in rural Africa using the hydrology, entomology and malaria transmission simulator (HYDREMATS)</t>
  </si>
  <si>
    <t>Malaria Journal</t>
  </si>
  <si>
    <t>BackgroundEarly
 warnings of malaria transmission allow health officials to better 
prepare for future epidemics. Monitoring rainfall is recognized as an 
important part of malaria early warning systems. The Hydrology, 
Entomology and Malaria Simulator (HYDREMATS) is a mechanistic model that
 relates rainfall to malaria transmission, and could be used to provide 
early warnings of malaria epidemics.MethodsHYDREMATS
 is used to make predictions of mosquito populations and vectorial 
capacity for 2005, 2006, and 2007 in Banizoumbou village in western 
Niger. HYDREMATS is forced by observed rainfall, followed by a rainfall 
prediction based on the seasonal mean rainfall for a period two or four 
weeks into the future.ResultsPredictions
 made using this method provided reasonable estimates of mosquito 
populations and vectorial capacity, two to four weeks in advance. The 
predictions were significantly improved compared to those made when 
HYDREMATS was forced with seasonal mean rainfall alone.ConclusionsHYDREMATS
 can be used to make reasonable predictions of mosquito populations and 
vectorial capacity, and provide early warnings of the potential for 
malaria epidemics in Africa.</t>
  </si>
  <si>
    <t>Incorporating the effects of humidity in a mechanistic model of mosquito population dynamics in the Sahel region of Africa</t>
  </si>
  <si>
    <t>Parasites and Vectors</t>
  </si>
  <si>
    <r>
      <t xml:space="preserve">BackgroundLow
 levels of relative humidity are known to decrease the lifespan of 
mosquitoes. However, most current models of malaria transmission do not 
account for the effects of relative humidity on mosquito survival. In 
the Sahel, where relative humidity drops to levels &lt;20% for several 
months of the year, we expect relative humidity to play a significant 
role in shaping the seasonal profile of mosquito populations. Here, we 
present a new formulation for </t>
    </r>
    <r>
      <rPr>
        <i/>
        <sz val="10"/>
        <rFont val="Arial"/>
      </rPr>
      <t>Anopheles gambiae sensu lato</t>
    </r>
    <r>
      <rPr>
        <sz val="10"/>
        <color rgb="FF000000"/>
        <rFont val="Arial"/>
      </rPr>
      <t xml:space="preserve"> (</t>
    </r>
    <r>
      <rPr>
        <i/>
        <sz val="10"/>
        <rFont val="Arial"/>
      </rPr>
      <t>s</t>
    </r>
    <r>
      <rPr>
        <sz val="10"/>
        <color rgb="FF000000"/>
        <rFont val="Arial"/>
      </rPr>
      <t>.</t>
    </r>
    <r>
      <rPr>
        <i/>
        <sz val="10"/>
        <rFont val="Arial"/>
      </rPr>
      <t>l</t>
    </r>
    <r>
      <rPr>
        <sz val="10"/>
        <color rgb="FF000000"/>
        <rFont val="Arial"/>
      </rPr>
      <t>.)
 mosquito survival as a function of temperature and relative humidity 
and investigate the effect of humidity on simulated mosquito 
populations.</t>
    </r>
    <r>
      <rPr>
        <sz val="10"/>
        <color rgb="FF000000"/>
        <rFont val="Arial"/>
      </rPr>
      <t>Methods</t>
    </r>
    <r>
      <rPr>
        <sz val="10"/>
        <color rgb="FF000000"/>
        <rFont val="Arial"/>
      </rPr>
      <t>Using
 existing observations on relationships between temperature, relative 
humidity and mosquito longevity, we developed a new equation for 
mosquito survival as a function of temperature and relative humidity. We
 collected simultaneous field observations on temperature, wind, 
relative humidity, and anopheline mosquito populations for two villages 
from the Sahel region of Africa, which are presented in this paper. We 
apply this equation to the environmental data and conduct numerical 
simulations of mosquito populations using the Hydrology, Entomology and 
Malaria Transmission Simulator (HYDREMATS).</t>
    </r>
    <r>
      <rPr>
        <sz val="10"/>
        <color rgb="FF000000"/>
        <rFont val="Arial"/>
      </rPr>
      <t>Results</t>
    </r>
    <r>
      <rPr>
        <sz val="10"/>
        <color rgb="FF000000"/>
        <rFont val="Arial"/>
      </rPr>
      <t>Relative
 humidity drops to levels that are uncomfortable for mosquitoes at the 
end of the rainy season. In one village, Banizoumbou, water pools dried 
up and interrupted mosquito breeding shortly after the end of the rainy 
season. In this case, relative humidity had little effect on the 
mosquito population. However, in the other village, Zindarou, the 
relatively shallow water table led to water pools that persisted several
 months beyond the end of the rainy season. In this case, the decrease 
in mosquito survival due to relative humidity improved the model’s 
ability to reproduce the seasonal pattern of observed mosquito 
abundance.</t>
    </r>
    <r>
      <rPr>
        <sz val="10"/>
        <color rgb="FF000000"/>
        <rFont val="Arial"/>
      </rPr>
      <t>Conclusions</t>
    </r>
    <r>
      <rPr>
        <sz val="10"/>
        <color rgb="FF000000"/>
        <rFont val="Arial"/>
      </rPr>
      <t xml:space="preserve">We proposed a new equation to describe </t>
    </r>
    <r>
      <rPr>
        <i/>
        <sz val="10"/>
        <rFont val="Arial"/>
      </rPr>
      <t>Anopheles gambiae s</t>
    </r>
    <r>
      <rPr>
        <sz val="10"/>
        <color rgb="FF000000"/>
        <rFont val="Arial"/>
      </rPr>
      <t>.</t>
    </r>
    <r>
      <rPr>
        <i/>
        <sz val="10"/>
        <rFont val="Arial"/>
      </rPr>
      <t>l</t>
    </r>
    <r>
      <rPr>
        <sz val="10"/>
        <color rgb="FF000000"/>
        <rFont val="Arial"/>
      </rPr>
      <t>.
 mosquito survival as a function of temperature and relative humidity. 
We demonstrated that relative humidity can play a significant role in 
mosquito population and malaria transmission dynamics. Future modeling 
work should account for these effects of relative humidity.</t>
    </r>
  </si>
  <si>
    <t>Laboratory experiments on stranding of Anopheles larvae under different environmental conditions</t>
  </si>
  <si>
    <t>Endo et al.</t>
  </si>
  <si>
    <r>
      <t xml:space="preserve">BackgroundOne
 of the concerns for future malaria epidemiology is the elevated risks 
of malaria around an ever-increasing number of dam sites. Controlling 
larval populations around reservoirs behind dams by manipulating the 
water levels of reservoirs could be an effective and sustainable measure
 for suppressing malaria epidemics; however, the effectiveness of the 
water-level manipulation and the contributing mechanisms have been 
poorly studied. In this paper, we focus on how water recession may lead 
to larval stranding.MethodsLarvae of </t>
    </r>
    <r>
      <rPr>
        <i/>
        <sz val="10"/>
        <rFont val="Arial"/>
      </rPr>
      <t>An. albimanus</t>
    </r>
    <r>
      <rPr>
        <sz val="10"/>
        <color rgb="FF000000"/>
        <rFont val="Arial"/>
      </rPr>
      <t xml:space="preserve">
 were studied to assess their susceptibility to stranding under 
different conditions representing reservoir shoreline environments in an
 experimental tank (50 cm × 100 cm). The tank was initially seeded with 
80 larvae uniformly, and the numbers of larvae stranded on land and 
remaining in water were counted (summed up to recovered larvae), 
following the recession of water. The vertical water drawdown rate and 
the proportion of stranded larvae to recovered larvae (</t>
    </r>
    <r>
      <rPr>
        <i/>
        <sz val="10"/>
        <rFont val="Arial"/>
      </rPr>
      <t>p</t>
    </r>
    <r>
      <rPr>
        <sz val="10"/>
        <color rgb="FF000000"/>
        <rFont val="Arial"/>
      </rPr>
      <t>) were 
measured. Shoreline conditions tested were inclinations of shore slopes 
(2% and 4%) and surface types (smooth, vegetated, rough, ridged).</t>
    </r>
    <r>
      <rPr>
        <sz val="10"/>
        <color rgb="FF000000"/>
        <rFont val="Arial"/>
      </rPr>
      <t>Results</t>
    </r>
    <r>
      <rPr>
        <sz val="10"/>
        <color rgb="FF000000"/>
        <rFont val="Arial"/>
      </rPr>
      <t>For the 2% slopes, the proportions of stranded larvae (</t>
    </r>
    <r>
      <rPr>
        <i/>
        <sz val="10"/>
        <rFont val="Arial"/>
      </rPr>
      <t>p</t>
    </r>
    <r>
      <rPr>
        <sz val="10"/>
        <color rgb="FF000000"/>
        <rFont val="Arial"/>
      </rPr>
      <t xml:space="preserve">)
 increased by about 0.002, 0.004, and 0.010 as the water drawdown rate 
increased by a centimeter per day on the smooth, rough, and vegetated 
surfaces, respectively. </t>
    </r>
    <r>
      <rPr>
        <i/>
        <sz val="10"/>
        <rFont val="Arial"/>
      </rPr>
      <t>p</t>
    </r>
    <r>
      <rPr>
        <sz val="10"/>
        <color rgb="FF000000"/>
        <rFont val="Arial"/>
      </rPr>
      <t xml:space="preserve"> for the 4% slopes were smaller than for the 2% slopes. Unlike other surface conditions, no significant correlation between </t>
    </r>
    <r>
      <rPr>
        <i/>
        <sz val="10"/>
        <rFont val="Arial"/>
      </rPr>
      <t>p</t>
    </r>
    <r>
      <rPr>
        <sz val="10"/>
        <color rgb="FF000000"/>
        <rFont val="Arial"/>
      </rPr>
      <t xml:space="preserve"> and the drawdown rate was observed on the ridged surface.</t>
    </r>
    <r>
      <rPr>
        <sz val="10"/>
        <color rgb="FF000000"/>
        <rFont val="Arial"/>
      </rPr>
      <t>Conclusions</t>
    </r>
    <r>
      <rPr>
        <sz val="10"/>
        <color rgb="FF000000"/>
        <rFont val="Arial"/>
      </rPr>
      <t xml:space="preserve">Larger proportions of </t>
    </r>
    <r>
      <rPr>
        <i/>
        <sz val="10"/>
        <rFont val="Arial"/>
      </rPr>
      <t>Anopheles</t>
    </r>
    <r>
      <rPr>
        <sz val="10"/>
        <color rgb="FF000000"/>
        <rFont val="Arial"/>
      </rPr>
      <t xml:space="preserve">
 larvae were stranded at higher water drawdown rates, on smaller 
reservoir slopes, and under rough or vegetated surface conditions. Three
 mechanisms of larval stranding were identified: falling behind 
shoreline recession; entrapment in small closed water bodies; and 
inhabitation in shallow areas. Depending on the local vectors of </t>
    </r>
    <r>
      <rPr>
        <i/>
        <sz val="10"/>
        <rFont val="Arial"/>
      </rPr>
      <t>Anopheles</t>
    </r>
    <r>
      <rPr>
        <sz val="10"/>
        <color rgb="FF000000"/>
        <rFont val="Arial"/>
      </rPr>
      <t xml:space="preserve">
 mosquitoes, the conditions for their favorable breeding sites 
correspond to the conditions for large larval stranding. If these 
conditions are met, water-level manipulation could be an effective 
measure to control malaria along shorelines of reservoirs behind dams.</t>
    </r>
  </si>
  <si>
    <t>Linking environmental variability to village-scale malaria transmission using a simple immunity model</t>
  </si>
  <si>
    <t xml:space="preserve">Yamana et al. </t>
  </si>
  <si>
    <t>Individuals continuously exposed to malaria gradually acquire 
immunity that protects from severe disease and high levels of 
parasitization. Acquired immunity has been incorporated into numerous 
models of malaria transmission of varying levels of complexity (e.g. 
Bull World Health Organ 50:347, 1974; Am J Trop Med Hyg 75:19, 2006; 
Math Biosci 90:385–396, 1988). Most such models require prescribing 
inputs of mosquito biting rates or other entomological or 
epidemiological information. Here, we present a model with a novel 
structure that uses environmental controls of mosquito population 
dynamics to simulate the mosquito biting rates, malaria prevalence as 
well as variability in protective immunity of the population.MethodsA
 simple model of acquired immunity to malaria is presented and tested 
within the framework of the Hydrology, Entomology and Malaria 
Transmission Simulator (HYDREMATS), a coupled hydrology and agent-based 
entomology model. The combined model uses environmental data including 
rainfall, temperature, and topography to simulate malaria prevalence and
 level of acquired immunity in the human population. The model is used 
to demonstrate the effect of acquired immunity on malaria prevalence in 
two Niger villages that are hydrologically and entomologically very 
different. Simulations are conducted for the year 2006 and compared to 
malaria prevalence observations collected from the two villages.ResultsBlood
 smear samples from children show no clear difference in malaria 
prevalence between the two villages despite pronounced differences in 
observed mosquito abundance. The similarity in prevalence is attributed 
to the moderating effect of acquired immunity, which depends on prior 
exposure to the parasite through infectious bites - and thus the 
hydrologically determined mosquito abundance. Modelling the level of 
acquired immunity can affect village vulnerability to climatic 
anomalies.ConclusionsThe
 model presented has a novel structure constituting a mechanistic link 
between spatial and temporal environmental variability and village-scale
 malaria transmission. Incorporating acquired immunity into the model 
has allowed simulation of prevalence in the two villages, and isolation 
of the effects of acquired immunity in dampening the difference in 
prevalence between the two villages. Without these effects, the 
difference in prevalence between the two villages would have been 
significantly larger in response to the large differences in mosquito 
populations and the associated biting rates.</t>
  </si>
  <si>
    <t>grant.3108488</t>
  </si>
  <si>
    <t>Green infrastructure and bird diversity across an urban socioeconomic gradient</t>
  </si>
  <si>
    <t>Davis, A., J.A. Belaire, M. Farfan, D. Milz, E. Sweeney, and E. Minor</t>
  </si>
  <si>
    <t>As the world continues to urbanize, ensuring that urban residents have access to green infrastructure and the ecosystem services it provides will be critical. Furthermore, the distribution of green infrastructure within cities should be equitable so that no socioeconomic group is underserved in terms of the benefits derived from ecosystem services. Our goal was to test whether there were any differences among socioeconomic groups in terms of (1) proximity to open space, (2) proximity to Lake Michigan, (3) tree canopy cover, or (4) bird biodiversity in census tracts across Chicago, IL (USA). These four variables were used as proxies for a number of different ecosystem services. We characterized the first three variables with GIS operations using classified Quickbird imagery and other datasets that describe the urban and natural environment. We used MaxEnt to model suitable bird habitat for 52 species that are regularly observed in the area and combined the habitat maps to estimate bird biodiversity in a spatially explicit manner. Our results suggest that census tracts with more low‐ to mid‐income Hispanic residents were farther away from both open space and Lake Michigan, and had less tree canopy cover and bird biodiversity than other census tracts. Tracts characterized mostly by low‐income African Americans were not statistically different in terms of proximity to open space, nor in terms of tree canopy cover or bird biodiversity, than those characterized by higher income residents. Those tracts were, however, significantly farther from Lake Michigan compared to the higher income census tracts. This research suggests the potential for environmental injustice in Chicago and we discuss some possible causes and implications of our findings.</t>
  </si>
  <si>
    <t>Mapping Open Space in an Old-Growth, Secondary-Growth, and Selectively-Logged Tropical Rainforest Using Discrete Return LIDAR</t>
  </si>
  <si>
    <t>Jung, J., B.K. Pekin, B.C. Pijanowski</t>
  </si>
  <si>
    <t>IEEE Journal of Selected Topics in Applied Earth Observations and Remote Sensing</t>
  </si>
  <si>
    <t>Light detection and ranging (LIDAR) is a valuable tool for mapping 
vegetation structure in dense forests. Although several LIDAR-derived 
metrics have been proposed for characterizing vertical forest structure 
in previous studies, none of these metrics explicitly measure open 
space, or vertical gaps, under a forest canopy. We develop new LIDAR 
metrics that characterize vertical gaps within a forest for use in 
forestry and forest management applications. The proposed metrics are 
extracted from discrete return LIDAR data acquired over the La Selva 
Biological Station, Costa Rica across three different forest management 
types (old-growth, secondary-growth, and selectively-logged). A 
comparison to common LIDAR metrics of vertical vegetation structure 
revealed that our new metrics provide unique information about the 
structure of the forest canopy. Maps showing the distribution of 
vertical gap and complex canopy patches identified from our LIDAR 
metrics demonstrate that the pattern of open space in tropical rain 
forests is linked to forest management strategies.</t>
  </si>
  <si>
    <t>Substitutable habitats? The biophysical and anthropogenic drivers of an exotic bird's distribution</t>
  </si>
  <si>
    <t>Davis, A., N. Malas, and E. Minor.</t>
  </si>
  <si>
    <t>The spread and distribution of exotic species depends on a number of factors, both anthropogenic and biophysical. The importance of each factor may vary geographically, making it difficult to predict where a species will spread. In this paper, we examine the factors that influence the distribution of monk parakeets (Myiopsitta monachus), a parrot native to South America that has become established in the United States. We use monk parakeet observations gathered from citizen-science datasets to inform a series of random forest models that examine the relative importance of biophysical and anthropogenic variables in different regions of the United States. We find that while the distribution of monk parakeets in the southern US is best explained by biophysical variables such as January dew point temperature and forest cover, the distribution of monk parakeets in the northern US appears to be limited to urban environments. Our results suggest that monk parakeets are unlikely to spread outside of urban environments in the northern United States, as they are not adapted to the climatic conditions in that region. We extend the notion of “substitutable habitats,” previously applied to different habitats in the same landscape, to exotic species in novel landscapes (e.g., cities). These novel landscapes provide resources and environmental conditions that, although very different from the species’ native habitat, still enable them to become established. Our results highlight the importance of understanding the regionally-specific factors that allow an exotic species to become established, which is key to predicting their expansion beyond areas of introduction.</t>
  </si>
  <si>
    <t>Mapping vegetation volume in urban environments by fusing LiDAR and multispectral data</t>
  </si>
  <si>
    <t>Jung, J., and B.C. Pijanowski</t>
  </si>
  <si>
    <t>Korean Journal of Remote Sensing</t>
  </si>
  <si>
    <t>Urban forests provide great ecosystem services to population in metropolitan areas eventhough they occupy little green space in a huge gray landscape. Unfortunately, urbanization inherentlyresults in threatening the green infrastructure, and the recent urbanization trends drew great attention ofscientists and policy makers on how to preserve or restore green infrastructure in metropolitan area. Forthis reason, mapping the spatial distribution of the green infrastructure is important in urban environmentssince the resulting map helps us identify hot green spots and set up long term plan on how to preserve orrestore green infrastructure in urban environments. As a preliminary step for mapping green infrastructureutilizing multi-source remote sensing data in urban environments, the objective of this study is to mapvegetation volume by fusing LiDAR and multispectral data in urban environments. Multispectral imageriesare used to identify the two dimensional distribution of green infrastructure, while LiDAR data are utilized tocharacterize the vertical structure of the identified green structure. Vegetation volume was calculated overthe metropolitan Chicago city area, and the vegetation volume was summarized over 16 NLCD classes.The experimental results indicated that vegetation volume varies greatly even in the same land cover class,and traditional land cover map based above ground biomass estimation approach may introduce bias in theestimation results.</t>
  </si>
  <si>
    <t>Modeling acoustic diversity using soundscape recordings and LiDAR-derived metrics of vertical canopy structure in a neotropical rainforest</t>
  </si>
  <si>
    <t>Pekin, B.K., J. Jung, L.J. Villanueva-Rivera, B.C. Pijanowski, J.A. Ahumada</t>
  </si>
  <si>
    <t>We determined the relationship between acoustic diversity and metrics of vertical forest structure derived from light detection and ranging (LIDAR) data in a neotropical rainforest in Costa Rica. We then used the LIDAR-derived metrics to predict acoustic diversity across the forest landscape. Sound recordings were obtained from 14 sites for six consecutive days during dusk chorus (6 pm). Acoustic diversity was calculated for each day as the total intensity across acoustic frequency bands using the Shannon index and then averaged over the 6 days at each site. A 10 m radius around each site was used to obtain several LIDAR-derived metrics describing the vertical structural attributes of the forest canopy. Multiple linear regression (MLR) with Akaike information criterion was used to determine a top-ranked model with acoustic diversity as the dependent variable and the LIDAR metrics as independent variables. Acoustic diversity was modeled for forested areas (where canopy height was &gt;20 m) at 20 m resolution using coefficients obtained from the MLR, and a hotspot analysis was conducted on the resulting layer. Acoustic diversity was strongly correlated (R 2 = 0.75) with the LIDAR metrics suggesting that LIDAR-derived metrics can be used to determine canopy structural attributes important to vocal fauna species. The hotspot analysis revealed that the spatial distribution of these canopy structural attributes across the La Selva forest is not random. Our approach can be used to identify forest patches of potentially high acoustic diversity for conservation or management purposes.</t>
  </si>
  <si>
    <t>Heneghan, L., C. Mulvaney, K. Ross, C. Watkins, L. M. Westphal, D. Wise and L. Umek.</t>
  </si>
  <si>
    <t>grant.3108588</t>
  </si>
  <si>
    <t>0948985</t>
  </si>
  <si>
    <t>Profiling community gardeners</t>
  </si>
  <si>
    <t>Blaine, T. W., Grewal, P. S., Dawes, A. &amp; Snider, D.</t>
  </si>
  <si>
    <t>Journal of Extension</t>
  </si>
  <si>
    <t>A profile of participants in an Extension urban community gardening program reveals that theprogram is successful in bringing together a large number of people from diverse income and age groups.Community gardening contributes to a change in diet among 3/f4 of both new and continuing gardeners.Time spent in the garden per week is a function of number of years in the program, income, diet, whether thegardener donates produce to charity, and time taken to respond to the survey. Inclusion of the latter variableprovided for control of potential non-response bias.</t>
  </si>
  <si>
    <t>An assessment of soil nematode food webs and nutrient pools in community gardens and vacant lots in two post-industrial American cities</t>
  </si>
  <si>
    <t>Grewal, S. S., Cheng, Z., Wolboldt, M., Masih, S., Knight, A., Huda, M. &amp; Grewal, P. S.</t>
  </si>
  <si>
    <t>In the midst of the current economic crisis, there is renewed interest in transforming vacant lots into food-producing gardens. This study analyzed whether vacant lots are suitable for food production, by comparing the soil nematode food webs and nutrient pools of vacant lots and community gardens in two post-industrial U.S. cities, Akron and Cleveland, Ohio. Twelve vacant lots and 12 community gardens were examined in the two cities. All six Akron community gardens were established just prior to the initiation of this study, whereas the six in Cleveland were 15–30 years old. Soil pH, texture, moisture, organic matter, mineral nitrogen content, microbial biomass, and nematode communities were measured in both cities. Soil decomposition rate was also measured in Cleveland. Results show that the soils of vacant lots surpassed those of the newly-established Akron gardens and were equal to the soils of the well-established Cleveland gardens in the amount of ammonium-nitrogen, total nematode population, genus diversity, and maturity and structure indices. The soils of the vacant lots were lower than the community gardens in the amounts of soil moisture, organic matter, and nitrate-nitrogen, which we associate with the addition of water, compost, fertilizer, and tilling in the gardens. No significant difference was found between community gardens and vacant lots in microbial biomass, decomposition rate, or nematode enrichment index, which seems to indicate that vacant lots are equal to community gardens in nutrient availability and nutrient cycling. We conclude that barring any contamination, the soil in vacant lots maybe suitable for the establishment of food gardens, which can provide many desirable ecosystem services and enhance human well-being. We also find that the disturbance associated with tillage and conversion of a vacant lot into a community garden has short-term ramifications for both nematode food webs and mineral-nitrogen content.</t>
  </si>
  <si>
    <t>Soil chemical properties vary with distance to roads and age of urban development</t>
  </si>
  <si>
    <t>Park, S., Cheng, Z., Yang, H., Morris, E. E., Sutherland, M., McSpadden Gardener, B. B. &amp; Grewal, P. S.</t>
  </si>
  <si>
    <t>The main objective of this study was to characterize variation in soil chemical properties with length of urbanization period and distance to roads. Urban boundaries from 1920’s (old), 1960’s (middle) and 2000’s (new) were identified for three cities in northeast Ohio: Massillon, Wooster and Canton. Within each identified historic boundary, soil samples were collected from two road-side and two interior lawns in one public school site in each city. Thus, there were three urban age and two distance-to-roads classes. Soil particle composition and basic chemical properties including pH, available phosphorus (P), exchangeable potassium (K), calcium (Ca), magnesium (Mg), cation exchange capacity (CEC), nitrate, total carbon (C), total nitrogen (N), and soil organic matter (SOM) were measured. Two notable spatio-temporal patterns appeared repeatedly in the data set. First, total C, total N and SOM were higher in the soils of old (&gt;50 years) urban sites than of newly developed sites. Similar, but not always significant, trends in soil pH, and exchangeable Ca were also observed. Second, road-side soils had higher pH, Ca, total C and N than interior sites regardless of urban age. These data indicate that key soil chemical properties can vary in predictable ways with urban age and distance-to-roads classes. Such variations in key soil chemical properties may influence or reflect soil biota and biogeochemical processes in urban soils.</t>
  </si>
  <si>
    <t>Habitat structure influences below ground biocontrol services: a comparison between urban gardens and vacant lots</t>
  </si>
  <si>
    <t>Yadav, P., K. Duckworth, P.S. Grewal</t>
  </si>
  <si>
    <t>Urban agriculture offers a framework for local self-reliance by provisioning food security, employment opportunities, and other community benefits. However, urban agriculture must rely on the supporting and regulating services of the soil food web. Hence, we quantified belowground biocontrol activity in urban gardens and vacant lots in two post-industrial cities using an in situ insect baiting technique. Due to the differences in habitat structure, we hypothesized that belowground biocontrol services will differ between gardens and vacant lots and the influence of habitat structure would differ with the type of biocontrol organism. Results revealed that biocontrol activity, as assessed by % mortality of baited insects, varied between 51% and 98% with higher activity often recorded in vacant lots than gardens. Major contributions to bait insect mortality were by ants, followed by microbial pathogens and entomopathogenic nematodes, respectively. Ants showed higher (p &lt; 0.0001) % mortality in vacant lots (60% ± 33.4%) than in urban gardens (33.3% ± 22.2%) whereas microbial pathogens exhibited higher (p &lt; 0.0001) mortality in gardens (27.8% ± 15%) than vacant lots (8.3% ± 16.7%). Ants caused higher (p &lt; 0.0001) mortality when larger-mesh size cages were used compared with the smaller-mesh size cages, but mortality by microbial pathogens did not differ with cage type. The high biocontrol activity indicates the resilience of the soil food web in urban ecosystems and the differential effects of habitat structure on biocontrol activity can help guide landscape planning and vegetation management to enhance urban environments and boost local self-reliance.</t>
  </si>
  <si>
    <t>grant.3108675</t>
  </si>
  <si>
    <t>Alternative oxidase responds to both low and high temperature stress in Quercus rubra leaves along an urban-rural gradient in New York</t>
  </si>
  <si>
    <t>Searle S.Y., Bitterman D.S., Thomas S., Griffin K.L., Atkin O.K. &amp; Turnbull M.H.</t>
  </si>
  <si>
    <t>Functional Ecology</t>
  </si>
  <si>
    <r>
      <rPr>
        <b/>
        <sz val="10"/>
        <rFont val="Arial"/>
      </rPr>
      <t>1.</t>
    </r>
    <r>
      <rPr>
        <sz val="10"/>
        <color rgb="FF000000"/>
        <rFont val="Arial"/>
      </rPr>
      <t xml:space="preserve"> Urban–rural transects can be utilized as natural 
gradients of temperature and also as a tool to predict how plant ecology
 and physiology might respond to expected global change variables such 
as elevated temperatures, CO</t>
    </r>
    <r>
      <rPr>
        <sz val="7"/>
        <rFont val="Arial"/>
      </rPr>
      <t>2</t>
    </r>
    <r>
      <rPr>
        <sz val="10"/>
        <color rgb="FF000000"/>
        <rFont val="Arial"/>
      </rPr>
      <t xml:space="preserve"> and inorganic nitrogen deposition.
         </t>
    </r>
    <r>
      <rPr>
        <b/>
        <sz val="10"/>
        <rFont val="Arial"/>
      </rPr>
      <t>2.</t>
    </r>
    <r>
      <rPr>
        <sz val="10"/>
        <color rgb="FF000000"/>
        <rFont val="Arial"/>
      </rPr>
      <t xml:space="preserve"> We investigated differences in respiration (</t>
    </r>
    <r>
      <rPr>
        <i/>
        <sz val="10"/>
        <rFont val="Arial"/>
      </rPr>
      <t>R</t>
    </r>
    <r>
      <rPr>
        <sz val="10"/>
        <color rgb="FF000000"/>
        <rFont val="Arial"/>
      </rPr>
      <t xml:space="preserve">) and the balance of electron partitioning through the cytochrome (CP) and alternative (AP) pathways in leaves of mature </t>
    </r>
    <r>
      <rPr>
        <i/>
        <sz val="10"/>
        <rFont val="Arial"/>
      </rPr>
      <t>Quercus rubra</t>
    </r>
    <r>
      <rPr>
        <sz val="10"/>
        <color rgb="FF000000"/>
        <rFont val="Arial"/>
      </rPr>
      <t xml:space="preserve">
 L. trees along a transect from New York City to the Catskill Mountains 
over the course of one growing season. In addition, we investigated the 
effects of elevated temperature on </t>
    </r>
    <r>
      <rPr>
        <i/>
        <sz val="10"/>
        <rFont val="Arial"/>
      </rPr>
      <t>Q. rubra</t>
    </r>
    <r>
      <rPr>
        <sz val="10"/>
        <color rgb="FF000000"/>
        <rFont val="Arial"/>
      </rPr>
      <t xml:space="preserve"> seedlings in a controlled environment study.
         </t>
    </r>
    <r>
      <rPr>
        <b/>
        <sz val="10"/>
        <rFont val="Arial"/>
      </rPr>
      <t>3.</t>
    </r>
    <r>
      <rPr>
        <sz val="10"/>
        <color rgb="FF000000"/>
        <rFont val="Arial"/>
      </rPr>
      <t xml:space="preserve"> In the field study, we found that urban‐grown 
leaves often respired at greater rates than leaves grown at other sites 
and that this was likely due to higher leaf nitrogen. At each site, </t>
    </r>
    <r>
      <rPr>
        <i/>
        <sz val="10"/>
        <rFont val="Arial"/>
      </rPr>
      <t>R</t>
    </r>
    <r>
      <rPr>
        <sz val="10"/>
        <color rgb="FF000000"/>
        <rFont val="Arial"/>
      </rPr>
      <t xml:space="preserve">
 at the prevailing growth temperature declined steadily throughout the 
growing season despite higher temperatures at the end of the summer. 
Differences in </t>
    </r>
    <r>
      <rPr>
        <i/>
        <sz val="10"/>
        <rFont val="Arial"/>
      </rPr>
      <t>R</t>
    </r>
    <r>
      <rPr>
        <sz val="10"/>
        <color rgb="FF000000"/>
        <rFont val="Arial"/>
      </rPr>
      <t xml:space="preserve"> were associated with changes in the relative 
abundances of cytochrome and alternative oxidase proteins. Oxygen 
isotope discrimination (</t>
    </r>
    <r>
      <rPr>
        <i/>
        <sz val="10"/>
        <rFont val="Arial"/>
      </rPr>
      <t>D</t>
    </r>
    <r>
      <rPr>
        <sz val="10"/>
        <color rgb="FF000000"/>
        <rFont val="Arial"/>
      </rPr>
      <t xml:space="preserve">), which reflects relative changes in AP
 and CP partitioning, was negatively correlated with daily minimum 
temperature in trees grown at the colder rural sites, but not at the 
warmer urban sites.
         </t>
    </r>
    <r>
      <rPr>
        <b/>
        <sz val="10"/>
        <rFont val="Arial"/>
      </rPr>
      <t>4.</t>
    </r>
    <r>
      <rPr>
        <sz val="10"/>
        <color rgb="FF000000"/>
        <rFont val="Arial"/>
      </rPr>
      <t xml:space="preserve"> In the growth cabinet study, we found that </t>
    </r>
    <r>
      <rPr>
        <i/>
        <sz val="10"/>
        <rFont val="Arial"/>
      </rPr>
      <t>R</t>
    </r>
    <r>
      <rPr>
        <sz val="10"/>
        <color rgb="FF000000"/>
        <rFont val="Arial"/>
      </rPr>
      <t xml:space="preserve"> acclimated to elevated temperatures and that this was accompanied by a steady increase in </t>
    </r>
    <r>
      <rPr>
        <i/>
        <sz val="10"/>
        <rFont val="Arial"/>
      </rPr>
      <t>D</t>
    </r>
    <r>
      <rPr>
        <sz val="10"/>
        <color rgb="FF000000"/>
        <rFont val="Arial"/>
      </rPr>
      <t xml:space="preserve">.
         </t>
    </r>
    <r>
      <rPr>
        <b/>
        <sz val="10"/>
        <rFont val="Arial"/>
      </rPr>
      <t>5.</t>
    </r>
    <r>
      <rPr>
        <sz val="10"/>
        <color rgb="FF000000"/>
        <rFont val="Arial"/>
      </rPr>
      <t xml:space="preserve"> These findings that AP partitioning increases with
 both high and low temperatures show that the AP may play an important 
role in plant responses to environmental conditions that elicit stress, 
and not simply to specific conditions such as low temperature.
      </t>
    </r>
  </si>
  <si>
    <t>Hydrological performance of extensive green roofs in New York City: observations and multi-year modeling of three full-scale systems</t>
  </si>
  <si>
    <t xml:space="preserve">Carson et al. </t>
  </si>
  <si>
    <t>Green roofs can be an attractive strategy for adding perviousness in dense urban environments where rooftops are a high fraction of the impervious land area. As a result, green roofs are being increasingly implemented as part of urban stormwater management plans in cities around the world. In this study, three full-scale green roofs in New York City (NYC) were monitored, representing the three extensive green roof types most commonly constructed: (1) a vegetated mat system installed on a Columbia University residential building, referred to as W118; (2) a built-in-place system installed on the United States Postal Service (USPS) Morgan general mail facility; and (3) a modular tray system installed on the ConEdison (ConEd) Learning Center. Continuous rainfall and runoff data were collected from each green roof between June 2011 and June 2012, resulting in 243 storm events suitable for analysis ranging from 0.25 to 180 mm in depth. Over the monitoring period the W118, USPS, and ConEd roofs retained 36%, 47%, and 61% of the total rainfall respectively. Rainfall attenuation of individual storm events ranged from 3 to 100% for W118, 9 to 100% for USPS, and 20 to 100% for ConEd, where, generally, as total rainfall increased the per cent of rainfall attenuation decreased. Seasonal retention behavior also displayed event size dependence. For events of 10–40 mm rainfall depth, median retention was highest in the summer and lowest in the winter, whereas median retention for events of 0–10 mm and 40 +mm rainfall depth did not conform to this expectation. Given the significant influence of event size on attenuation, the total per cent retention during a given monitoring period might not be indicative of annual rooftop retention if the distribution of observed event sizes varies from characteristic annual rainfall. To account for this, the 12 months of monitoring data were used to develop a characteristic runoff equation (CRE), relating runoff depth and event size, for each green roof. When applied to Central Park, NYC precipitation records from 1971 to 2010, the CRE models estimated total rainfall retention over the 40 year period to be 45%, 53%, and 58% for the W118, USPS, and ConEd green roofs respectively. Differences between the observed and modeled rainfall retention for W118 and USPS were primarily due to an abnormally high frequency of large events, 50 mm of rainfall or more, during the monitoring period compared to historic precipitation patterns. The multi-year retention rates are a more reliable estimate of annual rainfall capture and highlight the importance of long-term evaluations when reporting green roof performance.</t>
  </si>
  <si>
    <t>Foliar nitrogen characteristics of four tree species planted in New York City forest restoration sites</t>
  </si>
  <si>
    <t>Falxa-Raymond et al.</t>
  </si>
  <si>
    <t>Urban forests provide important environmental benefits, leading many municipal governments to initiate citywide tree plantings. However, nutrient cycling in urban ecosystems is difficult to predict, and nitrogen (N) use in urban trees may be quite different from use in rural forests. To gain insight into these biogeochemical and physiological processes, we compared foliar N characteristics of several common northeastern deciduous tree species across four newly planted New York City afforestation sites as well as at the Black Rock Forest (BRF), a rural oak-dominated forest in the Hudson Highlands, New York. Foliage sampled at BRF was consistently depleted in 15N compared to urban foliage, and Amelanchier canadensis, Nyssa sylvatica, Prunus serotina, and Quercus rubra showed significant variation in foliar nitrogen isotope signatures (δ15N) among the four urban sites. A. canadensis and P. serotina showed significantly greater ability to assimilate nitrate at BRF compared to urban sites, as measured through nitrate reductase activity (NRA). There were no significant differences in NRA among tree species growing at the four urban sites. Only P. serotina and N. sylvatica showed significant variation in foliar N concentrations (%N) both among urban sites and compared to BRF. The isotopic and %N data suggest greater N availability but less available nitrate at the newly planted urban sites compared to BRF, possibly due to different anthropogenic inputs or higher rates of nitrification and nitrate leaching at the recently planted urban sites compared to likely lower rates of N cycling in the intact rural forest. In addition, the tree species varied in their response to N availability at the urban sites, with potential implications for growth and survival. Understanding N cycling in urban systems and the associated physiological changes in vegetation is critical to a comprehensive evaluation of urban forest restoration, and may have implications for carbon sequestration and water quality issues associated with nitrate export, two important areas of management concern.</t>
  </si>
  <si>
    <t>Urban environment of New York City promotes growth in northern red oak seedlings</t>
  </si>
  <si>
    <t>Searle S.Y., Turnbull, M.H., Boelman N.T., Schuster W.S.F., Yakir D. &amp; Griffin K.L.</t>
  </si>
  <si>
    <t>Urbanization is accelerating across the globe, elevating the importance of studying urban ecology. Urban environments exhibit several factors affecting plant growth and function, including high temperatures (particularly at night), CO2 concentrations and atmospheric nitrogen deposition. We investigated the effects of urban environments on growth in Quercus rubra L. seedlings. We grew seedlings from acorns for one season at four sites along an urban–rural transect from Central Park in New York City to the Catskill Mountains in upstate New York (difference in average maximum temperatures of 2.4 °C; difference in minimum temperatures of 4.6 °C). In addition, we grew Q. rubra seedlings in growth cabinets (GCs) mimicking the seasonal differential between the city and rural sites (based on a 5-year average). In the field experiment, we found an eightfold increase in biomass in urban-grown seedlings relative to those grown at rural sites. This difference was primarily related to changes in growth allocation. Urban-grown seedlings and seedlings grown at urban temperatures in the GCs exhibited a lower root: shoot ratio (urban ∼0.8, rural/remote ∼1.5), reducing below-ground carbon costs associated with construction and maintenance. These urban seedlings instead allocated more growth to leaves than did rural-grown seedlings, resulting in 10-fold greater photosynthetic area but no difference in photosynthetic capacity of foliage per unit area. Seedlings grown at urban temperatures in both the field and GC experiments had higher leaf nitrogen concentrations per unit area than those grown at cooler temperatures (increases of 23% in field, 32% in GC). Lastly, we measured threefold greater 13C enrichment of respired CO2 (relative to substrate) in urban-grown leaves than at other sites, which may suggest greater allocation of respiratory function to growth over maintenance. It also shows that lack of differences in total R flux in response to environmental conditions may mask dramatic shifts in respiratory functioning. Overall, our findings indicating greater seedling growth and establishment at a critical regeneration phase of forest development may have important implications for the ecology of urban forests as well as the predicted growth of the terrestrial biosphere in temperate regions in response to climate change.</t>
  </si>
  <si>
    <t>grant.3109053</t>
  </si>
  <si>
    <t>0952120</t>
  </si>
  <si>
    <t>Long-term, non-local coastline responses to local shoreline stabilization</t>
  </si>
  <si>
    <t>Ells and Murray</t>
  </si>
  <si>
    <t>Geophyscial Research Letters</t>
  </si>
  <si>
    <t xml:space="preserve"> The future of large‐scale coastline evolution will be strongly coupled to human manipulations designed to prevent erosion. We explore the consequences of this coupling using a numerical model for large‐scale coastline evolution to compare the long‐term, non‐local effects of two generalized classes of shoreline stabilization: 1) beach nourishment (the addition of dredged sand to an eroding beach), and 2) hard‐structures (e.g., seawalls, groynes, etc.) which fix the position of the shoreline without adding sand. In centurial model experiments where localized stabilization is maintained in the context of changing climate forcing, both forms of stabilization are found to significantly alter patterns of erosion and accretion at distances up to tens of kilometers. On a cuspate‐cape coastline similar to the North and South Carolina coast, USA, with stabilization applied to the eroding updrift flank of a single cape, perturbations to coastline evolution are qualitatively similar within ∼20 km for each stabilization scenario, though they differ in magnitude both updrift and downdrift of the stabilized shoreline. The “human” signal in coastline change can extend as far as a neighboring cape (approximately 100 km away), but these long‐range effects differ for each scenario. Nourishment resulted in seaward growth of the stabilized cape, increasing the extent that it blocked sediment flux in downdrift regions of the coast through wave shadowing. When stabilized with a hard structure the cape's initial position remain fixed, decreasing wave shadowing.</t>
  </si>
  <si>
    <t>A Coupled Physical and Economic Model of the Response of Coastal Real Estate to Climate Risk</t>
  </si>
  <si>
    <t xml:space="preserve">McNamara and Keeler
</t>
  </si>
  <si>
    <t>Nature Climate Change</t>
  </si>
  <si>
    <t>Barring an unprecedented large-scale effort to raise island elevation, barrier-island communities common along the US East Coast are likely to eventually face inundation of the existing built environment1 on a timescale that depends on uncertain climatic forcing. Between the present and when a combination of sea-level rise and erosion renders these areas uninhabitable, communities must choose levels of defensive expenditures to reduce risks and individual residents must assess whether and when risk levels are unacceptably high to justify investment in housing. We model the dynamics of coastal adaptation as the interplay of underlying climatic risks, collective actions to mitigate those risks, and individual risk assessments based on beliefs in model predictions and processing of past climate events. Efforts linking physical and behavioural models to explore shoreline dynamics2,3,4 have not yet brought together this set of essential factors. We couple a barrier-island model with an agent-based model of real-estate markets5 to show that, relative to people with low belief in model predictions about climate change, informed property owners invest heavily in defensive expenditures in the near term and then abandon coastal real estate at some critical risk threshold that presages a period of significant price volatility.</t>
  </si>
  <si>
    <t>Human‐induced climate change is predicted to accelerate sea level rise and alter storm frequency along the US east coast. Rising sea level will enhance shoreline erosion, and recent work indicates changing storm patterns and associated changes in wave conditions can intensify coastal erosion along parts of a coastline. Investigations of coastal response to climate change typically consider natural processes in isolation — neglecting repeated changes to the coastline from human actions, primarily through shoreline nourishment projects, which add sand to the shoreline to counteract erosion. In a model coupling economically driven shoreline nourishment with wave‐ and sea level rise‐driven coastline change, and accounting for dwindling sediment resources for nourishment, coastline response depends dramatically on the relationship between patterns of property value and erosion. Simulations show that when nourishment costs rise with depletion of sand resources, coastline change is tied to the interaction between patterns of erosion and property value. Simulations show that when high property values align with highly erosive locations, sand resources are depleted rapidly and nourishment in lower property value towns is quickly abandoned. Although our model simulates a particular coastal morphology, the result that future behavior of the coastline and the economic viability of nourishment in a given town depend on the regional interaction between patterns of property value and erosion is likely applicable to many coastal configurations. More broadly, coupling economic and physical models reveals equity and sustainability implications of coastal climate adaptation as well as patterns of coastline change that a physical model alone would overlook.</t>
  </si>
  <si>
    <t>Progress in Coupling Models of Human and Coastal Landscape Change</t>
  </si>
  <si>
    <t xml:space="preserve">Murray et al. </t>
  </si>
  <si>
    <t>Computers and Geosciences</t>
  </si>
  <si>
    <t>Humans are increasingly altering the Earth's surface, and affecting processes that shape and reshape landscapes. In many cases, humans are reacting to landscape-change processes that represent natural hazards. Thus, the landscape is reacting to humans who are reacting to the landscape. When the timescales for landscape change are comparable to those of human dynamics, human and ‘natural’ components of developed environments are dynamically coupled—necessitating coupling models of human and physical/biological processes to study either environmental change or human responses. Here we focus on a case study coupling models of coastal economics and physical coastline change. In this modeling, coastline change results from patterns of wave-driven sediment transport and sea-level rise, and shoreline stabilization decisions are based on the benefits of wide beaches (capitalized into property values) balanced against the costs of stabilization. This interdisciplinary modeling highlights points that may apply to other coupled human/natural systems. First, climate change, by accelerating the rates of landscape change, tends to strengthen the coupling with human dynamics. In our case study, both increasing sea-level-rise rates and changing storm patterns tend to increase shoreline change rates, which can induce more vigorous shoreline stabilization efforts. However, property values can fall dramatically as erosion rates and stabilization costs rise, which can also lead to the abandonment of expensive stabilization methods as shoreline change rates increase. Second, socio-economic change can also strengthen the human/landscape coupling. Changing costs of shoreline stabilization can alter stabilization decisions, which in turn alters patterns of coastline change. The coupled modeling illuminates the long-range effects of localized shoreline stabilization efforts; communities arrayed along a coastline are unwittingly affecting each other's erosion rates, and therefore each other's economies. Our coupled modeling experiments show that spatial distributions of property values and erosion rates can jointly affect economic outcomes, resource allocation between communities, and patterns of shoreline change. These findings raise questions about coastal management strategies, and efficient and equitable allocation of scarce resources among coastal communities.</t>
  </si>
  <si>
    <t>Coupled Economic-Coastline Modeling with Suckers and Free Riders</t>
  </si>
  <si>
    <t>Jounal of Geophysical Research</t>
  </si>
  <si>
    <t>Shoreline erosion is a natural trend along most sandy coastlines. Humans often respond to shoreline erosion with beach nourishment to maintain coastal property values. Locally extending the shoreline through nourishment alters alongshore sediment transport and changes shoreline dynamics in adjacent coastal regions. If left unmanaged, sandy coastlines can have spatially complex or simple patterns of erosion due to the relationship of large‐scale morphology and the local wave climate. Using a numerical model that simulates spatially decentralized and locally optimal nourishment decisions characteristic of much of U.S. East Coast beach management, we find that human erosion intervention does not simply reflect the alongshore erosion pattern. Spatial interactions generate feedbacks in economic and physical variables that lead to widespread emergence of “free riders” and “suckers” with subsequent inequality in the alongshore distribution of property value. Along cuspate coastlines, such as those found along the U.S. Southeast Coast, these long‐term property value differences span an order of magnitude. Results imply that spatially decentralized management of nourishment can lead to property values that are divorced from spatial erosion signals; this management approach is unlikely to be optimal.</t>
  </si>
  <si>
    <t>grant.3114107</t>
  </si>
  <si>
    <t>Migration amidst climate rigidity traps: Resource politics and socio-ecological possibilism in Honduras and Peru</t>
  </si>
  <si>
    <t xml:space="preserve">Wrathall et al. </t>
  </si>
  <si>
    <t>According to dominant narratives about adaptation to climate change, those facing worst-case scenarios, without means at their disposal to adapt in situ, face an ineluctable set of adaptation strategies that ultimately includes the permanent abandonment of geographic spaces rendered uninhabitable and unproductive for human use. Yet environmental stress and adaptive capacity are distributed unevenly, and power structures play a role in fashioning them. It is argued here that when access to land and water are impacted by environmental stress, the structures that mediate their access are reinforced, even as the adaptive alternatives for smallholders are undermined. In this way, dominant resource regimes set up migration as the primary viable alternative for adaptation among a dwindling set of choices. This framework is applied to two early analogues of climate change impacts: flooded Garífuna villages of Honduras's North Coast and communities enduring glacier recession and shifting hydrologic regimes in Peru's Cordillera Blanca. In both cases, stress motivates new forms of migration that reinforce dominant power structures. In Honduras, migrants from wealthier social strata are moving on a more permanent basis, and in Peru, the once historical pattern of labor migration is becoming a practical necessity. These cases underscore the role of political economy in adaptation to climate change and adaptive migration in particular.</t>
  </si>
  <si>
    <t>Science, Models, and Historians: Toward a Critical Climate History</t>
  </si>
  <si>
    <t xml:space="preserve">Carey </t>
  </si>
  <si>
    <t xml:space="preserve">Environmental History </t>
  </si>
  <si>
    <t xml:space="preserve">Environmental historians are largely absent from current climate change conversations. This essay outlines an agenda for critical climate history - asserting that tit is critical for environmental historicans to be more involved today and that they ought to be more cititical of climate change discourse, policies, and scientiric modeling of climate scenarios and the data that nourish those models. using a case study from the Peruvian Andes and briefly describing parallel situations in the Himalaya and U.S. Pacific Northwest, the essay shows that climate-glacier-hydrology models are inadequate and can even be misleading without the integration of historical human variables. Environmental historians are well poised to analyze and contribute to climate modeling that brings together science/knowledge, the physical environment, and societal forces. Moreover, a goal of critical climate history is to inject historical perspectives into present-day climate science and policy to help rething the hegemony of climate science, to question the dominant climate discourse and framing, and to critique mainstream approaches to climate change mitigation and adaptation. This Forum on climate chage and environmental history illustrates on a broader scale both the contributions and the unfulfilled opportunities for future scholarship in critical climate history. </t>
  </si>
  <si>
    <t>Toward hydro-social modeling: Merging human variables and the social sciences with climate-glacier runoff models (Santa River, Peru)</t>
  </si>
  <si>
    <t xml:space="preserve">Carey et al. </t>
  </si>
  <si>
    <t>Journal of Hydrology</t>
  </si>
  <si>
    <t>Glacier shrinkage caused by climate change is likely to trigger diminished and less consistent stream flow in glacier-fed watersheds worldwide. To understand, model, and adapt to these climate-glacier-water changes, it is vital to integrate the analysis of both water availability (the domain of hydrologists) and water use (the focus for social scientists). Drawn from a case study of the Santa River watershed below Peru’s glaciated Cordillera Blanca mountain range, this paper provides a holistic hydro-social framework that identifies five major human variables critical to hydrological modeling because these forces have profoundly influenced water use over the last 60 years: (1) political agendas and economic development; (2) governance: laws and institutions; (3) technology and engineering; (4) land and resource use; and (5) societal responses. Notable shifts in Santa River water use—including major expansions in hydroelectricity generation, large-scale irrigation projects, and other land and resource-use practices—did not necessarily stem from changing glacier runoff or hydrologic shifts, but rather from these human variables. Ultimately, then, water usage is not predictable based on water availability alone. Glacier runoff conforms to certain expected trends predicted by models of progressively reduced glacier storage. However, societal forces establish the legal, economic, political, cultural, and social drivers that actually shape water usage patterns via human modification of watershed dynamics. This hydro-social framework has widespread implications for hydrological modeling in glaciated watersheds from the Andes and Alps to the Himalaya and Tien Shan, as well as for the development of climate change adaptation plans.</t>
  </si>
  <si>
    <t>Hydrologic connectivity in the high-elevation tropics: Heterogeneous responses to land change</t>
  </si>
  <si>
    <t>Ponette-Gonzalez</t>
  </si>
  <si>
    <t>In the high-elevation humid tropics, human- and climate-driven land transitions can alter hydrologic connections between the atmosphere and surface waters, with local and downstream effects. We conducted a data synthesis to examine the influence of forest-to-grassland conversion, agroforest-to-nonforest conversion, tree plantation establishment on nonforest land, and recent glacier retreat on throughfall, evapotranspiration, runoff, and nitrate fluxes in montane Latin America (including the Caribbean) and Hawaii. Our synthesis reveals heterogeneous—sometimes unexpected—responses to land change. For example, in contrast with temperate highlands, forest-to-grassland conversion in the high-elevation tropics often results in little runoff increase and lower streamwater nitrate loss. Tree plantation establishment leads to diminished runoff; the magnitude of this effect is tenfold greater than with forest-to-grassland transitions. We highlight cases in which land use, land cover, and water relationships derived from temperate ecosystems do not apply to and, therefore, should not underpin watershed management programs in the high-elevation tropics.</t>
  </si>
  <si>
    <t>The Himalayan Vertical Archipelago: Climate Change, Glacial Lake Insecurity, and Institutional Capacity in the Khumbu Himalaya</t>
  </si>
  <si>
    <t>Bury</t>
  </si>
  <si>
    <t>Andean-Asian Mountains Global Knowledge Exchange On Glaciers, Glacial Lakes, Water &amp; Hazard Management</t>
  </si>
  <si>
    <t>One way to better undertstand the ways in which climate change is currently affecting the Himalayan region is by focusing on the vertical distribution of the comples natural and social transformations that are occurring across the steep gradients of the range. Interdisciplinatry research from the Andes and Himalayas focusing on the common relationships between natural and human sustems in teh mountainous areas has long argues that these landscapes often resemble vertial "archipelagos" that are defined by the uniqu "zones" of biocliamte and human activities (Murra 1972, Guillet 1983). According to the "verticalists", human civilizations have historically sought to utilize as many biomatic zones as possible by linking them together through institutional networks of resource management, production , and exchange. While the larger verticality hypothesis on the origins of mountain civilizations is likely to remain unsettled, the tiered archipelago model that emerged from these debates has proven to be a useful conceptual framework that might be utilized in a more limited and contemporaneous fashion to provide insights in to the distribution of bioclimatic zones across the Khumbu region of the Napalese Himalayas, how they are linked together by networks of social institutions, and the ways in which current patterns of climate change are differentially affecting vertical zones and human vulnerability to glacial lake hazards.</t>
  </si>
  <si>
    <t xml:space="preserve">More than 10 citations - randomly selected 10; report, not peer reviewed article; no abstract - coding on first paragraph; Still can't find citations on google scholar-
</t>
  </si>
  <si>
    <t>New geographies of water and climate change in Peru: Coupled natural and social transformations in the Santa River watershed</t>
  </si>
  <si>
    <t xml:space="preserve">Bury et al. </t>
  </si>
  <si>
    <t>Annals of the Assoication of American Geographers</t>
  </si>
  <si>
    <t>Projections of future water shortages in the world's glaciated mountain ranges have grown increasingly dire. Although water modeling research has begun to examine changing environmental parameters, the inclusion of social scenarios has been very limited. Yet human water use and demand are vital for long-term adaptation, risk reduction, and resource allocation. Concerns about future water supplies are particularly pronounced on Peru's arid Pacific slope, where upstream glacier recession has been accompanied by rapid and water-intensive economic development. Models predict water shortages decades into the future, but conflicts have already arisen in Peru's Santa River watershed due to either real or perceived shortages. Modeled thresholds do not align well with historical realities and therefore suggest that a broader analysis of the combined natural and social drivers of change is needed to more effectively understand the hydrologic transformation taking place across the watershed. This article situates these new geographies of water and climate change in Peru within current global change research discussions to demonstrate how future coupled research models can inform broader scale questions of hydrologic change and water security across watersheds and regions. We provide a coupled historical analysis of glacier recession in the Cordillera Blanca, declining Santa River discharge, and alpine wetland contraction. We also examine various water withdrawal mechanisms, including smallholder agriculture, mining, potable water use, hydroelectric power generation, and coastal irrigation. We argue that both ecological change and societal forces will play vital roles in shaping the future of water resources and water governance in the region.</t>
  </si>
  <si>
    <t>Change in tropical landscapes: Implications for health and livelihoods</t>
  </si>
  <si>
    <t xml:space="preserve">Young </t>
  </si>
  <si>
    <t>Ecologies and Politics of Health</t>
  </si>
  <si>
    <t>The original land covers of tropical landscapes are preconditioned by climate, topography, and soils. Human land use is partly in response to the opportunities from the land resources, but is mostly a function of people’s needs and abilities to alter land use and land cover for their benefit. People who depend on natural resources utilize livelihood strategies to produce or acquire the food, fiber, and shelter they need. Health and nutrition are affected in many ways by these kinds of dynamics; for examples of these types of health patterns see Chapters 3 and 7. while the lands and landscapes in tropical latitudes are characterized by different biophysical environments and multiple land use types, they are all affected in fundamentally asymmetrical ways by current and future global environmental changes (Young 2007). In terms of human health, King and Bertino (2008) described the “asymmetries of poverty,” specifically highlighting the consequences of overlooking the effects of chronic infections (helminthiasis and infections caused by protozoa, bacteria, fungi), and other neglected tropical diseases.</t>
  </si>
  <si>
    <t xml:space="preserve">More than 10 citations - randomly selected 10; book
</t>
  </si>
  <si>
    <t>Glacier recession and water resources in Peru's Cordillera Blanca</t>
  </si>
  <si>
    <t xml:space="preserve">Baraer et al. </t>
  </si>
  <si>
    <t>Journal of Glaciology</t>
  </si>
  <si>
    <t>The tropical glaciers of the Cordillera Blanca, Peru, are rapidly retreating, resulting in complex impacts on the hydrology of the upper Río Santa watershed. The effect of this retreat on water resources is evaluated by analyzing historical and recent time series of daily discharge at nine measurement points. Using the Mann-Kendall nonparametric statistical test, the significance of trends in three hydrograph parameters was studied. Results are interpreted using synthetic time series generated from a hydrologic model that calculates hydrographs based on glacier retreat sequences. The results suggest that seven of the nine study watersheds have probably crossed a critical transition point, and now exhibit decreasing dry-season discharge. Our results suggest also that once the glaciers completely melt, annual discharge will be lower than present by 2-30% depending on the watershed. The retreat influence on discharge will be more pronounced during the dry season than at other periods of the year. At La Balsa, which measures discharge from the upper Río Santa, the glacier retreat could lead to a decrease in dry-season average discharge of 30%.</t>
  </si>
  <si>
    <t>Managing water services in tropical regions: From land cover proxies to hydrologic fluxes,</t>
  </si>
  <si>
    <t xml:space="preserve">Ponette-Gonzalez et al. 
</t>
  </si>
  <si>
    <t>Watershed investment programs frequently use land cover as a proxy for water-based ecosystem services, an approach based on assumed relationships between land cover and hydrologic outcomes. Water flows are rarely quantified, and unanticipated results are common, suggesting land cover alone is not a reliable proxy for water services. We argue that managing key hydrologic fluxes at the site of intervention is more effective than promoting particular land-cover types. Moving beyond land cover proxies to a focus on hydrologic fluxes requires that programs (1) identify the specific water service of interest and associated hydrologic flux; (2) account for structural and ecological characteristics of the relevant land cover; and, (3) determine key mediators of the target hydrologic flux. Using examples from the tropics, we illustrate how this conceptual framework can clarify interventions with a higher probability of delivering desired water services than with land cover as a proxy.</t>
  </si>
  <si>
    <t>Contribution of groundwater to outflow from ungauged glacierized catchments: a multi-site study in the tropical Cordillera Blanca, Peru</t>
  </si>
  <si>
    <t>Baraer, McKenzie, Mark, Gordon, Bury, Condom, Gomez, Knox, and Fortner</t>
  </si>
  <si>
    <t>The rapid retreat of the glaciers of the Cordillera Blanca is having a noticeable impact on the downstream hydrology. Although groundwater is a critical hydrologic component that sustains stream flows during the dry season, its characteristics and its contribution to downstream hydrology remain poorly understood. In this study, we analyse the hydrochemical and isotopic properties of potential hydrologic sources mixing in surface streams to characterize the proglacial hydrology in four glacially fed watersheds within the Cordillera Blanca, Peru. Water samples from streams, glacial melt and groundwater were collected in 2008 and 2009 and analysed for major ions and stable isotopes (δ18O and δ2H). Multivariate analysis of variance was used first to identify the hydrochemical and isotopic characteristics (tracers) of the water samples that depend primarily on the water source. Then several analyses, including hierarchical cluster analysis and mixing diagrams, were performed using these source‐dependent tracers, enabling a qualitative description of the key hydrological mechanisms that characterize the study watersheds. Finally, we applied a multi‐component spatial mixing model, the hydrochemical basin characterization method, to quantify the contributions of different water sources to the outflow from the four watersheds. The hydrochemical basin characterization method results show that groundwater is a major component of the discharge during the dry season and that the groundwater contribution to outflow is greater than 24% in all of the valleys. The results are used to develop a conceptual proglacial hydrological model of the Cordillera Blanca valleys. Talus and avalanche cones are identified as key components of the hydrology of the valleys. The talus deposits collect precipitation and runoff from higher elevations (approximately 400 m above the valley floor) and have a residence time that is long enough to actively release substantial volumes of water throughout the dry season.</t>
  </si>
  <si>
    <t>grant.3114664</t>
  </si>
  <si>
    <t>1013296</t>
  </si>
  <si>
    <t>Identifying policy target groups with qualitative and quantitative methods: The case of wildfire risk on nonindustrial private forest lands</t>
  </si>
  <si>
    <t xml:space="preserve">Fischer et al. </t>
  </si>
  <si>
    <t>Forest Policy and Economics</t>
  </si>
  <si>
    <t>Designing policies to harness the potential of heterogeneous target groups such as nonindustrial private forest owners to contribute to public policy goals can be challenging. The behaviors of such groups are shaped by their diverse motivations and circumstances. Segmenting heterogeneous target groups into more homogeneous subgroups may improve the chances of successfully identifying policy strategies to influence their behavior. Findings from a multimethod study of nonindustrial private forest owners in eastern Oregon suggest four unique subgroups of owners with different fuel management motivations and suitabilities for policy tools: commodity managers could benefit from market-based incentives; amenity managers could benefit from capacity building programs paired with symbolic campaigns; recreational managers could benefit from public incentives provided through consultants or contractors who can help plan the work; and passive managers may benefit from opportunities to respond to the policy strategies designed for the other groupings until more information can be gathered. Incorporating qualitative analysis of interview data with statistical analysis of survey data improved understanding of the groupings and appropriate policy strategies for them.</t>
  </si>
  <si>
    <t>Objective and perceived wildfire risk and their influence on private forest owners? fuel treatment activities in Oregon?s ponderosa pine region</t>
  </si>
  <si>
    <t xml:space="preserve">International Journal of Wildland fire
</t>
  </si>
  <si>
    <t>Policymakers seek ways to encourage fuel reduction among private forest landowners to augment similar efforts on federal and state lands. Motivating landowners to contribute to landscape-level wildfire protection requires an understanding of factors that underlie landowner behaviour regarding wildfire. We developed a conceptual framework describing landowners’ propensity to conduct fuel reduction as a function of objective and subjective factors relating to wildfire risk. We tested our conceptual framework using probit analysis of empirical data from a survey of non-industrial private forest landowners in the ponderosa pine (Pinus ponderosa) region of eastern Oregon (USA). Our empirical results confirm the conceptual framework and suggest that landowners’ perceptions of wildfire risk and propensity to conduct fuel treatments are correlated with hazardous fuel conditions on or near their parcels, whether they have housing or timber assets at risk, and their past experience with wildfire, financial capacity for conducting treatments and membership in forestry and fire protection organisations. Our results suggest that policies that increase awareness of hazardous fuel conditions on their property and potential for losses in residential and timber assets, and that enhance social networks through which awareness and risk perception are formed, could help to encourage fuel reduction among private forest landowners.</t>
  </si>
  <si>
    <t>Assessing social vulnerability to climate change in human communities near public forests and grasslands: A framework for resource managers and planners</t>
  </si>
  <si>
    <t>Journal of Forestry</t>
  </si>
  <si>
    <t>Public land management agencies have incorporated the concept of vulnerability into protocols for assessing and planning for climate change impacts on public forests and grasslands. However, resource managers and planners have little guidance for how to address the social aspects of vulnerability in these assessments and plans. Failure to assess social vulnerability to climate change during management planning could compromise land management agencies' adaptation strategies as well as public support for these strategies. We provide a framework for understanding and assessing social vulnerability to climate change in US public lands contexts. We describe types of information that can be used in social vulnerability assessments and ways this information can be gathered. The practical information that we provide is intended to help resource managers and planners meet current policy requirements for assessing potential impacts of climate change across diverse local social and ecological conditions for which one-size-fits-all approaches are not likely to be useful.</t>
  </si>
  <si>
    <t>grant.3118945</t>
  </si>
  <si>
    <t>A climate change projection for summer hydrologic conditions in a semiarid watershed of central Arizona</t>
  </si>
  <si>
    <t>G.A. Hawkins</t>
  </si>
  <si>
    <t>Journal of Arid Environments</t>
  </si>
  <si>
    <t>Potential climate change impacts on summer precipitation and subsequent hydrologic responses in the southwestern U.S. are poorly constrained at present due to a lack of studies accounting for high resolution processes. In this investigation, we apply a distributed hydrologic model to the Beaver Creek watershed of central Arizona to explore its utility for climate change assessments. Manual model calibration and model validation were performed using radar-based precipitation data during three summers and compared to two alternative meteorological products to illustrate the sensitivity of the streamflow response. Using the calibrated and validated model, we investigated the watershed response during historical (1990–2000) and future (2031–2040) summer projections derived from a single realization of a mesoscale model forced with boundary conditions from a general circulation model under a high emissions scenario. Results indicate spatially-averaged changes across the two projections: an increase in air temperature of 1.2 °C, a 2.4-fold increase in precipitation amount and a 3-fold increase in variability, and a 3.1-fold increase in streamflow amount and a 5.1-fold increase in variability. Nevertheless, relatively minor changes were obtained in spatially-averaged evapotranspiration. To explain this, we used the simulated hydroclimatological mechanisms to identify that higher precipitation limits radiation through cloud cover leading to lower evapotranspiration in regions with orographic effects. This challenges conventional wisdom on evapotranspiration trends and suggest that a more nuanced approach is needed to communicate hydrologic vulnerability to stakeholders and decision-makers in this semiarid region.</t>
  </si>
  <si>
    <t>Changes in winter precipitation extremes for the western
United States under a warmer climate as simulated by regional climate models</t>
  </si>
  <si>
    <t>F Dominguez, E Rivera, Dp Lettenmaier, and CL Castro.</t>
  </si>
  <si>
    <t>We find a consistent and statistically significant increase in the intensity of future extreme winter precipitation events over the western United States, as simulated by an ensemble of regional climate models (RCMs) driven by IPCC AR4 global climate models (GCMs). All eight simulations analyzed in this work consistently show an increase in the intensity of extreme winter precipitation with the multi‐model mean projecting an area‐averaged 12.6% increase in 20‐year return period and 14.4% increase in 50‐year return period daily precipitation. In contrast with extreme precipitation, the multi‐model ensemble shows a decrease in mean winter precipitation of approximately 7.5% in the southwestern US, while the interior west shows less statistically robust increases.</t>
  </si>
  <si>
    <t>Modeling effects of floods on streambed hydraulic conductivity and groundwater-
surface water interactions</t>
  </si>
  <si>
    <t>SC Simpson and T Meixner</t>
  </si>
  <si>
    <t xml:space="preserve">Flood events can induce temporal changes in streambed elevation and particle-size composition, which may influence the bed's hydraulic properties and stream-aquifer fluxes during and after an event. This study combines a set of previously developed modeling approaches to create a synthetic flood event during which bed sediment is entrained and deposited as a function of hydraulic conditions and particle size. One simulated river reach in a state of approximate dynamic equilibrium is chosen to investigate the impacts of size-selective sediment transport on stream-aquifer interaction. Along this reach, the preferential entrainment of fine sediment during the flood's rising limb leads to overall bed coarsening, and increases in vertical hydraulic conductivity (K bv) and downward fluxes of floodwater into the streambed. Progressively finer sediment layers are deposited during the event's falling limb, causing the redevelopment of a colmation (clogging) layer on the bed surface and a decline in overall K bv by the event's conclusion. This reduction in K bv leads to prolonged retention of event water in the streambed (after the reach reverts from losing to gaining river conditions) when compared with what is expected if pre-event K bv values are used to estimate river-aquifer exchanges. This process of sequential bed coarsening and fining during a flood event provides a mechanistic explanation for the event size-and-duration threshold, inferred in some systems, that must be exceeded for significant amounts of flood recharge to occur. The major consequences of these processesenhanced infiltration and prolonged floodwater retentionhave potentially major implications for groundwater-surface water interactions, water quality, contaminant transport, and riparian biogeochemistry.
</t>
  </si>
  <si>
    <t>Dryland Riparian Ecosystems in the American
Southwest: Sensitivity and Resilience to Climatic Extremes</t>
  </si>
  <si>
    <t>JC Stromberg, KE McCluney, MD Dixon, and T Meixner</t>
  </si>
  <si>
    <t>Drylands make up over 40% of the earth’s land surface (Noy-Meir 1973; Reynolds and others 2007). In these arid and semiarid landscapes, surface and subsurface water flows create mesic riparian environments (Kingsford 2006; Stromberg and Tellman 2009). Dryland riparian areas sustain water-limited plants and animals that cannot withstand upland conditions year-round, thereby supporting regional diversity (Sabo and others 2005; Lite and others 2005). Dryland rivers are also characterized by occasional large, high-intensity floods that rework the bed geomorphology and increase riparian heterogeneity. This combined variation in water availability and flood disturbance creates spatiotemporally complex and unique landscapes (Soykan and Sabo 2009; Soykan and others 2012).</t>
  </si>
  <si>
    <t xml:space="preserve">More than 10 citations - randomly selected 10; no abstract - coding on first paragraph
</t>
  </si>
  <si>
    <t>The role of flood size and duration on streamflow and riparian groundwater composition in a semi-arid basin</t>
  </si>
  <si>
    <t>SC Simpson, T Meixner and JF Hogan</t>
  </si>
  <si>
    <t>Floods with differing sizes and durations are likely to impact riparian systems in different hydrologic and geochemical ways. Here the impact of flood size and duration was investigated. Flood-driven recharge along predominantly losing reaches of the Bill Williams River (western Arizona, USA) later reemerges as baseflow in downstream gaining reaches, and the river’s longest losing reach (Planet Valley) retains and releases the most flood recharge. River discharge volume and flow intermittency downstream of Planet Valley is highly dependent upon the length of time since the last major flood. After large floods (e.g. 2004–2005), baseflow was dominated by the flood’s chemical (SO4, Cl) and isotopic (δ18OH2O, δ2HH2O, δ34SSO4, δ18OSO4) composition for long periods (&gt;4 years), suggesting that the largest events result in much more flood recharge and a longer persistence of floodwater in the subsurface than after smaller, more recent events. The continued dominance of baseflow by 2004–2005 floodwater nearly 5 years later—despite three smaller floods in 2007, 2008 and 2009—highlights the long-term impacts that the largest floods have on riparian water composition. Of these three recent events, only the largest and longest (in 2009) caused observable changes in both baseflow volume and the composition of baseflow and riparian groundwater, thereby suggesting that a threshold of flood size and duration exists for floods to alter the system’s state and behavior. The river’s dependence on large winter floods and the tendency of a particular set of atmospheric conditions (associated with El Niño-Southern Oscillation, or ENSO) to cause the region’s largest winter floods indicates the importance of ENSO to the system, and that future changes to ENSO caused by climate change could drasti</t>
  </si>
  <si>
    <t>The influence of local hydrogeologic forcings on near-stream event water recharge
and retention (Upper San Pedro River, Arizona</t>
  </si>
  <si>
    <t>HYDROLOGICAL PROCESSES</t>
  </si>
  <si>
    <t xml:space="preserve">The rise in stream stage during high flow events (floods) can induce losing stream conditions, even along stream reaches that are gaining during baseflow conditions. The aquifer response to flood events can affect the geochemical composition of both near‐stream groundwater and post‐event streamflow, but the amount and persistence of recharged floodwater may differ as a function of local hydrogeologic forcings. As a result, this study focuses on how vertical flood recharge varies under different hydrogeologic forcings and the significance that recharge processes can have on groundwater and streamflow composition after floods.
River and shallow groundwater samples were collected along three reaches of the Upper San Pedro River (Arizona, USA) before, during and after the 2009 and 2010 summer monsoon seasons. Tracer data from these samples indicate that subsurface floodwater propagation and residence times are strongly controlled by the direction and magnitude of the dominant stream–aquifer gradient. A reach that is typically strongly gaining shows minimal floodwater retention shortly after large events, whereas the moderately gaining and losing reaches can retain recharged floodwater from smaller events for longer periods. The moderately gaining reach likely returned flood recharge to the river as flow declined. These results indicate that reach‐scale differences in hydrogeologic forcing can control (i) the amount of local flood recharge during events and (ii) the duration of its subsurface retention and possible return to the stream during low‐flow periods. Our observations also suggest that the presence of floodwater in year‐round baseflow is not due to long‐term storage beneath the streambed along predominantly gaining reaches, so three alternative mechanisms are suggested: (i) repeated flooding that drives lateral redistribution of previously recharged floodwater, (ii) vertical recharge on the floodplain during overbank flow events and (iii) temporal variability in the stream–aquifer gradient due to seasonally varying water demands of riparian vegetation. </t>
  </si>
  <si>
    <t>Effects of spatial resolution in the simulation of daily and subdaily precipitation in the southwestern US</t>
  </si>
  <si>
    <t>Tripathi OP, and Dominguez F.</t>
  </si>
  <si>
    <t>JOURNAL OF GEOPHYSICAL RESEARCH-ATMOSPHERES</t>
  </si>
  <si>
    <t>We evaluate the effects of spatial resolution on the ability of a regional climate model to reproduce observed extreme precipitation for a region in the Southwestern United States. A total of 73 National Climate Data Center observational sites spread throughout Arizona and New Mexico are compared with regional climate simulations at the spatial resolutions of 50 km and 10 km for a 31 year period from 1980 to 2010. We analyze mean, 3‐hourly and 24‐hourly extreme precipitation events using WRF regional model simulations driven by NCEP‐2 reanalysis. The mean climatological spatial structure of precipitation in the Southwest is well represented by the 10 km resolution but missing in the coarse (50 km resolution) simulation. However, the fine grid has a larger positive bias in mean summer precipitation than the coarse‐resolution grid. The large overestimation in the simulation is in part due to scale‐dependent deficiencies in the Kain‐Fritsch convective parameterization scheme that generate excessive precipitation and induce a slow eastward propagation of the moist convective summer systems in the high‐resolution simulation. Despite this overestimation in the mean, the 10 km simulation captures individual extreme summer precipitation events better than the 50 km simulation. In winter, however, the two simulations appear to perform equally in simulating extremes.</t>
  </si>
  <si>
    <t xml:space="preserve">More than 10 citations - randomly selected 10 </t>
  </si>
  <si>
    <t>Determining the Importance of Model Calibration for Forecasting Absolute /
Relative Changes in Streamflow from LULC and Climate Changes</t>
  </si>
  <si>
    <t>R Niraula, T Meixner, LM Norman</t>
  </si>
  <si>
    <t>Land use/land cover (LULC) and climate changes are important drivers of change in streamflow. Assessing the impact of LULC and climate changes on streamflow is typically done with a calibrated and validated watershed model. However, there is a debate on the degree of calibration required. The objective of this study was to quantify the variation in estimated relative and absolute changes in streamflow associated with LULC and climate changes with different calibration approaches. The Soil and Water Assessment Tool (SWAT) was applied in an uncalibrated (UC), single outlet calibrated (OC), and spatially-calibrated (SC) mode to compare the relative and absolute changes in streamflow at 14 gaging stations within the Santa Cruz River Watershed in southern Arizona, USA. For this purpose, the effect of 3 LULC, 3 precipitation (P), and 3 temperature (T) scenarios were tested individually. For the validation period, Percent Bias (PBIAS) values were &gt;100% with the UC model for all gages, the values were between 0% and 100% with the OC model and within 20% with the SC model. Changes in streamflow predicted with the UC and OC models were compared with those of the SC model. This approach implicitly assumes that the SC model is “ideal”. Results indicated that the magnitude of both absolute and relative changes in streamflow due to LULC predicted with the UC and OC results were different than those of the SC model. The magnitude of absolute changes predicted with the UC and SC models due to climate change (both P and T) were also significantly different, but were not different for OC and SC models. Results clearly indicated that relative changes due to climate change predicted with the UC and OC were not significantly different than that predicted with the SC models. This result suggests that it is important to calibrate the model spatially to analyze the effect of LULC change but not as important for analyzing the relative change in streamflow due to climate change. This study also indicated that model calibration in not necessary to determine the direction of change in streamflow due to LULC and climate change.</t>
  </si>
  <si>
    <t>Projected changes in atmospheric river events in Arizona as simulated by global and
regional climate models</t>
  </si>
  <si>
    <t>Rivera, ER and F Dominguez</t>
  </si>
  <si>
    <t>Climate Dynamics</t>
  </si>
  <si>
    <t>Inland-penetrating atmospheric rivers (ARs) affect the United States Southwest and significantly contribute to cool season precipitation. In this study, we examine the results from an ensemble of dynamically downscaled simulations from the North American Regional Climate Change Assessment Program (NARCCAP) and their driving general circulation models (GCMs) in order to determine statistically significant changes in the intensity of the cool season ARs impacting Arizona and the associated precipitation. Future greenhouse gas emissions follow the A2 emission scenario from the Intergovernmental Panel on Climate Change Fourth Assessment Report simulations. We find that there is a consistent and clear intensification of the AR-related water vapor transport in both the global and regional simulations which reflects the increase in water vapor content due to warmer atmospheric temperatures, according to the Clausius-Clapeyron relationship. However, the response of AR-related precipitation intensity to increased moisture flux and column-integrated water vapor is weak and no significant changes are projected either by the GCMs or the NARCCAP models. This lack of robust precipitation variations can be explained in part by the absence of meaningful changes in both the large-scale water vapor flux convergence and the maximum positive relative vorticity in the GCMs. Additionally, some global models show a robust decrease in relative humidity which may also be responsible for the projected precipitation patterns.</t>
  </si>
  <si>
    <t>Climate Change Impacts on Flood Magnitude and Frequency in the Upper Santa Cruz River</t>
  </si>
  <si>
    <t>Y Bai, JG Duan, F Dominguez, E Rivera, and T Meixner</t>
  </si>
  <si>
    <t>Hourly precipitation for one historical (1991–2000) and two future periods (2031–2040 and 2071–2079) were generated using the Weather Research and Forecasting (WRF) Regional Climate Model (RCM). The climate simulations were conducted for the Southwest region of the United States using an hourly temporal and 10 km spatial resolution grid. The boundary forcing for the WRF model was developed by the Hadley Centre for Climate Prediction and Research/Met Office’s HadCM3 model with A2 emission scenario. The precipitation from the RCM-WRF model was bias-corrected using the observed data, and then used to quantify the impact of climate change on the magnitude and frequency of flood flow in the upper Santa Cruz River watershed (USCRW) in southern Arizona. The Computational Hydraulics and River Engineering two-dimensional (CHRE2D) model, a two-dimensional hydrodynamic and sediment transport model, was adapted for surface flow routing. The CHRE2D model was first calibrated using a storm event on July 15th, 1999, and then applied to the watershed for three selected periods. The simulated annual maximum discharges in two future periods were added to the historical records to obtain the flood frequency curve. Results indicate the peak discharges of 100-year, 200-year, and 500-year flood only increased slightly, and the increase is within the 90% confidence interval limits. Therefore, the flood magnitude and frequency curve will not change with the inclusion of projected future climate data for the study watershed.</t>
  </si>
  <si>
    <t>grant.3118975</t>
  </si>
  <si>
    <t>Individual versus group responses for non-market public goods</t>
  </si>
  <si>
    <t xml:space="preserve">C. Broadbent et al. </t>
  </si>
  <si>
    <t>The Social Science Journal</t>
  </si>
  <si>
    <t>Stated preference methods have been used to value non-market public goods but questions remain about their incentive compatibility. A public goods referendum has proven to be incentive compatible for the more popular contingent valuation method. For attribute based choices, the choice experimental method values goods and services by attribute levels producing marginal values for the economic good. A referendum procedure has been proposed for this attribute based method but it is unclear how its use impacts participant choices. This research develops a controlled laboratory experiment eliciting individual and group responses for two non-market public goods using a referendum format for attribute based choice experiments. Results of the experiments find that a majority referendum rule induces individuals to form responses based upon group perceptions which may lead to non-truthful preference revelation.</t>
  </si>
  <si>
    <t>grant.3118993</t>
  </si>
  <si>
    <t>1039127</t>
  </si>
  <si>
    <t>Impacts of groundwater pumping and climate variability on groundwater availability in the Rio Grande Basin</t>
  </si>
  <si>
    <t>Sheng, Zhuping</t>
  </si>
  <si>
    <t>Groundwater is a critical resource for sustainable economic growth in an arid and semi‐arid region such as the Rio Grande Basin because it provides water for municipal, industrial, and domestic, and agricultural users. The water is also important for the health of riparian ecosystems in the Rio Grande basin. Historic groundwater pumping has resulted in large groundwater level drawdown, water quality deterioration, depletion of surface water and subsidence in El Paso/Ciudad Juarez area, which in turn will limit groundwater availability in the future. Therefore, securing future groundwater availability involves a multi‐spectrum of efforts, including minimizing net losses from the underground reservoir, managing groundwater as an integrated part of the hydrologic cycle, developing infrastructure based on an understanding of the natural hydrologic system, using water wisely and efficiently, and allocating and monitoring water fairly for human as well as environmental and ecological needs. This paper focuses on the current status of groundwater quantity and geochemistry—groundwater hydrology, key aquifers, water quantity and chemistry, impacts of groundwater pumping and climate variability on groundwater availability within the Rio Grande Basin along river reaches between Elephant Butte Dam and Amistad Dam. This paper is part of a larger effort to summarize the state of the science relative to water sustainability in the region. This information can be used to plan research and education agendas aimed at water sustainability under climate and social changes. Current water uses and estimates of groundwater availability are summarized for the selected regional aquifers that underlie or are located adjacent to the Rio Grande. Several research topics are identified and recommended in terms of gaining better understanding of groundwater availability and impacts of future groundwater pumping and climate variability on the regional aquifer systems.</t>
  </si>
  <si>
    <t>Iterative driver-response dynamics of human-environment interactions in the Arizona-Sonora borderlands</t>
  </si>
  <si>
    <t>Scott and Beuchler</t>
  </si>
  <si>
    <t>In complex social‐ecological systems, human and physical processes mutually condition one another through co‐adaptation at multiple scales from the local to the global. For this paper we modified a driver‐response conceptual model of social‐ecological interactions by considering the degree to which each binary set of processes (human or physical) is simultaneously a driver and a response to global change. Processes that we understood to be mutually conditioned offered greater potential compared to solely social or ecological communities to adapt to demographic and economic change, on the one hand, and to climate, water resources, and ecosystems dynamics, on the other. By considering case material from the United States–Mexico border region, we characterized social‐ecological interactions along a continuum from those acting exclusively as drivers to others reacting to change primarily as responses. We considered water resources to integrate multiple global change processes including climate change and variability, ecosystem resilience, and human water demands for a variety of purposes. Thus, we examined in detail two watersheds in the Arizona–Sonora borderlands representing mutually conditioned social‐ecological systems. First, the Río Magdalena in Sonora represented an illustrative case of smallholder agriculture and rural livelihoods engaged in social‐ecological interaction that exhibited both driver and response elements centered on reflexive, low‐impact adaptive strategies. Second, in Ambos Nogales relying on the Santa Cruz River and its associated aquifers, urban growth, the equity of water access for human purposes, and environmental quality represented especially pressing challenges. Here, human impacts on ecosystems were the predominant drivers although there was growing concern for the medium‐ and longer‐term implications of climate change. Adaption planning in Ambos Nogales was centered on infrastructure‐based solutions including an inter‐basin water transfer connection with the Río Magdalena. Wastewater flows to riparian corridors posed a particular challenge for human‐environment interactions. Cross‐border collaboration represents an important opportunity for adaptation based on the mutually conditioned interactions presented here. We summarized the analysis of both cases by raising conceptual questions for further enquiry and for adaptation and planning that are generic for the borderlands and beyond.</t>
  </si>
  <si>
    <t>Human needs and environmental rights to water: Emergence of a biocultural systems approach to hydrodevelopment and management</t>
  </si>
  <si>
    <t>Johnston, Barbara Rose</t>
  </si>
  <si>
    <t>Large‐scale hydrodevelopment involves synergistic processes and generates cumulative effects that include the degradation of rivers and the complex human environmental systems they support. To avert impending crises in water scarcity and food security many nations are reshaping the priorities, regimes, and praxis of fresh water resource management to explicitly recognize and address diverse human and ecological needs. A recent United Nations sponsored study documenting the linkages between water, cultural diversity, and global environmental change argues that a coupled bio/social systems approach to watershed management prioritizing biocultural health over other concerns is needed to achieve sustainability goals, address the complex and protracted conflicts that characterize river basin management, and halt biocultural degeneration. Praxis implications include (1) the need for greater respect for and recognition of the rights, values, and contributions of culturally diverse peoples in the management and use of river systems, (2) expansion of the integrated water resource management model to include prioritized allocation of water to meet environmental and cultural flows.</t>
  </si>
  <si>
    <t>Water quantity and quality challenges from Elephant Butte to Amistad</t>
  </si>
  <si>
    <t>Hogan, James F.</t>
  </si>
  <si>
    <t>Management of the Rio Grande between Elephant Butte and Amistad Reservoirs involves a number of distinct water quantity and quality challenges. These challenges arise from both “natural” stressors, such as climate variability and geologic sources of salinization, and “human” stressors, such as bacterial and nutrient contamination from urban storm water, agricultural return flows, and wastewater treatment plants (WWTPs), altered hydrology, and increasing/changing water demands. The discussion does not argue for a single approach to surface water “sustainability” as these decisions are properly made by elected officials and decisions makers. Rather it provides an overview of the surface water system contrasting the pre‐development system with the present day to help inform how the stressors mentioned above impact this resource. Current efforts to address these issues are also discussed.</t>
  </si>
  <si>
    <t>Regional climatic considerations for borderlands sustainability</t>
  </si>
  <si>
    <t>Gutzler, David S.</t>
  </si>
  <si>
    <t>Regional climate and its variability pose severe challenges to sustainability of ecosystems and human habitability in the U.S./Mexico border region. The region is semiarid, located far from oceanic sources of evaporated water. Its latitudinal position near the descending branch of the global atmospheric Hadley circulation means that cold season precipitation totals are suppressed relative to the average latitude of the winter storm track to the north. Furthermore, tree ring histories of climate variability demonstrate that the region is prone to shifts in the storm track that lead to very pronounced decadal variations in precipitation, which are manifested regionally as swings between severe droughts and pluvial periods. The El Niño‐Southern Oscillation in tropical Pacific Ocean temperature forces shorter term (year‐to‐year) shifts in the storm track. The border region is strongly affected by ongoing and projected century‐scale climate change, probably derived in large part from human‐caused increases in greenhouse gases. There is a very strong regional warming trend in recent temperature data, continued into the future in greenhouse gas‐forced model simulations of climate change. The warming trend modifies natural drought/pluvial precipitation fluctuations by enhancing evaporative losses and decreasing snowpack in mountainous regions to the north. These changes lead to projections of significantly diminished stream flow and drier surface conditions, thereby shifting the regional climate system farther toward aridity.</t>
  </si>
  <si>
    <t>Water infrastructures in the U.S./Mexico borderlands</t>
  </si>
  <si>
    <t>Walsh, Casey</t>
  </si>
  <si>
    <t>This article discusses the infrastructures involved in the management and use of water in the borderlands of Mexico and the United States. I maintain that both the physical works and the institutions of water management should be understood as infrastructures, and locate infrastructures within larger political and economic processes. Archaeological, historical and ethnographic literature on irrigation in the borderlands provides data about the evolution and functioning of small‐ and large‐scale infrastructures. Since European contact, water infrastructures have enabled different regimes of accumulation to grow, overlap and decline: mining; ranching; agriculture; urbanization and industry; and the service economy. This process continues into the twenty first century, and changes to infrastructures that respond to current issues of scarcity and conflict must be understood in relation to this material history. I argue that in the present conjuncture new infrastructures must be developed to confront unsustainability, and the management and knowledge of these must be decentralized, democratic, and collective.</t>
  </si>
  <si>
    <t>Key landscape ecology metrics for assessing climate change adaptation options: rate of change and patchiness of impacts</t>
  </si>
  <si>
    <t xml:space="preserve"> López-Hoffman et al. </t>
  </si>
  <si>
    <t>Under a changing climate, devising strategies to help stakeholders adapt to alterations to ecosystems and their services is of utmost importance. In western North America, diminished snowpack and river flows are causing relatively gradual, homogeneous (system‐wide) changes in ecosystems and services. In addition, increased climate variability is also accelerating the incidence of abrupt and patchy disturbances such as fires, floods and droughts. This paper posits that two key variables often considered in landscape ecology—the rate of change and the degree of patchiness of change—can aid in developing climate change adaptation strategies. We use two examples from the “borderland” region of the southwestern United States and northwestern Mexico. In piñon‐juniper woodland die‐offs that occurred in the southwestern United States during the 2000s, ecosystem services suddenly crashed in some parts of the system while remaining unaffected in other locations. The precise timing and location of die‐offs was uncertain. On the other hand, slower, homogeneous change, such as the expected declines in water supply to the Colorado River delta, will likely impact the entire ecosystem, with ecosystem services everywhere in the delta subject to alteration, and all users likely exposed. The rapidity and spatial heterogeneity of faster, patchy climate change exemplified by tree die‐off suggests that decision‐makers and local stakeholders would be wise to operate under a Rawlsian “veil of ignorance,” and implement adaptation strategies that allow ecosystem service users to equitably share the risk of sudden loss of ecosystem services before actual ecosystem changes occur. On the other hand, in the case of slower, homogeneous, system‐wide impacts to ecosystem services as exemplified by the Colorado River delta, adaptation strategies can be implemented after the changes begin, but will require a fundamental rethinking of how ecosystems and services are used and valued. In sum, understanding how the rate of change and degree of patchiness of change will constrain adaptive options is a critical consideration in preparing for climate change.</t>
  </si>
  <si>
    <t>Water, climate, and social change in a fragile landscape</t>
  </si>
  <si>
    <t xml:space="preserve">Hargrove et al. </t>
  </si>
  <si>
    <t>We present here and in the companion papers an analysis of sustainability in the Middle Rio Grande region of the U.S.‐Mexico border and propose an interdisciplinary research agenda focused on the coupled human and natural dimensions of water resources sustainability in the face of climate and social change in an international border region. Key threats to water sustainability in the Middle Rio Grande River region include: (1) increasing salinization of surface and ground water, (2) increasing water demand from a growing population in the El Paso/Ciudad Juarez area on top of an already high base demand from irrigated agriculture, (3) water quality impacts from agricultural, municipal, and industrial discharges to the river, (4) changing regional climate that portends increased frequency and intensity of droughts interspersed with more intensive rainfall and flooding events, and (5) disparate water planning and management systems between different states in the U.S. and between the U.S. and Mexico. In addition to these challenges, there is an increasing demand from a significant regional population who is (and has been historically) underserved in terms of access to affordable potable water. To address these challenges to water resources sustainability, we have focused on: (1) the determinants of resilience and transformability in an ecological/social setting on an international border and how they can be measured and predicted; and (2) the drivers of change … what are they (climate, social, etc.) and how are they impacting the coupled human and natural dimensions of water sustainability on the border? To tackle these challenges, we propose a research agenda based on a complex systems approach that focuses on the linkages and feedbacks of the natural, built/managed, and social dimensions of the surface and groundwater budget of the region. The approach that we propose incorporates elements of systems analysis, complexity science, and the use of modeling tools such as scenario planning and back‐casting to link the quantitative with the qualitative. This approach is unique for our region, as are our bi‐national focus and our conceptualization of “water capital”. In particular, the concept of water capital provides the basis for a new interdisciplinary paradigm that integrates social, economic, and natural sectors within a systems framework in order to understand and characterize water resources sustainability. This proposed approach would not only provide a framework for water sustainability decision making for our bi‐national region at the local, state, and federal levels, but could serve as a model for similar border regions and/or international rivers in arid and semi‐arid regions in the Middle East, Africa, Asia, and Latin America.</t>
  </si>
  <si>
    <t>grant.3120041</t>
  </si>
  <si>
    <t>1045198</t>
  </si>
  <si>
    <t>Effect of land cover and use on dry season river discharge and peak flows in the seasonal tropics of central Panama</t>
  </si>
  <si>
    <t>Ogden, F.L., T.D. Crouch, R.F. Stallard, and J.S. Hall</t>
  </si>
  <si>
    <t>A paired catchment methodology was used with more than 3 years of data to test whether forests increase base flow in the dry season, despite reduced annual runoff caused by evapotranspiration (the “sponge‐effect hypothesis”), and whether forests reduce maximum runoff rates and totals during storms. The three study catchments were: a 142.3 ha old secondary forest, a 175.6 ha mosaic of mixed age forest, pasture, and subsistence agriculture, and a 35.9 ha actively grazed pasture subcatchment of the mosaic catchment. The two larger catchments are adjacent, with similar morphology, soils, underlying geology, and rainfall. Annual water balances, peak runoff rates, runoff efficiencies, and dry season recessions show significant differences. Dry season runoff from the forested catchment receded more slowly than from the mosaic and pasture catchments. The runoff rate from the forest catchment was 1–50% greater than that from the similarly sized mosaic catchment at the end of the dry season. This observation supports the sponge‐effect hypothesis. The pasture and mosaic catchment median runoff efficiencies were 2.7 and 1.8 times that of the forest catchment, respectively, and increased with total storm rainfall. Peak runoff rates from the pasture and mosaic catchments were 1.7 and 1.4 times those of the forest catchment, respectively. The forest catchment produced 35% less total runoff and smaller peak runoff rates during the flood of record in the Panama Canal Watershed. Flood peak reduction and increased streamflows through dry periods are important benefits relevant to watershed management, payment for ecosystem services, water‐quality management, reservoir sedimentation, and fresh water security in the Panama Canal watershed and similar tropical landscapes.</t>
  </si>
  <si>
    <t>The hydrology of the humid tropics</t>
  </si>
  <si>
    <t>Wohl, E., A. Barros, N. Brunsell, N.A. Chappell, M. Coe, T. Giambelluca, S. Goldsmith, R. Harmon, J.M.H. Hendrickx, J. Juvik, J. McDonnell, F.Ogden</t>
  </si>
  <si>
    <t>Hydrological processes in the humid tropics differ from other regions in having greater energy inputs and faster rates of change, including human-induced change. Human influences on population growth, land use and climate change will profoundly influence tropical hydrology, yet understanding of key hydrological interactions is limited. We propose that efforts to collect tropical data should explicitly emphasize characterizing moisture and energy fluxes from below the ground surface into the atmosphere. Research needs to chiefly involve field-based characterizations and modelling of moisture cycling and catchment processes, as well as long-term data acquisition and organization.</t>
  </si>
  <si>
    <t>Hydrologic tracers and thresholds: a comparison of geochemical techniques for event-based stream hydrograph separation and flowpath interpretation across multiple land covers in the Panama Canal Watershed</t>
  </si>
  <si>
    <t>Litt, Guy, Gardner, C. B., Ogden, F. L., Lyons, W. B.</t>
  </si>
  <si>
    <t>Stream hydrograph separation using naturally occurring geochemical tracers holds great potential for elucidating mineral weathering and solute transport. This study addresses a critical need to characterize catchment runoff generation in the humid tropics using multiple natural tracers for hydrograph separation and concentration/discharge (C/Q) hysteresis analysis. We use hydrometric and geochemical data collected at the start of the wet season from three small, steep catchments located in the humid seasonal tropics of central Panama that differ primarily in land cover. We apply a dual source hydrograph separation model between two end-members: new event water precipitation and pre-event water stored in the catchment. We compare the effectiveness of electrical conductivity (EC) and stable water isotopes (δD and δ18O) tracers for identifying precipitation event water in stream runoff using across forested (1.43 km2), mixed land use ‘mosaic’ (1.82 km2) and pasture (0.42 km2) catchments. Hysteretic C/Q loops are analyzed for flowpath interpretation using δD, Ca2+, Mg2+, Na+, K+, Cl−, and SO42−. During a medium-large magnitude event on May 23, 2013, forest and mosaic stream δD, Ca2+, Mg2+, and Na+ exhibited clockwise hysteresis, SO42− exhibited anticlockwise hysteresis, and K+ and Cl− each showed no hysteresis. EC as a surrogate for total dissolved solids agrees acceptably with stable water isotope hydrograph separations during small peak runoff events (&lt;3 mm/h). However, isotope and conductivity tracers strongly disagree during a large runoff event (&gt;10 mm/h) in the mosaic catchment. Early wet-season events indicate lower event water fractions than events farther into the wet season. Despite previous work showing land cover strongly controls storm runoff efficiencies, hydrograph separation and hysteresis analyses only indicate weak event water delivery differences between the paired forest and mosaic catchments.</t>
  </si>
  <si>
    <t>grant.3126544</t>
  </si>
  <si>
    <t>Tracking Pathogen Transmission at the Human - Wildlife Interface: Banded Mongoose and Escherichia coli.</t>
  </si>
  <si>
    <t>Pesapane R, Ponder M, Alexander K.</t>
  </si>
  <si>
    <t>A primary challenge to managing emerging infectious disease is identifying pathways that allow pathogen transmission at the human–wildlife interface. Using Escherichia coli as a model organism, we evaluated fecal bacterial transmission between banded mongoose (Mungos mungo) and humans in northern Botswana. Fecal samples were collected from banded mongoose living in protected areas (n = 87, 3 troops) and surrounding villages (n = 92, 3 troops). Human fecal waste was collected from the same environment (n = 46). Isolates were evaluated for susceptibility to 10 antibiotics. Resistant E. coli isolates from mongoose were compared to human isolates using rep-PCR fingerprinting and MLST-PCR. Antimicrobial resistant isolates were identified in 57 % of the mongoose fecal samples tested (range 31–78% among troops). At least one individual mongoose fecal sample demonstrated resistance to each tested antibiotic, and multidrug resistance was highest in the protected areas (40.9%). E. coli isolated from mongoose and human sources in this study demonstrated an extremely high degree of genetic similarity on rep-PCR (AMOVA, F ST = 0.0027, p = 0.18) with a similar pattern identified on MLST-PCR. Human waste may be an important source of microbial exposure to wildlife. Evidence of high levels of antimicrobial resistance even within protected areas identifies an emerging health threat and highlights the need for improved waste management in these systems.</t>
  </si>
  <si>
    <t>Climate change is likely to worsen the public health threat of diarrheal disease in Botswana</t>
  </si>
  <si>
    <t>Alexander KA, Carzolio M, Goodin D, Vance E</t>
  </si>
  <si>
    <t>International journal of environmental research and public health</t>
  </si>
  <si>
    <t>Diarrheal disease is an important health challenge, accounting for the majority of childhood deaths globally. Climate change is expected to increase the global burden of diarrheal disease but little is known regarding climate drivers, particularly in Africa. Using health data from Botswana spanning a 30-year period (1974–2003), we evaluated monthly reports of diarrheal disease among patients presenting to Botswana health facilities and compared this to climatic variables. Diarrheal case incidence presents with a bimodal cyclical pattern with peaks in March (ANOVA p &lt; 0.001) and October (ANOVA p &lt; 0.001) in the wet and dry season, respectively. There is a strong positive autocorrelation (p &lt; 0.001) in the number of reported diarrhea cases at the one-month lag level. Climatic variables (rainfall, minimum temperature, and vapor pressure) predicted seasonal diarrheal with a one-month lag in variables (p &lt; 0.001). Diarrheal case incidence was highest in the dry season after accounting for other variables, exhibiting on average a 20% increase over the yearly mean (p &lt; 0.001). Our analysis suggests that forecasted climate change increases in temperature and decreases in precipitation may increase dry season diarrheal disease incidence with hot, dry conditions starting earlier and lasting longer. Diarrheal disease incidence in the wet season is likely to decline. Our results identify significant health-climate interactions, highlighting the need for an escalated public health focus on controlling diarrheal disease in Botswana. Study findings have application to other arid countries in Africa where diarrheal disease is a persistent public health problem.</t>
  </si>
  <si>
    <t>Leptospira interrogans at the Human-Wildlife Interface in Northern Botswana: A Newly Identified Public Health Threat.</t>
  </si>
  <si>
    <t>Jobbins S, Sanderson C, Alexander K.</t>
  </si>
  <si>
    <t>Zoonoses and Public Health</t>
  </si>
  <si>
    <t>Leptospirosis is the most widespread zoonosis in the world. In northern Botswana, humans live in close proximity to a diversity of wildlife and peridomestic rodents and may be exposed to a variety of zoonotic pathogens. Little is known regarding the occurrence and epidemiology of L. interrogans in Africa despite the recognized global importance of this zoonotic disease and the threat it poses to public health. In Botswana, banded mongooses (Mungos mungo) live in close proximity to humans across protected and unprotected landscapes and may be a useful sentinel species for assessing the occurrence of zoonotic organisms, such as L. interrogans. We utilized PCR to screen banded mongoose kidneys for leptospiral DNA and identified 41.5% prevalence of renal carriage of L. interrogans (exact binomial 95% CI 27.7–56.7%, n = 41). Renal carriage was also detected in one Selous' mongoose (Paracynictis selousi). This is the first published confirmation of carriage of L. interrogans in either species. This is also the first report of L. interrogans occurrence in northern Botswana and the only report of this organism in a wildlife host in the country. Pathogenic Leptospira are usually transmitted indirectly to humans through soil or water contaminated with infected urine. Other avenues, such as direct contact between humans and wildlife, as well as consumption of mongooses and other wildlife as bushmeat, may pose additional exposure risk and must be considered in public health management of this newly identified zoonotic disease threat. There is a critical need to characterize host species involvement and pathogen transmission dynamics, including human–wildlife interactions that may increase human exposure potential and infection risk. We recommend that public health strategy be modified to include sensitization of medical practitioners to the presence of L. interrogans in the region, the potential for human infection, and implementation of clinical screening. This study illustrates the need for increased focus on neglected zoonotic diseases as they present an important threat to public health.</t>
  </si>
  <si>
    <t>grant.3126546</t>
  </si>
  <si>
    <t>1114964</t>
  </si>
  <si>
    <t>How good science and stories can go hand in hand</t>
  </si>
  <si>
    <t xml:space="preserve">Leslie et al. </t>
  </si>
  <si>
    <t xml:space="preserve"> What do you say when you have only a minute to explain to a municipal official why keeping track of the number of bird species found in a park may help make decisions about park management? Talk of significant differences among treatments or testing theory will likely meet with glazed looks. In contrast, sharing the stories of the citizen scientists who have censused the birds year after year makes the information more personal and more salient.</t>
  </si>
  <si>
    <t>no abstract - coding on first paragraph of intro instead</t>
  </si>
  <si>
    <t>Overcoming barriers in evaluating outbreaks of diarrheal disease in resource poor settings: assessment of recurrent outbreaks in Chobe District, Botswana,</t>
  </si>
  <si>
    <t>Alexander K, Blackburn J.</t>
  </si>
  <si>
    <t>BMC Public Health</t>
  </si>
  <si>
    <t>Background: Diarrheal illness remains a leading cause of global morbidity and mortality, with the majority of deaths occurring in children &lt;5 years of age. Lack of resources often prohibits the evaluation of outbreak characteristics and limits progress in managing this important disease syndrome, particularly in Africa. Relying only on existing medical staff and hospital resources, we assess the use of a questionnaire survey tool to identify baseline outbreak characteristics during recurrent diarrheal outbreaks in Chobe, Botswana.
Methods: Using historical surveillance data (2006–2009), the temporal pattern of recurrent diarrheal outbreaks was evaluated among patients &lt;5 years of age presenting to health facilities in Chobe District. Using a questionnaire survey tool, medical staff from selected health facilities assessed patients (all ages) presenting with diarrheal disease during two diarrheal outbreaks (2011–2012). Cluster analysis and classification and regression trees (CART) were used to evaluate patient attributes by outbreak.
Results: We identified a bimodal, annual pattern of acute diarrhea in children &lt;5 years of age across years (Wilcox test, W = 456.5, p = 0.052). Historical outbreak periods appeared to coincide with major hydrological phenomena (rainfall/flood recession). Across health facilities, a significant percent of patients in the prospective study were in the ≥5 age class (44%, n = 515 and 35%, n = 333 in the dry and wet season outbreaks, respectively). Cluster analysis of questionnaire data identified two main branches associated with patient age (&lt;5 and ≥5 years of age). Patients did not cluster by outbreak or village. CART examination identified sex and hospitalization as being most predictive of patients &lt;5 years and household diarrhea in patients ≥5 years. Water shortages and water quality deficiencies were identified in both outbreaks.
Conclusions: Diarrhea is a persistent, seasonally occurring disease in Chobe District, Botswana. Lack of variation in outbreak variables suggests the possibility of environmental drivers influencing outbreak dynamics and the potential importance of human-environmental linkages in this region. Public health strategy should be directed at securing improved water service and correcting water quality deficiencies. Public health education should include increased emphasis on sanitation practices when providing care to household members with diarrhea. While global diarrheal disease surveillance is directed at the under-5 age group, this may not be appropriate in areas of high HIV prevalence such as that found in our study area where a large immune-compromised population may warrant increased surveillance across age groups. The approach used in this study provided the first detailed characterization of diarrheal disease outbreaks in the area, an important starting point for immediate intervention and development of working hypotheses for future disease investigations. While data derived from this approach are necessarily limited, they identify critical information on outbreak characteristics in resource poor settings where data gaps continue and disease incidence is high.</t>
  </si>
  <si>
    <t>Evidence of market-driven size-selective fishing and the mediating effects of biological and institutional factors</t>
  </si>
  <si>
    <t xml:space="preserve">Reddy et al. </t>
  </si>
  <si>
    <t>Market demand is often ignored or assumed to lead uniformly to the decline of resources. Yet little is known about how market demand influences natural resources in particular contexts, or the mediating effects of biological or institutional factors. Here, we investigate this problem by examining the Pacific red snapper (Lutjanus peru) fishery around La Paz, Mexico, where medium or “plate‐sized” fish are sold to restaurants at a premium price. If higher demand for plate‐sized fish increases the relative abundance of the smallest (recruit size class) and largest (most fecund) fish, this may be a market mechanism to increase stocks and fishermen's revenues. We tested this hypothesis by estimating the effect of prices on the distribution of catch across size classes using daily records of prices and catch. We linked predictions from this economic choice model to a staged‐based model of the fishery to estimate the effects on the stock and revenues from harvest. We found that the supply of plate‐sized fish increased by 6%, while the supply of large fish decreased by 4% as a result of a 13% price premium for plate‐sized fish. This market‐driven size selection increased revenues (14%) but decreased total fish biomass (−3%). However, when market‐driven size selection was combined with limited institutional constraints, both fish biomass (28%) and fishermen's revenue (22%) increased. These results show that the direction and magnitude of the effects of market demand on biological populations and human behavior can depend on both biological attributes and institutional constraints. Fisheries management may capitalize on these conditional effects by implementing size‐based regulations when economic and institutional incentives will enhance compliance, as in the case we describe here, or by creating compliance enhancing conditions for existing regulations.</t>
  </si>
  <si>
    <t>The Occurrence of Cryptosporidium and Giardia Infections Among Patients Reporting Diarrheal Disease in Chobe District, Botswana.</t>
  </si>
  <si>
    <t>Alexander KA, Herbein J, Zajac A</t>
  </si>
  <si>
    <t>Advances in Infectious Diseases</t>
  </si>
  <si>
    <t>Diarrheal disease is a chronic public health problem in Chobe District, Botswana. Acute diarrheal outbreaks occur annually with a bimodal seasonal pattern coinciding with major hydrological phenomena. Information is lacking regarding the etiology of reoccurring outbreaks. Cryptosporidium and Giardia are recognized as important waterborne causes of diarrheal disease with Cryptosporidium transmission potentially involving zoonotic reservoirs. In Chobe District, municipal water is obtained from the Chobe River after it exits the Chobe National Park where high concentrations of wildlife occur. Using the Giardia/Cryptosporidium QUIK CHEK rapid antigen cartridge test, we evaluate the occurrence of Giardia and Cryptosporidium among patients (n = 153) presenting to medical facilities in Chobe District with diarrhea (August 2011-July 2012). Cryptosporidium was only identified in children less than two years of age (10%, n = 42, 95% CI 3% - 23%), with positive cases occurring during diarrheal outbreak periods. Infections were not identified in adults despite the high level of human immunodeficiency virus infection/acquired immunodeficiency syndrome (HIV/AIDS) in the region (n = 117). Although not significant, cases were predominately identified in the wet season outbreak (p = 0.94, 25%, n = 12, 95% CI 5% - 57%, dry season outbreaks 3%, n = 30, CI 95% 0% - 17%). Giardia infections occurred across age groups and seasons (7%, n = 153, 95% CI 4% - 10%). This is the first published report of human infections with Cryptosporidium and Giardia in this area of Africa. This study suggests that Cryptosporidium may be a potentially important cause of diarrheal disease in children less than 2 years of age in this region. Further research is required to identify pathogen transmission and persistence dynamics and public health implications, particularly the role of HIV/AIDS and vulnerability to waterborne disease.</t>
  </si>
  <si>
    <t>The Social-Ecological System Framework as a Knowledge Classificatory System for Benthic Small-Scale Fisheries</t>
  </si>
  <si>
    <t xml:space="preserve">Basurto et al. </t>
  </si>
  <si>
    <t>Ostrom proposed the underpinnings of a framework for the systematic study of the governance of complex social–ecological systems. Here we hypothesize that Ostrom's social–ecological system framework can be useful to build a classification system for small-scale benthic fisheries, regarding their governance processes and outcomes. The purpose of this paper is to contribute to knowledge accumulation of benthic fisheries. To tailor the framework, we relied on discussions among experts and a systematic literature review of benthic fisheries from 1980 to 2010. This literature review helped us refine variable definitions and provide readers with illustrative reference papers. We then illustrate the approach and its potential contributions through two studies of the emergence of self-organization in Mexico and Chile. We highlight synthetic lessons from the cases and the overall approach as well as reflect on remaining challenges to the development of a social–ecological system framework as a diagnostic tool for knowledge accumulation and synthesis.</t>
  </si>
  <si>
    <t>With Allee effects, life for the social carnivore is complicated</t>
  </si>
  <si>
    <t>Sanderson, CE, Jobbins, SE, Alexander, KA</t>
  </si>
  <si>
    <t xml:space="preserve"> Population Ecology</t>
  </si>
  <si>
    <t>Anthropogenic modification of the landscape, resultant habitat loss, and decades of persecution have resulted in severe decline and fragmentation of large carnivore populations worldwide. Infectious disease is also identified as a primary threat to many carnivores. In wildlife species, population demography and group persistence are strongly influenced by group or population size. This is referred to as the Allee effect, in which a population or group is at an increased risk of extinction when the number or density of individuals falls below some threshold due to ecological and/or genetic factors. However, in social mammalian species, the relationship between the number of individuals and the risk of extinction is complicated because aggregation may enhance pathogen exposure and transmission. Although theoretical studies of the interaction between infectious disease transmission and Allee effects reveal important implications for carnivore management and population extinction risk, information about the interaction has yet to be synthesized. In this paper, we assess life history strategies of medium to large carnivore species (≥2.4 kg) and their influence on population dynamics, with a special focus on infectious disease. While declining population trends are observed in 73 % of all carnivores (both social and solitary species), infectious disease is identified as a significant cause of population decline in 45 % of social carnivores and 3 % of solitary carnivores. Furthermore, where carnivores suffer a combination of rapid population decline and infectious disease, Allee effects may be more likely to impact social as compared to solitary carnivore populations. These potentially additive interactions may strongly influence disease transmission dynamics and population persistence potential. Understanding the mechanisms that can result in Allee effects in endangered carnivore populations and the manner in which infectious disease interfaces at this nexus may define the outcome of developed conservation strategies.</t>
  </si>
  <si>
    <t>Cooperative and Non-Cooperative Strategies for Small-Scale Fisheries Self-Governance in the Globalization Era: Implications for Conservation</t>
  </si>
  <si>
    <t>Fishing cooperatives (co-ops) and patron-client relationships are the most common cooperative and noncooperative strategies for self-governance for small-scale fisheries around the world. We studied what drives fishers to choose between these two self-governance arrangements in 12 communities in the Gulf of California, Mexico. The communities depend on similar fishing resources, are located in contiguous portions of the coast, fish roughly the same species, have similar socioeconomic characteristics, and sell to similar markets, yet half of the fisheries are organized around co-ops and the other half work through patron-client arrangements. Using participant observation, in-depth interviews of key informants between 1995-2008, and a survey of 55% of the fisheries in the study area, we found that the presence of high transaction costs of commercialization, the desire to acquire fishing licenses, and the existence of traditions of successful collective action among fishing groups within each community strongly influence fishers’ choices regarding membership in fishing co-ops. We also examined the implications of our findings for conservation of fishing resources. Given that the emergence of co-ops was associated with high transaction costs of commercialization, we hypothesize that cooperative strategies are more likely than patron-client strategies to emerge in communities in isolated locations. In an era of globalization, in which the rate of development and urbanization will increase in coastal areas, patron-client strategies are likely to become more prevalent among fisheries, but such self-governance strategies are thought to be less conducive to conservation behaviors.</t>
  </si>
  <si>
    <t>Long-term effectiveness of a multi-use marine protected area on reef fish assemblages and fisheries landings</t>
  </si>
  <si>
    <t xml:space="preserve">Rife et al. </t>
  </si>
  <si>
    <t>The Loreto Bay National Park (LBNP) is a large, multi-use marine protected area in the Gulf of California, Mexico, where several types of small-scale commercial and recreational fishing are allowed, but where less than 1% of the park is totally protected from fishing. The LBNP was created in 1996; its management plan was completed in 2000, but it was not effectively implemented and enforced until 2003. Between 1998 and 2010, we monitored reef fish populations annually at several reefs inside and outside the LBNP to measure the effects of the park on fish assemblages. We also evaluated reported fisheries landings within the LBNP for the same time series. Our results show that reef fish biomass increased significantly after protection at a small no-take site at LBNP relative to the rest of the park. However, the multi-use part of LBNP where fishing is allowed (99% of its surface) has had no measurable effect on reef fish biomass relative to open access sites outside the park boundaries. Reported fisheries landings have decreased within the park while increasing in nearby unprotected areas. Although the current partial protection management regime has not allowed for reef fish populations to recover despite 15 years as a “protected area,” we conclude that LBNP's regulations and management have maintained the conditions of the ecosystem that existed when the park was established. These results suggest that community livelihoods have been sustained, but a re-evaluation of the multi-use management strategy, particularly the creation of larger no-take zones and better enforcement, is needed to improve the reef fish populations in the park in order to ensure sustainable fisheries far into the future. These recommendations can be applied to all multi-use MPAs in Mexico where ecosystem recovery is not occurring despite maintenance of fish stocks.</t>
  </si>
  <si>
    <t>When good intentions are not enough? Insights on networks of paper park? marine protected areas</t>
  </si>
  <si>
    <t>Conservation Letters</t>
  </si>
  <si>
    <t>In efforts to protect the world's oceans, the Convention on Biological Diversity has moved the goal of establishing marine protected areas (MPAs) to cover 10% of the ocean from 2012 to 2020. This adjustment suggests that the rush to establish MPAs without proper resources does not resolve conservation problems. In fact, such actions may create a false sense of protection that camouflages degradation of marine ecosystems on regional scales. To exemplify this phenomenon, we reviewed MPA efficacy in the Gulf of California, Mexico, where some 23,300 km2 have been decreed as MPAs. With the exception of Cabo Pulmo National Park, MPAs have not met conservation or sustainability goals. We examined MPA budgets and foundations’ investment in the region and found that funding for management is not the limiting factor in MPA efficacy, although funding for enforcement may be deficient. We conclude that MPAs have failed because of insufficient no‐take zones, lack of enforcement, poor governance, and minimal community involvement. We need a new philosophy to implement MPAs to take advantage of the scientific knowledge and monetary investment that have been generated worldwide and ensure that they complement effective fisheries management outside their borders.</t>
  </si>
  <si>
    <t>The need for a next generation of Sonoran desert researchers</t>
  </si>
  <si>
    <t xml:space="preserve">Wilder et al. </t>
  </si>
  <si>
    <t>It is recognized that meaningful international collabora tion is needed to address the onslaught of conservation challenges facing societies across the globe (Medellin 1998). Although transboundary or cross-border conser vation is not a new concept (Mittermeier et al. 2005), how does meaningful collaboration in an international setting, especially one of political unrest, begin? How is a cohesive community formed among a disparate group of individuals from different countries, who speak different languages, or are at the beginning of their car</t>
  </si>
  <si>
    <t>grant.3127423</t>
  </si>
  <si>
    <t>Disturbances, their interactions, and cumulative effects on carbon and charcoal stocks in a forested ecosystem</t>
  </si>
  <si>
    <t>Buma et al.</t>
  </si>
  <si>
    <t>Disturbances have a strong role in the carbon balance of many ecosystems, and the cycle of vegetation growth, disturbance, and recovery is very important in determining the net carbon balance of terrestrial biomes. Compound disturbances are phenomena of growing concern which can impact ecosystems in novel ways, altering disturbance intensity, severity, and recovery trajectories. This research focuses on carbon stocks in a compound disturbance environment, with special attention on black carbon (charcoal), a potential source of long-term carbon sequestration. We report on a well-studied compound disturbance event (wind, logging, and severe fire) in a Colorado, USA subalpine forest that was extensively surveyed for impacts on carbon, black carbon, and regeneration. All major pools were considered, including organic and mineral soil (10 cm depth), and contrasted with neighboring undisturbed forests as a reference. The disturbances had an additive effect on carbon loss, with increasing numbers of disturbances resulting in progressively decreasing carbon/black carbon stocks. This resulted from lower substrate availability and higher fire intensity. Surprisingly, there was no significant difference between reference and burned plots in terms of total black carbon. It appears that high-intensity fires do not significantly increase net black carbon in these forests (over the entire fire-return interval), with additional disturbances potentially resulting in a net loss. Disturbances, and their interactions, will have long-lasting legacies for carbon and black carbon.</t>
  </si>
  <si>
    <t>Forest resilience, climate change, and opportunities for adaptation: A specific case of a general problem</t>
  </si>
  <si>
    <t>Buma and Wessman</t>
  </si>
  <si>
    <t>Ecosystems and ecosystem services are subjected to both typical disturbances (e.g., fire) and shifting climatic baselines resulting from anthropogenic drivers. Recovery from these perturbations is of prime interest to researchers and land managers. We explore how differing regeneration of the coniferous forest to specific disturbances and a shifting climate are mediated through managerial responses, in terms of both species composition and an important ecosystem service, carbon sequestration in the southern Rocky Mountains, Colorado, USA. 112 sites across a variety of disturbance histories were surveyed for post-fire regeneration; carbon stock growth was then simulated in the US Forest Service Forest Vegetation Simulator under a variety of climate change scenarios for 100 years. Simultaneously, we simulated three managerial responses to the disturbance: no action, planting of local species (resilience-oriented management), and planting of the most climatically suitable species (adaptation-oriented management). These managerial responses simulate varying levels of intervention which attempt to maintain forest properties and associated carbon stocks. Carbon stocks, initially, were more resilient than the coniferous forest system; areas with little coniferous regeneration recovered carbon at a similar pace due to an influx of deciduous seedlings. However, future climate exerts a strong influence on carbon stocks. Both the no-action scenario and the resilience-oriented management scenario transitioned to non-forest by the end of the simulation period, due to climatic changes. Active, adaptation-oriented management, which included establishment of non-local species, maintained forest structure and carbon stocks under most future climate projections, albeit at lower densities. So while this preserves the presence of a forest, it does not preserve the presence of a specific forest. However, for ecosystem services associated with the mere existence of forest cover (e.g., carbon stocks and general forest habitat), this may be sufficient. In a sense, disturbances are opportunities for more climatically-adapted species/communities to establish, although the complexities of assisted migration and novel ecosystems remain.</t>
  </si>
  <si>
    <t>grant.3128752</t>
  </si>
  <si>
    <t>Organizing urban ecosystem services through environmental stewardship governance in New York City</t>
  </si>
  <si>
    <t>Connolly, James J.; Svendsen, Erika S.; Fisher, Dana R.; Campbell, Lindsay K.</t>
  </si>
  <si>
    <t>How do stewardship groups contribute to the management of urban ecosystem services? In this paper, we integrate the research on environmental stewardship with the social–ecological systems literature to explain how stewardship groups serve as bridge organizations between public agencies and civic organizations, working across scales and sectors to build the flexible and multi-scaled capacity needed to manage complex urban ecosystems. Analyzing data collected from a survey of stewardship groups in New York City, combined with open-ended semi-structured interviews with representatives from the most connected civic “hub” organizations, we use a mixed-method approach to understand the specific activities of bridge organizations in the process of preserving local ecosystem services. This paper concludes that the role of bridge organizations in the management of urban ecosystem services in New York City is increasing, that these groups have a specific bi-modal role in the network, and that an initial presence of heterarchic organizational relations was crucial in their development. The paper ends with a discussion of the implications of these results.</t>
  </si>
  <si>
    <t>grant.3143104</t>
  </si>
  <si>
    <t>Making space for North Fork Mono (Nium) narrative: land, learning, parataxis, policy, and water in Central California.</t>
  </si>
  <si>
    <t xml:space="preserve">Aldern </t>
  </si>
  <si>
    <t>Occasion: Interdisciplinary Studies in the Humanities</t>
  </si>
  <si>
    <t>“WE HAVE TO HAVE A LESSON,” announced the Honorable Ron W. Goode, chairman of the North Fork Mono Tribe, to his audience of water-agency officials and tribal representatives. The occasion was the first-ever California State Tribal Water Summit, which was held at the Sacramento Radisson Hotel in October 2009. The stated purpose of the summit was to incorporate tribal perspectives into the 2009 Update of the California Water Plan, and Goode was suggesting that doing so required a form of education. Incorporating tribal perspectives required new approaches to the planning process and new formats and forums for discussion and discourse, and over the course of the summit, tribal representatives offered many lessons to the state officials in attendance. Goode followed his assertion of the need for a lesson with a story, and many of the summit’s lessons took the form of narratives.</t>
  </si>
  <si>
    <t>Historical and cultural fires, Tribal management and research issues in Northern California: trails, fires and tribulations</t>
  </si>
  <si>
    <t>Lake</t>
  </si>
  <si>
    <t>ALL HUMAN SOCIETIES AND CULTURES HAVE EVOLVED TO USE FIRE and have adapted efficient travel routes to acquire resources. Many tribal cultures have a high dependence on firemodified habitats and over time established trail systems connecting these places to access resources. Trails linked tribal communities to places of cultural significance and, additionally served as strategic locations to utilize fire to promote valued resources. Colonization by Europeans along trails (e.g., the Oregon Trail in the western United States) and the subsequent genocide and displacement of indigenous people, followed by governmental fire exclusion and
suppression policies and practices, have been significant landscape-transformative processes, regionally and globally, impacting fire regimes and indigenous cultures</t>
  </si>
  <si>
    <t>Forward: a global perspective on traditional burning in California</t>
  </si>
  <si>
    <t>Codding and Bird</t>
  </si>
  <si>
    <t>California Archaeology</t>
  </si>
  <si>
    <t>An annual fire season that threatens lives, property, and livelihoods has become the norm in California. Unfortunately, it is likely to get worse before it gets better: global climate change may increase the frequency of mega-fires (Bowman et al. 2009) and growing populations will likely lead to increased ignition risk and exposure (Syphard et al. 2007) regardless of climate change. While it may seem counterintuitive, one of our best bets to fix this situation in the future is by paying more attention to the past. Understanding how to best manage landscapes today requires an understanding of how local environments evolved alongside the application of human-ignition fires throughout prehistory. The two are inexorably linked. In this special issue, Lightfoot and colleagues take an inspirational step forward on this front.</t>
  </si>
  <si>
    <t>Protect Your Land: Using Agroforestry Techniques and Tribal Values to Mitigate Wildfire Danger</t>
  </si>
  <si>
    <t xml:space="preserve">Rossier and Lake
</t>
  </si>
  <si>
    <t>Inside Agroforestry</t>
  </si>
  <si>
    <t>Impacting airline flights, threatening homes, and causing weeks of smoky air, wildfires are a dramatic part of summer in much of the western United States. In fact, they are becoming larger and more intense as climate change decreases winter snow pack and causes more severe droughts in forests that are ready to burn. Thus, it is increasingly important for landowners to manage their lands with fire in mind. Landowners demand much more than fire-safety out of their properties, however. They want to grow food, timber, herbs, and flowers. They want to host barbeques and birthday parties. They want to create habitat for wildlife and enjoy nature close to home. And they want places of beauty and comfort.</t>
  </si>
  <si>
    <t>white paper? it's like a USDA newsletter; Seems to be more of magazine from the forestry service? Can't find on google scholar - so assuming no citations</t>
  </si>
  <si>
    <t>Comparative Wests: An Introduction</t>
  </si>
  <si>
    <t xml:space="preserve">Blue et al. </t>
  </si>
  <si>
    <t>THIS VOLUME of Occasion’s investigation of “Comparative Wests” is part of an ongoing transinstitutional, transnational research project into the transformation and persistence of settlercolonial worlds in the western United States, western Canada, and western Australia. In January 2012, a gathering of historians and archaeologists, anthropologists and indigenous studies scholars, architects and art historians, lawyers and land planners, hailing from North America and Australia, gathered at Stanford University. After rigorous discussion in Palo Alto and subsequent peer review, these essays are the result of that meeting.2 The idea of “Wests” in these very different national contexts deserves an explanation. On the one hand, the early twenty-first-century commonsense geographical notion of “West” is conveniently applicable: these studies concentrate on the western regions of the continents under consideration rather than their Easts or Norths or Souths. But more than this, these Wests have been historically peripheral regions in Anglophone settler-colonial societies. In this sense, these Wests are regions continually enmeshed in the processes of uncertain, and reversible, incorporation into settler states, whose centers of political and economic power lie generally to their east. The term “Wests” may risk implying the existence of an “eastern” point of view, but</t>
  </si>
  <si>
    <t>grant.3146647</t>
  </si>
  <si>
    <t>Polynesian colonization and landscape changes on Mo’orea, French Polynesia: The Lake Temae pollen record</t>
  </si>
  <si>
    <t>Stevenson, J., Benson, A.J., Athens, S, Kahn., J., Kirch, P.V.</t>
  </si>
  <si>
    <t>The Holocene</t>
  </si>
  <si>
    <t>An analysis of sediment cores from Lake Temae utilizing pollen, accelerator mass spectrometry (AMS) dating, magnetic susceptibility measurements, and charcoal particle counts was undertaken to assess landscape transformation following Polynesian colonization of Mo’orea in the Society Islands. A significant influx of terrigenous sediment accompanied by increases in charcoal and the presence of the Polynesian cultigen Colocasia (taro) are indicative of human presence on the island by at least 1060–980 cal. yr BP. Polynesian arrival resulted in the rapid alteration of lowland vegetation illustrated in the pollen record by the removal of the coastal tree Pandanus and the promotion of more economically important trees such as Cocos. The most significant period of burning in the charcoal data overlaps with archaeological evidence for expansion into the island interior and the establishment and growth of more intense agricultural practices from 700 to 500 cal. yr BP. The pollen record also documents the apparent abandonment of the coastal plain near Lake Temae during this phase of inland expansion with the terrestrial landscape returning to an environment similar to that found before colonization. A final phase of environmental transformation commenced with European contact at the end of the 18th century and is marked most clearly in the Lake Temae sequence with the conversion of the system to a freshwater body accompanied by the expansion of the freshwater reed Typha and a level of burning not seen at any time over the previous 1000 years. Importantly, the new data from Lake Temae support the colonization model for central Eastern Polynesia of ca. 1000 cal. yr BP and refute the late settlement scenario for the Society Islands.</t>
  </si>
  <si>
    <t>Mid- to late Holocene landscape change and anthropogenic transformations on Mo‘orea, Society Islands: A multi-proxy approach</t>
  </si>
  <si>
    <t>Kahn, J.G, Nickelsen, C., Stevenson, J., Nick Porch, Emilie Dotte-Sarout, Carl C Christensen, Lauren May, J Stephen Athens, Patrick V Kirch</t>
  </si>
  <si>
    <t>Archaeology’s ability to generate long-term datasets of natural and human landscape change positions the discipline as an inter-disciplinary bridge between the social and natural sciences. Using a multi-proxy approach combining archaeological data with palaeoenvironmental indicators embedded in coastal sediments, we outline millennial timescales of lowland landscape evolution in the Society Islands. Geomorphic and cultural histories for four coastal zones on Mo‘orea are reconstructed based on stratigraphic records, sedimentology, pollen analysis, and radiocarbon determinations from mid- to late Holocene contexts. Prehuman records of the island’s flora and fauna are described utilizing landsnail, insect, and botanical data, providing a palaeo-backdrop for later anthropogenic change. Several environmental processes, including sea level change, island subsidence, and anthropogenic alterations, leading to changes in sedimentary budget have operated on Mo‘orea coastlines from c. 4600 to 200 BP. We document significant transformation of littoral and lowland zones which obscured earlier human activities and created significant changes in vegetation and other biota. Beginning as early as 440 BP (1416–1490 cal. ad), a major phase of sedimentary deposition commenced which can only be attributed to anthropogenic effects. At several sites, between 1.8 and 3.0 m of terrigenous sediments accumulated within a span of two to three centuries due to active slope erosion and deposition on the coastal flats. This phase correlates with the period of major inland expansion of Polynesian occupation and intensive agriculture on the island, indicated by the presence of charcoal throughout the sediments, including wood charcoal from several economically important tree species.</t>
  </si>
  <si>
    <t>The emergence of zoning policy games in exurban jurisdictions: Informing collective action theory</t>
  </si>
  <si>
    <t>Zellner, ML; Page, SE; Rand, W; Brown, DG; Robinson, DT; Nassauer, J; Low, B.</t>
  </si>
  <si>
    <t>LAND USE POLICY</t>
  </si>
  <si>
    <t>Theoretical urban policy literature predicts the likelihood of free riding in the management of common goods such as forested open space; such outcome is often characterized as a Prisoner's Dilemma game. Numerous cases exist in which neighboring jurisdictions cooperate to maintain public goods, challenging the expected results, yet theoretical explanations of these cases have not been fully developed. In this paper, we use an agent-based model to explore how underlying micro-behaviors affect the payoffs obtained by two neighboring municipalities in a hypothetical exurban area. Payoffs are measured in terms of regional forested space and of local tax revenue at the end of the agent-based simulations; the municipalities affect these payoffs through their choice of residential zoning policies and the spillover effect between the neighboring jurisdictions. Zoning restrictions influence the conversion of farmland into residential subdivisions of different types, and consequently the location of heterogeneous residential households in the region. Developers and residents respond to the changing landscape characteristics, thus establishing a feedback between early and future land-use patterns. The structure of the simulated payoffs is analyzed using standard game theory. Our analysis shows that a variety of games, in addition to Prisoner's Dilemma, can emerge between the neighboring jurisdictions. Other games encourage coordination or subsidization, offering some explanations for the unexpected observations. The game realized in any given context depends on the initial characteristics of the landscape, the value given to the objectives each township seeks to maximize, and the income distribution of the population.</t>
  </si>
  <si>
    <t>Mixed methods in land-change research: Towards integration</t>
  </si>
  <si>
    <t>Cheong, S., Brown, D.G., Lopez-Carr, D., and Kok, K.</t>
  </si>
  <si>
    <t>Land change science has been strongly influenced by geographers working in geographic information science (Gutman et al. 2004). These geographers typically employ GIS and remote sensing technology to determine the type and magnitude of natural- and human-induced changes on the landscape, focusing on changes in land cover (i.e. the biophysical aspects of land dynamics). As it has matured, however, land change science has moved toward inclusion of themes from geography’s human– environment tradition and other interdisciplinary endeavours to link natural and human systems in order to understand the human effects and implications of land change (Rindfuss et al. 2004; Moran and Ostrom 2005). Land change science has therefore emerged as an integrative science that attempts to bridge understandings of both land-use (i.e. human and social aspects of land dynamics) and land-cover change as two components of a coupled natural and human system. This new approach has emphasised stronger inclusion of the human processes to establish human–environment interaction methods and models instead of approaches that conceive of human–environment interaction in uni-directional terms, i.e. as human impact on environment as represented in land cover</t>
  </si>
  <si>
    <t>Different types of open spaces and their importance to exurban homeowners</t>
  </si>
  <si>
    <t>Wang, Z., Nassauer, J.I., Marans, R., and Brown, D.G</t>
  </si>
  <si>
    <t>Exurban residential settings are relevant for understanding how societal desires for open space impact landscapes and their ecosystem services. In a 2005 image-based web survey of 468 exurban homeowners in southeast Michigan, we investigated how exurban home-buying choices may be related to having open space nearby, and we measured homeowners’ relative preferences for seven different types of open spaces characterized by different ecosystem services. Our study confirms that nearby open space is important to exurban homeowners, but it suggests that homeowners are somewhat heterogeneous in their preferences for different types of open spaces. They generally prefer forests, lakes, and streams, but their preferences for wetlands, prairies, playgrounds, and golf courses vary somewhat with education, age, or having children. In addition, homeowners for whom open space was less important when they bought their home had somewhat different preferences. We discuss the implications for protecting ecosystem services in planning, design, and development.</t>
  </si>
  <si>
    <t>Comparative performance of logistic regression and survival analysis for detecting spatial predictors of land-use change.</t>
  </si>
  <si>
    <t>Wang, N., Brown, D.G., An, L., Yang, S., and Ligmann-Zielinska, A.</t>
  </si>
  <si>
    <t>Sun, S., Parker, D.C., Huang, Q., Filatova, T., Robinson, D.T., Riolo, R.L., Hutchins, M., Brown, D.G.</t>
  </si>
  <si>
    <t>Nitrogen and carbon biogeochemistry in forest sites along an indirect urban-rural gradient in Southeastern Michigan</t>
  </si>
  <si>
    <t>Kahan, A.Y. Currie, W.S. Brown, D.G.</t>
  </si>
  <si>
    <t>To evaluate the impacts of urbanization on soil and vegetation in protected forest areas, 12 forest sites in Southeastern Michigan USA were studied in an indirect urban–rural gradient. Field study plots were established in forest edge zones of each protected area. Significant findings were that in these edge zones of protected areas: (a) soil nitrogen tended to be greater where surrounding housing density was greater; (b) overstory woody biomass and basal area were greater where surrounding housing density was greater; and (c) the study region overall exhibited low soil carbon content (mean 2.71%) and relatively high soil nitrogen content (mean 0.20%), yielding a surprisingly low surface soil C/N ratio (mean 13.4). Overall, 24 woody plant genera were encountered, with the three genera Acer, Carya and Quercus accounting for 83.7% of total biomass and 74.1% of total basal area. No significant relationships were observed between housing density and soil C/N ratio or between housing density and foliar N. Results indicate that a halo of urban-ecological impacts exists in the landscape of Southeastern Michigan, similar to previously studied linear urban–rural gradients in other regions</t>
  </si>
  <si>
    <t>Opdam, P. Nassauer,J.I. Wang,Z. Albert,C. Bentrup,C. Castella,J.C. McAlpine,C. Liu, J. Sheppard, S. Swaffield, S.</t>
  </si>
  <si>
    <t>Huang, Q. Parker, D.C. Sun, S. Filatova, T.</t>
  </si>
  <si>
    <t>Computers Environment and Urban Systems</t>
  </si>
  <si>
    <t>Land-cover fragmentation and configuration of ownership parcels in an exurban landscape</t>
  </si>
  <si>
    <t>Robinson, D.T.</t>
  </si>
  <si>
    <t>The rate of low-density development beyond the urban and suburban periphery, known as exurban areas, has occurred at a rate faster than both urban and population growth and has the potential to affect water quality, carbon storage, and habitat availability. This paper is aimed at understanding the relationships between the heterogeneity of the human and natural components of the land system and their interactions, through assessment of residential land-cover characteristics and ownership parcels in these poorly understood exurban lands. New data are presented that describe the distribution of land-cover quantities and their degree of fragmentation in three townships in Southeastern Michigan. Analysis of land-cover data, collected from aerial photographs from 1950–2000 and digitized with a 10 m minimum mapping unit, provide an empirical link between lot-size and vegetation. Results show, among other findings, 1) the quantity and pattern of land-cover types significantly differ with parcel size, 2) the degree of difference was greatest between small parcels and all other sizes and least among large parcels, and 3) of five landscape metrics used to evaluate the quantity and fragmentation of land-cover types in residential parcels, the percent of parcel area provided the strongest delineation of differences in land cover among parcel sizes. Capturing quantities and patterns of land-cover at different sizes of land (parcel) ownership provide new data that can be coupled to ecosystem literature and models to link the outcomes of residential land-cover processes with simple ecosystem functions (e.g. carbon storage, albedo). Understanding how residential land-use and management processes collectively create regional land-cover patterns can provide insight into how residential lands might be managed to mitigate the effects of land change on climate.</t>
  </si>
  <si>
    <t>Variations in development of exurban residential landscapes: Timing, location, and driving forces</t>
  </si>
  <si>
    <t>An, L., Brown, D.G., Nassauer, J.I., and Low, B.</t>
  </si>
  <si>
    <t>Residential land-use expansion, an important component of urban sprawl, has a variety of drivers and environmental implications. The goal of this article is to address the timing, location, and mechanisms of different types of residential development. Using land-parcel data and aerial imagery taken between 1950 and 2000 for eight townships in southeastern Michigan, we sampled and classified polygons (854 in total) of four residential types. Socioeconomic characteristics were collected from US census data at the township level and assigned to sample polygons based on the township in which they fell. We then applied survival analysis to achieve the above goal. We found that (1) the development rates varied between residential types over time and (2) the evolution of these types can be explained by different factors. Differentiating such residential types and their associated time-variant patterns usefully sheds light on environmental effects of residential land-use expansions in exurban areas.</t>
  </si>
  <si>
    <t>grant.3117729</t>
  </si>
  <si>
    <t>1030049</t>
  </si>
  <si>
    <t>Coastal Occupation at the GS-1 Site, Cook’s Bay, Mo‘orea, Society Islands</t>
  </si>
  <si>
    <t xml:space="preserve">Kahn, J. </t>
  </si>
  <si>
    <t>Journal of Pacific Archaeology</t>
  </si>
  <si>
    <t>Excavations at the GS-1 site uncovered buried stratigraphic deposits of some depth. Site stratigraphy and artifact content suggests the area was first used as a coastal habitation prior to being covered by substantial colluvial deposits and in historic times, modern fill. Wood charcoal samples recovered from the site were identified to short lived species for AMS radiocarbon dating. The wood charcoal identifications were also used to identify indigenous versus introduced species in order to clarify the depositional events associated with the stratigraphic deposits. The lowest deposits at GS-1 date to as early as the 11th century Ad. Colluvial deposits overlying the lowest strata were definitively related to human activities, as Polynesian introductions are present in the wood charcoal assemblages. Finally, the frequency and types of artifacts recovered suggest the area served as an adze manufacturing locale through time.</t>
  </si>
  <si>
    <t>grant.3118931</t>
  </si>
  <si>
    <t>1038614</t>
  </si>
  <si>
    <t>Regional and global projections of 21st century glacier mass changes in response to climate scenarios from global climate models</t>
  </si>
  <si>
    <t>Radi?, V., A. Bliss , A. C. Beedlow , R. Hock, E. Miles and J. G. Cogley</t>
  </si>
  <si>
    <t>A large component of present-day sea-level rise is due to the melt of glaciers other than the ice sheets. Recent projections of their contribution to global sea-level rise for the twenty-first century range between 70 and 180 mm, but bear significant uncertainty due to poor glacier inventory and lack of hypsometric data. Here, we aim to update the projections and improve quantification of their uncertainties by using a recently released global inventory containing outlines of almost every glacier in the world. We model volume change for each glacier in response to transient spatially-differentiated temperature and precipitation projections from 14 global climate models with two emission scenarios (RCP4.5 and RCP8.5) prepared for the Fifth Assessment Report of the Intergovernmental Panel on Climate Change. The multi-model mean suggests sea-level rise of 155 ± 41 mm (RCP4.5) and 216 ± 44 mm (RCP8.5) over the period 2006–2100, reducing the current global glacier volume by 29 or 41 %. The largest contributors to projected global volume loss are the glaciers in the Canadian and Russian Arctic, Alaska, and glaciers peripheral to the Antarctic and Greenland ice sheets. Although small contributors to global volume loss, glaciers in Central Europe, low-latitude South America, Caucasus, North Asia, and Western Canada and US are projected to lose more than 80 % of their volume by 2100. However, large uncertainties in the projections remain due to the choice of global climate model and emission scenario. With a series of sensitivity tests we quantify additional uncertainties due to the calibration of our model with sparsely observed glacier mass changes. This gives an upper bound for the uncertainty range of ±84 mm sea-level rise by 2100 for each projection.</t>
  </si>
  <si>
    <t>Beyond peak reservoir storage? A global estimate of declining water storage capacity in large reservoirs</t>
  </si>
  <si>
    <t>Wisser D, S Frolking, S Hagen, MFP Bierkens</t>
  </si>
  <si>
    <t>Water storage is an important way to cope with temporal variation in water supply and demand. The storage capacity and the lifetime of water storage reservoirs can be significantly reduced by the inflow of sediments. A global, spatially explicit assessment of reservoir storage loss in conjunction with vulnerability to storage loss has not been done. We estimated the loss in reservoir capacity for a global data set of large reservoirs from 1901 to 2010, using modeled sediment flux data. We use spatially explicit population data sets as a proxy for storage demand and calculate storage capacity for all river basins globally. Simulations suggest that the net reservoir capacity is declining as a result of sedimentation (˜5% compared to the installed capacity). Combined with increasing need for storage, these losses challenge the sustainable management of reservoir operation and water resources management in many regions. River basins that are most vulnerable include those with a strong seasonal flow pattern and high population growth rates such as the major river basins in India and China. Decreasing storage capacity globally suggests that the role of reservoir water storage in offsetting sea-level rise is likely weakening and may be changing sign.</t>
  </si>
  <si>
    <t>Mapping Asian cropping intensity with MODIS</t>
  </si>
  <si>
    <t>Gray J, M Friedl, S Frolking, N Ramankutty, A Nelson, M Gumma</t>
  </si>
  <si>
    <t>IEEE J. Spec. Top. Appl. Rem. Sens</t>
  </si>
  <si>
    <t>Agricultural systems are geographically extensive,
have profound significance to society, and affect regional energy,
climate, and water cycles. Since most suitable lands worldwide
have been cultivated, there is a growing pressure to increase yields
on existing agricultural lands. In tropical and subtropical regions,
multicropping is widely used to increase food production, but
regional-to-global information related to multicropping practices
is poor. The high temporal resolution and moderate spatial resolution of the MODIS sensors provide an ideal source of information for characterizing cropping practices over large areas.
Relative to studies that document agricultural extensification,
however, systematic assessment of agricultural intensification via
multicropping has received relatively little attention. The goal of
this work was to help close this information gap by developing
methods that use multitemporal remote sensing to map multicropping systems in Asia. Image time-series analysis is especially
challenging in this part of the world because atmospheric conditions including clouds and aerosols lead to high frequencies of
missing or low-quality observations, especially during the Asian
Monsoon. The methodology that we developed builds upon the
algorithm used to produce the MODIS Land Cover Dynamics
product (MCD12Q2), but uses an improved methodology optimized for crops. We assessed our results at the aggregate scale
using state, district, and provincial level inventory statistics reporting total cropped and harvested areas, and at the field scale
using survey results for 191 field sites in Bangladesh. While the
algorithm highlighted the dominant continental-scale patterns in
agricultural practices throughout Asia, and produced reasonable
estimates of state and provincial level total harvested areas, fieldscale assessment revealed significant challenges in mapping high
cropping intensity due to abundant missing data.</t>
  </si>
  <si>
    <t>Modeling climate change feedbacks and adaptation responses: recent approaches and shortcomings</t>
  </si>
  <si>
    <t>Karen Fisher-Vanden &amp; Ian Sue Wing &amp; Elisa Lanzi &amp; David Popp</t>
  </si>
  <si>
    <t>Climatic Change</t>
  </si>
  <si>
    <t>This paper offers a critical review of modeling practice in the field of integrated assessment of climate change and ways forward. Past efforts in integrated assessment have concentrated on developing baseline trajectories of emissions and mitigation scenario analyses. A key missing component in Integrated Assessment Models (IAMs) is the representation of climate impacts and adaptation responses. In this paper, we identify key biases that are introduced when climate impacts and adaptation responses are omitted from the analysis and review the state of modeling studies that attempt to capture these feedbacks. A common problem in these IAM studies is the lack of connection with empirical studies. We therefore also review the state of the empirical work on climate impacts and identify ways that this connection could be improved.</t>
  </si>
  <si>
    <t>Modeling impacts of film mulching on rainfed crop yield in Northern China with DNDC</t>
  </si>
  <si>
    <t>Han J, ZK Jia, W Wu, C Li, QF Han, J Zhang.</t>
  </si>
  <si>
    <t>Field Crops Research</t>
  </si>
  <si>
    <t>Water stress is a major factor threatening agricultural production across a wide range of rainfed croplands in China. Drought threats would become worse along with climate change, especially in Northern China where the projected climate change scenarios indicated decreases in precipitation in the arid or semi-arid agricultural areas. Pilot experiments have been launched to search alternative farming management practices for adaptation of the climate change in China. Plastic film mulching (FM) has recently been tested at a number of sites in China with encouraging results although no any regional assessment has been done yet. This paper reports how we met the gap by testing a process-based, biogeochemical model, Denitrification-Decomposition or DNDC, against observations and then utilizing the model to upscale the simulations to a large region in China. DNDC was first modified by including a new module, which tracked variations of soil climate under the film mulching conditions. Two new input parameters, i.e., FM-covering fraction and duration, worked in conjunction with daily weather data to define the daily soil temperature and moisture profiles. By varying the FM coverage or duration, we could simulate a variety of FM settings and their impacts on the soil climate. A 3-year dataset of soil climate as well as crop yield measured at a rainfed corn field in Shaanxi Province in Northwestern China were used to serve the model validation tests. The measured and modeled results were in agreement with each other and both indicated that the FM practice substantially improved the soil moisture as well as the crop yield. Sensitivity tests were conducted with the revised DNDC by varying each of four factors, i.e., precipitation, temperature, soil texture and fertilizer application rate, in its range commonly observed in Northern China while keeping other input factors constant. Results from the sensitivity tests indicated that the effectiveness of FM was mainly related to precipitation. Efficiency of FM increased with decrease of precipitation. The FM effectiveness was evaluated at regional scale by linking DNDC to the databases holding spatially differentiated climate, soil and management data for all the 1.17 million ha of rainfed corn fields in the entire province of Shaanxi, across which the annual average precipitation decreased from 940 mm in the south to 390 mm in the north. Results from the regional simulation indicated that (1) corn production increased by 1.79 million tons or 16% with FM applications in the domain of Shaanxi; (2) the FM-induced increases in corn yield mainly occurred in the northern counties of the province where precipitation was lower than 700 mm; and (3) the effectiveness of FM decreased with increase in precipitation from the northern to the southern areas in the domain. The study concluded that film mulching practice could play an important role in elevating rainfed crop yields in the arid or semi-arid regions in China.</t>
  </si>
  <si>
    <t>Global rain-fed, irrigated, and paddy croplands: A new high resolution map derived from remote sensing, crop inventories and climate data</t>
  </si>
  <si>
    <t>Salmon M, MA Friedl, S Frolking, D Wisser, E Douglas</t>
  </si>
  <si>
    <t>International Journal of Applied Earth Observation and Geoinformation</t>
  </si>
  <si>
    <t>Irrigation accounts for 70% of global water use by humans and 33–40% of global food production comes from irrigated croplands. Accurate and timely information related to global irrigation is therefore needed to manage increasingly scarce water resources and to improve food security in the face of yield gaps, climate change and extreme events such as droughts, floods, and heat waves. Unfortunately, this information is not available for many regions of the world. This study aims to improve characterization of global rain-fed, irrigated and paddy croplands by integrating information from national and sub-national surveys, remote sensing, and gridded climate data sets. To achieve this goal, we used supervised classification of remote sensing, climate, and agricultural inventory data to generate a global map of irrigated, rain-fed, and paddy croplands. We estimate that 314 million hectares (Mha) worldwide were irrigated circa 2005. This includes 66 Mha of irrigated paddy cropland and 249 Mha of irrigated non-paddy cropland. Additionally, we estimate that 1047 Mha of cropland are managed under rain-fed conditions, including 63 Mha of rain-fed paddy cropland and 985 Mha of rain-fed non-paddy cropland. More generally, our results show that global mapping of irrigated, rain-fed, and paddy croplands is possible by combining information from multiple data sources. However, regions with rapidly changing irrigation or complex mixtures of irrigated and non-irrigated crops present significant challenges and require more and better data to support high quality mapping of irrigation.</t>
  </si>
  <si>
    <t>grant.2999887</t>
  </si>
  <si>
    <t>1038907</t>
  </si>
  <si>
    <t>Dynamic assessment of the impact of drought on agricultural yield and scale-dependent return periods over large geographic regions</t>
  </si>
  <si>
    <t>Yu C, C Li, Q Xin, H Chen, J Zhang, F Zhang, X Li, N Clinton, X Huang, Y Yue, P Gong</t>
  </si>
  <si>
    <t>Agricultural droughts can create serious threats to food security. Tools for dynamic prediction of drought impacts on yields over large geographical regions can provide valuable information for drought management. Based on the DeNitrification-DeComposition (DNDC) model, the current research proposes a Drought Risk Analysis System (DRAS) that allows for the scenario-based analysis of drought-induced yield losses. We assess impacts on corn yields using two case studies, the 2012 U.S.A. drought and the 2000 and 2009 droughts in Liaoning Province, China. The results show that the system is able to perform daily simulations of corn growth and to dynamically evaluate the large-scale grain production in both regions. It is also capable of mapping the up-to-date yield losses on a daily basis, the additional losses under different drought development scenarios, and the yield-based drought return periods at multiple scales of geographic regions. In addition, detailed information about the water-stress process, biomass development, and the uncertainty of drought impacts on crop growth at a specific site can be displayed in the system. Remote sensing data were used to map the areas of drought-affected crops for comparison with the modeling results. Beyond the conventional drought information from meteorological and hydrological data, this system can provide comprehensive and predictive yield information for various end-users, including farmers, decision makers, insurance agencies, and food consumers.</t>
  </si>
  <si>
    <t>Mapping crop cycles in China using MODIS EVI time series</t>
  </si>
  <si>
    <t>Le L, MA Friedl, QC Xin, J Gray, YZ Pan, S Frolking</t>
  </si>
  <si>
    <t>Remote Sensing</t>
  </si>
  <si>
    <t>As the Earth’s population continues to grow and demand for food increases, the need for improved and timely information related to the properties and dynamics of global agricultural systems is becoming increasingly important. Global land cover maps derived from satellite data provide indispensable information regarding the geographic distribution and areal extent of global croplands. However, land use information, such as cropping intensity (defined here as the number of cropping cycles per year), is not routinely available over large areas because mapping this information from remote sensing is challenging. In this study, we present a simple but efficient algorithm for automated mapping of cropping intensity based on data from NASA’s (NASA: The National Aeronautics and Space Administration) MODerate Resolution Imaging Spectroradiometer (MODIS). The proposed algorithm first applies an adaptive Savitzky-Golay filter to smooth Enhanced Vegetation Index (EVI) time series derived from MODIS surface reflectance data. It then uses an iterative moving-window methodology to identify cropping cycles from the smoothed EVI time series. Comparison of results from our algorithm with national survey data at both the provincial and prefectural level in China show that the algorithm provides estimates of gross sown area that agree well with inventory data. Accuracy assessment comparing visually interpreted time series with algorithm results for a random sample of agricultural areas in China indicates an overall accuracy of 91.0% for three classes defined based on the number of cycles observed in EVI time series. The algorithm therefore appears to provide a straightforward and efficient method for mapping cropping intensity from MODIS time series data.</t>
  </si>
  <si>
    <t>Glaciers in the Earth’s Hydrological Cycle: Assessments of Glacier Mass and Runoff Changes on Global and Regional Scales</t>
  </si>
  <si>
    <t>Radic V, Hock R.</t>
  </si>
  <si>
    <t>Survey of Geophysics</t>
  </si>
  <si>
    <t>Changes in mass contained by mountain glaciers and ice caps can modify 
the Earth’s hydrological cycle on multiple scales. On a global scale, 
the mass loss from glaciers contributes to sea-level rise. On regional 
and local scales, glacier meltwater is an important contributor to and 
modulator of river flow. In light of strongly accelerated worldwide 
glacier retreat, the associated glacier mass losses raise concerns over 
the sustainability of water supplies in many parts of the world. Here, 
we review recent attempts to quantify glacier mass changes and their 
effect on river runoff on regional and global scales. We find that 
glacier runoff is defined ambiguously in the literature, hampering 
direct comparison of findings on the importance of glacier contribution 
to runoff. Despite consensus on the hydrological implications to be 
expected from projected future warming, there is a pressing need for 
quantifying the associated regional-scale changes in glacier runoff and 
responses in different climate regimes.</t>
  </si>
  <si>
    <r>
      <t xml:space="preserve">More than 10 citations - randomly selected 10; DOI on NSF website leads to  different title  - change to that title here. Orignial title listed on NSF website is: </t>
    </r>
    <r>
      <rPr>
        <sz val="8"/>
        <rFont val="Verdana"/>
      </rPr>
      <t>Regional estimates of glacier runoff for the twenty-first century," Surv. Geophys, 2013</t>
    </r>
  </si>
  <si>
    <t>Climate sensitivity in the Anthropocene</t>
  </si>
  <si>
    <t>Previdi M, BG Liepert, D Peteet, J Hansen, DJ Beerling, AJ Broccoli, S Frolking, JN Galloway, M Heimann, C Le Quéré, S Levitus, DM Murphy, V Ramaswamy</t>
  </si>
  <si>
    <t>Quarterly J. Royal Meteorological Soc.</t>
  </si>
  <si>
    <t>Climate sensitivity in its most basic form is defined as the equilibrium change in global surface temperature that occurs in response to a climate forcing, or externally imposed perturbation of the planetary energy balance. Within this general definition, several specific forms of climate sensitivity exist that differ in terms of the types of climate feedbacks they include. Based on evidence from Earth's history, we suggest here that the relevant form of climate sensitivity in the Anthropocene (e.g. from which to base future greenhouse gas (GHG) stabilization targets) is the Earth system sensitivity including fast feedbacks from changes in water vapour, natural aerosols, clouds and sea ice, slower surface albedo feedbacks from changes in continental ice sheets and vegetation, and climate–GHG feedbacks from changes in natural (land and ocean) carbon sinks. Traditionally, only fast feedbacks have been considered (with the other feedbacks either ignored or treated as forcing), which has led to estimates of the climate sensitivity for doubled CO2 concentrations of about 3°C. The 2×CO2 Earth system sensitivity is higher than this, being ∼4–6°C if the ice sheet/vegetation albedo feedback is included in addition to the fast feedbacks, and higher still if climate–GHG feedbacks are also included. The inclusion of climate–GHG feedbacks due to changes in the natural carbon sinks has the advantage of more directly linking anthropogenic GHG emissions with the ensuing global temperature increase, thus providing a truer indication of the climate sensitivity to human perturbations. The Earth system climate sensitivity is difficult to quantify due to the lack of palaeo‐analogues for the present‐day anthropogenic forcing, and the fact that ice sheet and climate–GHG feedbacks have yet to become globally significant in the Anthropocene. Furthermore, current models are unable to adequately simulate the physics of ice sheet decay and certain aspects of the natural carbon and nitrogen cycles. Obtaining quantitative estimates of the Earth system sensitivity is therefore a high priority for future work.</t>
  </si>
  <si>
    <t>A direct human influence on atmospheric CO2 seasonality from increased crop productivity</t>
  </si>
  <si>
    <t>Gray JM, S Frolking, EA Kort, D Ray, CJ Kucharik, N Ramankutty, MA Friedl</t>
  </si>
  <si>
    <t>Ground- and aircraft-based measurements show that the seasonal amplitude of Northern Hemisphere atmospheric carbon dioxide (CO2) concentrations has increased by as much as 50 per cent over the past 50 years1,2,3. This increase has been linked to changes in temperate, boreal and arctic ecosystem properties and processes such as enhanced photosynthesis, increased heterotrophic respiration, and expansion of woody vegetation4,5,6. However, the precise causal mechanisms behind the observed changes in atmospheric CO2 seasonality remain unclear2,3,4. Here we use production statistics and a carbon accounting model to show that increases in agricultural productivity, which have been largely overlooked in previous investigations, explain as much as a quarter of the observed changes in atmospheric CO2 seasonality. Specifically, Northern Hemisphere extratropical maize, wheat, rice, and soybean production grew by 240 per cent between 1961 and 2008, thereby increasing the amount of net carbon uptake by croplands during the Northern Hemisphere growing season by 0.33 petagrams. Maize alone accounts for two-thirds of this change, owing mostly to agricultural intensification within concentrated production zones in the midwestern United States and northern China. Maize, wheat, rice, and soybeans account for about 68 per cent of extratropical dry biomass production, so it is likely that the total impact of increased agricultural production exceeds the amount quantified here.</t>
  </si>
  <si>
    <t>Confronting the challenge of integrated assessment of climate adaptation: a conceptual framework</t>
  </si>
  <si>
    <t>Sue Wing I, Fisher-Vanden K.</t>
  </si>
  <si>
    <t>Key limitations of integrated assessment models (IAMs) are their highly stylized and aggregated representation of climate damages and associated economic responses, as well as the omission of specific investments related to climate change adaptation. This paper proposes a framework for modeling climate impacts and adaptation that clarifies the relevant research issues and provides a template for making improvements. We identify five desirable characteristics of an ideal integrated assessment modeling platform, which we elaborate into a conceptual model that distinguishes three different classes of adaptation-related activities. Based on these elements we specify an impacts- and adaptation-centric IAM, whose optimality conditions are used to highlight the types of functional relationships necessary for realistic representations of adaptation-related decisions, the specific mechanisms by which these responses can be incorporated into IAMs, and the ways in which the inclusion of adaptation is likely to affect the simulations’ results.</t>
  </si>
  <si>
    <t>The extent of permafrost in China during the local Last Glacial Maximum (LLGM)</t>
  </si>
  <si>
    <t>Zhao, L., Jin, H., Li, C., Cui, Z., Chang, X., Marchenko, S. S., Vandenberghe, J., Zhang, T., Luo, D., Guo, D., Liu, G. and Yi, C.</t>
  </si>
  <si>
    <t>Boreas</t>
  </si>
  <si>
    <t>Recent investigations into relict periglacial phenomena in northern and western China and on the Qinghai–Tibet Plateau provide information for delineating the extent of permafrost in China during the Late Pleistocene. Polygonal and wedge‐shaped structures indicate that, during the local Last Glacial Maximum (LLGM, between ∼35 and 10.5 ka BP), the southern limit of latitudinal permafrost in northern China advanced southward at least to ∼38–40°N in the east and to ∼37–39°N in the west. This represents an advance of about 5–10° of latitude beyond present‐day permafrost limits. The lower limits of elevationally controlled permafrost on the Qinghai–Tibet Plateau and its peripheries were about 1000 m lower: this permafrost was largely continuous during the LLGM. This suggests a cooling of between 4 and 10°C, or more. This paper discusses the extent of permafrost during the LLGM and presents maps that have been constructed on the basis of extensive and integrative analysis of all reliable and pertinent data. The results indicate that the extent of LLGM permafrost in China was between ∼3.8 and 4.3×106 km2. This is 80 to 100% more than that of ∼2.15×106 km2 in the 1970s, and 120 to ∼150% more than that of ∼1.75×106 km2 today.</t>
  </si>
  <si>
    <t>Global response of glacier runoff to twenty‐first century climate change</t>
  </si>
  <si>
    <t>Bliss, A., R. Hock, V. Radic</t>
  </si>
  <si>
    <t>Journal of Geophysical Research - Earth Surface</t>
  </si>
  <si>
    <t>The hydrology of many important river systems in the world is influenced by the presence of glaciers in their upper reaches. We assess the global‐scale response of glacier runoff to climate change, where glacier runoff is defined as all melt and rain water that runs off the glacierized area without refreezing. With an elevation‐dependent glacier mass balance model, we project monthly glacier runoff for all mountain glaciers and ice caps outside Antarctica until 2100 using temperature and precipitation scenarios from 14 global climate models. We aggregate results for 18 glacierized regions. Despite continuous glacier net mass loss in all regions, trends in annual glacier runoff differ significantly among regions depending on the balance between increased glacier melt and reduction in glacier storage as glaciers shrink. While most regions show significant negative runoff trends, some regions exhibit steady increases in runoff (Canadian and Russian Arctic), or increases followed by decreases (Svalbard and Iceland). Annual glacier runoff is dominated by melt in most regions, but rain is a major contributor in the monsoon‐affected regions of Asia and maritime regions such as New Zealand and Iceland. Annual net glacier mass loss dominates total glacier melt especially in some high‐latitude regions, while seasonal melt is dominant in wetter climate regimes. Our results highlight the variety of glacier runoff responses to climate change and the need to include glacier net mass loss in assessments of future hydrological change.</t>
  </si>
  <si>
    <t>The Randolph Glacier Inventory: a globally complete inventory of glaciers</t>
  </si>
  <si>
    <t>Pfeffer, T, A. Arendt, A Bliss, T Bolch, J. G. Cogley, A S. Gardner, JO. Hagen, R. Hock, G. Kaser, C. Kienholz, E. S. Miles, Geir Moholdt, N. Moelg, F. Paul V. Radi, P. Rastner, B, H. Raup, J Rich, M J. Sharp and the Randolph Consortium</t>
  </si>
  <si>
    <t>The Randolph Glacier Inventory (RGI) is a globally complete collection of digital outlines of glaciers, excluding the ice sheets, developed to meet the needs of the Fifth Assessment of the Intergovernmental Panel on Climate Change for estimates of past and future mass balance. The RGI was created with limited resources in a short period. Priority was given to completeness of coverage, but a limited, uniform set of attributes is attached to each of the ~198 000 glaciers in its latest version, 3.2. Satellite imagery from 1999–2010 provided most of the outlines. Their total extent is estimated as 726 800 ± 34 000 km2. The uncertainty, about ±5%, is derived from careful single-glacier and basin-scale uncertainty estimates and comparisons with inventories that were not sources for the RGI. The main contributors to uncertainty are probably misinterpretation of seasonal snow cover and debris cover. These errors appear not to be normally distributed, and quantifying them reliably is an unsolved problem. Combined with digital elevation models, the RGI glacier outlines yield hypsometries that can be combined with atmospheric data or model outputs for analysis of the impacts of climatic change on glaciers. The RGI has already proved its value in the generation of significantly improved aggregate estimates of glacier mass changes and total volume, and thus actual and potential contributions to sea-level rise.</t>
  </si>
  <si>
    <t>A global fingerprint of macro-scale change in urban structure from 1999 to 2009</t>
  </si>
  <si>
    <t>Frolking S, T Milliman, KC Seto, MA Friedl</t>
  </si>
  <si>
    <t>Urban population now exceeds rural population globally, and 60–80% of global energy consumption by households, businesses, transportation, and industry occurs in urban areas. There is growing evidence that built-up infrastructure contributes to carbon emissions inertia, and that investments in infrastructure today have delayed climate cost in the future. Although the United Nations statistics include data on urban population by country and select urban agglomerations, there are no empirical data on built-up infrastructure for a large sample of cities. Here we present the first study to examine changes in the structure of the world's largest cities from 1999 to 2009. Combining data from two space-borne sensors—backscatter power (PR) from NASA's SeaWinds microwave scatterometer, and nighttime lights (NL) from NOAA's defense meteorological satellite program/operational linescan system (DMSP/OLS)—we report large increases in built-up infrastructure stock worldwide and show that cities are expanding both outward and upward. Our results reveal previously undocumented recent and rapid changes in urban areas worldwide that reflect pronounced shifts in the form and structure of cities. Increases in built-up infrastructure are highest in East Asian cities, with Chinese cities rapidly expanding their material infrastructure stock in both height and extent. In contrast, Indian cities are primarily building out and not increasing in verticality. This new dataset will help characterize the structure and form of cities, and ultimately improve our understanding of how cities affect regional-to-global energy use and greenhouse gas emissions.</t>
  </si>
  <si>
    <t>grant.3061101</t>
  </si>
  <si>
    <t>0527587</t>
  </si>
  <si>
    <t>As Ecosystem Services Are Demanded of Agriculture, What of Agricultural Economists?</t>
  </si>
  <si>
    <t>Swinton</t>
  </si>
  <si>
    <t>Western Economics Forum</t>
  </si>
  <si>
    <t>What society needs from agricultural economists is changing. But what we have to offer is often
misperceived and sometimes not perceived at all. The rapid spread of the ecosystem services
paradigm presents an opportunity to contribute and a challenge to be relevant. This article examines
our comparative advantages and impediments to communicating them, closing with suggestions for
seizing this opportunity and ones like it.</t>
  </si>
  <si>
    <t>Ecosystem Services from Agriculture: Looking Beyond the Usual Suspects</t>
  </si>
  <si>
    <t xml:space="preserve">Swinton et al. </t>
  </si>
  <si>
    <t>American Jounral of Agricultural Economics</t>
  </si>
  <si>
    <t>The concept of ecosystem services (ES) provides a
 transformative lens for thinking about the relation between humankind 
and nature. The lens is especially revealing when applied to 
agriculture, the most widespread managed ecosystem on the planet. ES are
 defined as “the conditions and processes through which natural 
ecosystems, and the species that make them up, sustain and fulfill human
 life” (Daily 1997). By 
focusing on what ecosystems do for humans, the ES concept invites 
analysis of what humans do to ecosystems and why they do it.Agriculture (including planted forests) conventionally supplies food, fiber, and fuel—“provisioning services” in ES parlance (Millennium
 Ecosystem Assessment 2005). Farmers also help to maintain the natural 
“supporting” ES that make agriculture productive, such as pollination, 
biological pest regulation, and soil nutrient renewal. In theory, the 
same managed ecosystems that provide these marketed...</t>
  </si>
  <si>
    <t>Ecosystem services and agriculture: Cultivating agricultural ecosystems for diverse benefits</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</si>
  <si>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</si>
  <si>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Ecosystem services and dis-services to agriculture</t>
  </si>
  <si>
    <t>Agricultural ecosystems are actively managed by humans to optimize the 
provision of food, fiber, and fuel. These ecosystem services from 
agriculture, classified as provisioning services by the recent 
Millennium Ecosystem Assessment, depend in turn upon a web of supporting
 and regulating services as inputs to production (e.g., soil 
fertility and pollination). Agriculture also receives ecosystem 
dis-services that reduce productivity or increase production costs (e.g.,
 herbivory and competition for water and nutrients by undesired 
species). The flows of these services and dis-services directly depend 
on how agricultural ecosystems are managed and upon the diversity, 
composition, and functioning of remaining natural ecosystems in the 
landscape. Managing agricultural landscapes to provide sufficient 
supporting and regulating ecosystem services and fewer dis-services will
 require research that is policy-relevant, multidisciplinary and 
collaborative. This paper focuses on how ecosystem services contribute 
to agricultural productivity and how ecosystem dis-services detract from
 it. We first describe the major services and dis-services as well as 
their key mediators. We then explore the importance of scale and 
economic externalities for the management of ecosystem service provision
 to agriculture. Finally, we discuss outstanding issues in regard to 
improving the management of ecosystem services and dis-services to 
agriculture.</t>
  </si>
  <si>
    <t>Jointness in production and farmers' willingness to supply non-marketed ecosystem services</t>
  </si>
  <si>
    <t>Wossink and Swinton</t>
  </si>
  <si>
    <t>This paper highlights how farmers' willingness to supply non-marketed 
ecosystem services (ES) is influenced by whether or not the non-marketed
 ES are produced jointly with agricultural products. When marketed 
products and non-marketed ES share some production inputs the production
 relationships between the two may be complementary, competitive or 
substitutive. Using a cost minimization framework, it is shown how 
complementary relationships lead to costless voluntary provision of 
non-marketed ES (typically the case for ES that are supportive of 
provisioning ES for marketed farm products). It is also shown how 
competitive production relationships lead to provision of non-marketed 
ES at lower cost than when non-marketed ES are direct substitutes for 
farm products or are produced outside of agriculture. The paper closes 
by showing how the minimum willingness to accept (WTA) payment for ES 
that are complementary/competitive is less than or equal to the minimum 
WTA for the same ES produced in substitute or independent production 
relationships.</t>
  </si>
  <si>
    <t>Valuing deer hunting ecosystem services from farm landscapes</t>
  </si>
  <si>
    <t>Knoche and Lupi</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</si>
  <si>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</si>
  <si>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Reimagining Farms as Managed Ecosystems</t>
  </si>
  <si>
    <t>Choices</t>
  </si>
  <si>
    <t>How  scientists  perceive  people  and  nature  to  interact is  changing.  These  changes  will  likely  transform  how  we perceive  farming.  Along  the  way,  they  are  reshaping  the research agenda for agricultural and environmental econo-mists.  In  short  order,  farmers  will  be  faced  with  dramati-cally different management opportunities.Farming  began  as  a  means  to  produce  food  more  re-liably  than  hunting  and  gathering.  Over  time,  the  scope of  farming  expanded  to  fiber  and  fuel  crops.  The  historic focus  on  producing  goods  has  led  most  farmers  to  view themselves as “producers.” While this role will not change, new roles are becoming available as providers of more di-verse ecosystem services than food, fiber and fuel.</t>
  </si>
  <si>
    <t>Agricultural Management and Soil Carbon Storage in Surface vs. Deep Layers</t>
  </si>
  <si>
    <t xml:space="preserve">Syswerda et al. </t>
  </si>
  <si>
    <t>Soil C sequestration research has historically focused on the top 0 to 
30 cm of the soil profile, ignoring deeper portions that might also 
respond to management. In this study we sampled soils along a 
10‐treatment management intensity gradient to a 1‐m depth to test the 
hypothesis that C gains in surface soils are offset by losses lower in 
the profile. Treatments included four annual cropping systems in a corn (Zea mays )‐soybean (Glycine max )‐ wheat (Triticum aestivum ) rotation, perennial alfalfa (Medicago sativa ) and poplar (Populus  x euramericana ),
 and four unmanaged successional systems. The annual grain systems 
included conventionally tilled, no‐tillage, reduced‐input, and organic 
systems. Unmanaged treatments included a 12‐yr‐old early successional 
community, two 50‐yr‐old mid‐successional communities, and a mature 
forest never cleared for agriculture. All treatments were replicated 
three to six times and all cropping systems were 12 yr 
post‐establishment when sampled. Surface soil C concentrations and total
 C pools were significantly greater under no‐till, organic, early 
successional, never‐tilled mid‐successional, and deciduous forest 
systems than in the conventionally managed cropping system (p  ≤ 0.05, n 
 = 3–6 replicate sites). We found no consistent differences in soil C at
 depth, despite intensive sampling (30–60 deep soil cores per 
treatment). Carbon concentrations in the B/Bt and Bt2/C horizons were 
lower and two and three times more variable, respectively, than in 
surface soils. We found no evidence for C gains in the surface soils of 
no‐till and other treatments to be either offset or magnified by carbon 
change at depth.</t>
  </si>
  <si>
    <t>0928388</t>
  </si>
  <si>
    <t>Soil-carbon response to warming dependent on microbial physiology</t>
  </si>
  <si>
    <t xml:space="preserve">Alison et al. </t>
  </si>
  <si>
    <t>Most ecosystem models predict that climate warming will stimulate 
microbial decomposition of soil carbon, producing a positive feedback to
 rising global temperatures1,2. Although field experiments document an initial increase in the loss of CO2
 from soils in response to warming, in line with these predictions, the 
carbon dioxide loss from soils tends to decline to control levels within
 a few years3,4,5.
 This attenuation response could result from changes in microbial 
physiological properties with increasing temperature, such as a decline 
in the fraction of assimilated carbon that is allocated to growth, 
termed carbon-use efficiency6. Here we explore these mechanisms using a microbial-enzyme model to simulate the responses of soil carbon to warming by 5 ∘C.
 We find that declines in microbial biomass and degradative enzymes can 
explain the observed attenuation of soil-carbon emissions in response to
 warming. Specifically, reduced carbon-use efficiency limits the biomass
 of microbial decomposers and mitigates the loss of soil carbon. 
However, microbial adaptation or a change in microbial communities could
 lead to an upward adjustment of the efficiency of carbon use, 
counteracting the decline in microbial biomass and accelerating 
soil-carbon loss. We conclude that the soil-carbon response to climate 
warming depends on the efficiency of soil microbes in using carbon.</t>
  </si>
  <si>
    <t>Substrate concentration and enzyme allocation can affect rates of microbial decomposition</t>
  </si>
  <si>
    <t xml:space="preserve">German et al. </t>
  </si>
  <si>
    <t>A large proportion of the world's carbon is stored as soil organic 
matter (SOM). However, the mechanisms regulating the stability of this 
SOM remain unclear. Recent work suggests that SOM may be stabilized by 
mechanisms other than chemical recalcitrance. Here, we show that the 
mineralization rate of starch, a plant polymer commonly found in litter 
and soil, is concentration dependent, such that its decomposition rate 
can be reduced by as much as 50% when composing less than ∼10% of SOM. 
This pattern is largely driven by low activities of starch‐degrading 
enzymes and low inducibility of enzyme production by microbial 
decomposers. The same pattern was not observed for cellulose and 
hemicellulose degradation, possibly because the enzymes targeting these 
substrates are expressed at constitutively high levels. Nevertheless, 
given the heterogeneous distribution of SOM constituents, our results 
suggest a novel low‐concentration constraint on SOM decomposition that 
is independent of chemical recalcitrance. These results may help explain
 the stability of at least some SOM constituents, especially those that 
naturally exist in relatively low concentrations in the soil 
environment.</t>
  </si>
  <si>
    <t>A framework for representing microbial decomposition in coupled climate models</t>
  </si>
  <si>
    <t xml:space="preserve">Todd-Brown et al. </t>
  </si>
  <si>
    <t>Accurate prediction of future atmospheric CO2 concentrations is essential for evaluating climate change impacts on ecosystems and human societies. One major source of uncertainty in model predictions is the extent to which global warming will increase atmospheric CO2 concentrations through enhanced microbial decomposition of soil organic carbon. Recent advances in microbial ecology could help reduce this uncertainty, but current global models do not represent direct microbial control over decomposition. Instead, all of the coupled climate models reviewed in the most recent Intergovernmental Panel on Climate Change (IPCC) report assume that decomposition is a first-order decay process, proportional to the size of the soil carbon pool. Here we argue for the development of a new generation of models that link decomposition directly to the size and activity of microbial communities in coupled global models. This process begins with the formulation and validation of fine-scale models that capture fundamental microbial mechanisms without excessive mathematical complexity. These mechanistic models must then be scaled up through an aggregation process and validated at ecosystem to global scales prior to incorporation into global climate models (GCMs). Parameterizing microbial models at the global scale is challenging because some microbial properties such as in situ extracellular enzyme activities are very difficult to measure directly. New parameter fitting procedures may therefore be needed to infer the values of important microbial variables. Validating decomposition models at the global scale is also a challenge, and has not yet been accomplished with the land carbon models embedded in current GCMs. Fortunately new global datasets on soil carbon stocks and fluxes offer promising opportunities to validate both existing land carbon models and new microbial models. If challenges in scaling, parameterization, and validation can be overcome, a new generation of microbially-based decomposition models could substantially improve predictions of carbon–climate feedbacks in the Earth system. Development of new models structures would also reduce any bias due to the assumption of first-order decomposition across all of the models currently referenced in reports of the IPCC.</t>
  </si>
  <si>
    <t>The Michaelis-Menten kinetics of soil extracellular enzymes in response to temperature: a cross-latitudinal study</t>
  </si>
  <si>
    <t>Decomposition of soil organic matter (SOM ) is mediated by microbial extracellular hydrolytic enzymes (EHE s). Thus, given the large amount of carbon (C ) stored as SOM , it is imperative to understand how microbial EHE s will respond to global change (and warming in particular) to better predict the links between SOM and the global C cycle. Here, we measured the M ichaelis–M enten kinetics [maximal rate of velocity (V max) and half‐saturation constant (K m )] of five hydrolytic enzymes involved in SOM degradation (cellobiohydrolase, β‐glucosidase, β‐xylosidase, α‐glucosidase, and N‐acetyl‐β‐d ‐glucosaminidase) in five sites spanning a boreal forest to a tropical rainforest. We tested the specific hypothesis that enzymes from higher latitudes would show greater temperature sensitivities than those from lower latitudes. We then used our data to parameterize a mathematical model to test the relative roles of V max and K m  temperature sensitivities in SOM decomposition. We found that both V max and K m  were temperature sensitive, with Q 10 values ranging from 1.53 to 2.27 for V max and 0.90 to 1.57 for K m . The Q 10 values for the K m  of the cellulose‐degrading enzyme β‐glucosidase showed a significant (P = 0.004) negative relationship with mean annual temperature, indicating that enzymes from cooler climates can indeed be more sensitive to temperature. Our model showed that K m  temperature sensitivity can offset SOM losses due to V max temperature sensitivity, but the offset depends on the size of the SOM pool and the magnitude of V max. Overall, our results suggest that there is a local adaptation of microbial EHE kinetics to temperature and that this should be taken into account when making predictions about the responses of C cycling to global change.</t>
  </si>
  <si>
    <t>A trait-based approach for modeling microbial litter decomposition</t>
  </si>
  <si>
    <t>Allison</t>
  </si>
  <si>
    <t>Trait‐based models are an emerging tool in ecology with the potential to link community dynamics, environmental responses and ecosystem processes. These models represent complex communities by defining taxa with trait combinations derived from prior distributions that may be constrained by trade‐offs. Herein I develop a model that links microbial community composition with physiological and enzymatic traits to predict litter decomposition rates. This approach allows for trade‐offs among traits that represent alternative microbial strategies for resource acquisition. The model predicts that optimal strategies depend on the level of enzyme production in the whole community, which determines resource availability and decomposition rates. There is also evidence for facilitation and competition among microbial taxa that co‐occur on decomposing litter. These interactions vary with community investment in extracellular enzyme production and the magnitude of trade‐offs affecting enzyme biochemical traits. The model accounted for 69% of the variation in decomposition rates of 15 Hawaiian litter types and up to 26% of the variation in enzyme activities. By explicitly representing diversity, trait‐based models can predict ecosystem processes based on functional trait distributions in a community. The model developed herein illustrates that traits influencing microbial enzyme production are some of the key controls on litter decomposition rates.</t>
  </si>
  <si>
    <t>Temperature sensitivity of soil enzyme kinetics under N-fertilization in two temperate forests</t>
  </si>
  <si>
    <t xml:space="preserve">Stone et al. </t>
  </si>
  <si>
    <t>Soil microbes produce extracellular enzymes that degrade carbon (C )‐containing polymers in soil organic matter. Because extracellular enzyme activities may be sensitive to both increased nitrogen (N ) and temperature change, we measured the effect of long‐term N addition and short‐term temperature variation on enzyme kinetics in soils from hardwood forests at B ear B rook, M aine, and F ernow F orest, W est V irginia. We determined the V max and K m parameters for five hydrolytic enzymes: α‐glucosidase, β‐glucosidase, β‐xylosidase, cellobiohydrolase, and N‐ acetyl‐glucosaminidase. Temperature sensitivities of V max and K m were assessed within soil samples subjected to a range of temperatures. We hypothesized that (1) N additions would cause microbial C limitation, leading to higher enzyme V max values and lower K m values; and (2) both V max and K m would increase at higher temperatures. Finally, we tested whether or not temperature sensitivity of enzyme kinetics is mediated by N addition. Nitrogen addition significantly or marginally significantly increased V max values for all enzymes, particularly at F ernow. Nitrogen fertilization led to significantly lower K m values for all enzymes at B ear B rook, but variable K m responses at F ernow F orest. Both V max and K m were temperature sensitive, with Q 10 values ranging from 1.64–2.27 for enzyme V max and 1.04–1.93 for enzyme K m. No enzyme showed a significant interaction between N and temperature sensitivity for V max, and only β‐xylosidase showed a significant interaction between N and temperature sensitivity for K m. Our study is the first to experimentally demonstrate a positive relationship between K m and temperature for soil enzymes. Higher temperature sensitivities for V max relative to K m imply that substrate degradation will increase with temperature. In addition, the V max and K m responses to N indicate greater substrate degradation under N addition. Our results suggest that increasing temperatures and N availability in forests of the northeastern US will lead to increased hydrolytic enzyme activity, despite the positive temperature sensitivity of K m.</t>
  </si>
  <si>
    <t>Causes of variation in soil carbon simulations from CMIP5 Earth system models and comparison with observations</t>
  </si>
  <si>
    <t>Stocks of soil organic carbon represent a large component of the carbon cycle that may participate in climate change feedbacks, particularly on decadal and centennial timescales. For Earth system models (ESMs), the ability to accurately represent the global distribution of existing soil carbon stocks is a prerequisite for accurately predicting future carbon–climate feedbacks. We compared soil carbon simulations from 11 model centers to empirical data from the Harmonized World Soil Database (HWSD) and the Northern Circumpolar Soil Carbon Database (NCSCD). Model estimates of global soil carbon stocks ranged from 510 to 3040 Pg C, compared to an estimate of 1260 Pg C (with a 95% confidence interval of 890–1660 Pg C) from the HWSD. Model simulations for the high northern latitudes fell between 60 and 820 Pg C, compared to 500 Pg C (with a 95% confidence interval of 380–620 Pg C) for the NCSCD and 290 Pg C for the HWSD. Global soil carbon varied 5.9 fold across models in response to a 2.6-fold variation in global net primary productivity (NPP) and a 3.6-fold variation in global soil carbon turnover times. Model–data agreement was moderate at the biome level (R2 values ranged from 0.38 to 0.97 with a mean of 0.75); however, the spatial distribution of soil carbon simulated by the ESMs at the 1° scale was not well correlated with the HWSD (Pearson correlation coefficients less than 0.4 and root mean square errors from 9.4 to 20.8 kg C m−2). In northern latitudes where the two data sets overlapped, agreement between the HWSD and the NCSCD was poor (Pearson correlation coefficient 0.33), indicating uncertainty in empirical estimates of soil carbon. We found that a reduced complexity model dependent on NPP and soil temperature explained much of the 1° spatial variation in soil carbon within most ESMs (R2 values between 0.62 and 0.93 for 9 of 11 model centers). However, the same reduced complexity model only explained 10% of the spatial variation in HWSD soil carbon when driven by observations of NPP and temperature, implying that other drivers or processes may be more important in explaining observed soil carbon distributions. The reduced complexity model also showed that differences in simulated soil carbon across ESMs were driven by differences in simulated NPP and the parameterization of soil heterotrophic respiration (inter-model R2 = 0.93), not by structural differences between the models. Overall, our results suggest that despite fair global-scale agreement with observational data and moderate agreement at the biome scale, most ESMs cannot reproduce grid-scale variation in soil carbon and may be missing key processes. Future work should focus on improving the simulation of driving variables for soil carbon stocks and modifying model structures to include additional processes.</t>
  </si>
  <si>
    <t>Global soil carbon predictions are improved by modelling microbial processes</t>
  </si>
  <si>
    <t>Wieder et al.</t>
  </si>
  <si>
    <t>Society relies on Earth system models (ESMs) to project future climate and carbon (C) cycle feedbacks. However, the soil C response to climate change is highly uncertain in these models1,2 and they omit key biogeochemical mechanisms3,4,5. Specifically, the traditional approach in ESMs lacks direct microbial control over soil C dynamics6,7,8. Thus, we tested a new model that explicitly represents microbial mechanisms of soil C cycling on the global scale. Compared with traditional models, the microbial model simulates soil C pools that more closely match contemporary observations. It also projects a much wider range of soil C responses to climate change over the twenty-first century. Global soils accumulate C if microbial growth efficiency declines with warming in the microbial model. If growth efficiency adapts to warming, the microbial model projects large soil C losses. By comparison, traditional models project modest soil C losses with global warming. Microbes also change the soil response to increased C inputs, as might occur with CO2 or nutrient fertilization. In the microbial model, microbes consume these additional inputs; whereas in traditional models, additional inputs lead to C storage. Our results indicate that ESMs should simulate microbial physiology to more accurately project climate change feedbacks.</t>
  </si>
  <si>
    <t>Fundamentals of microbial community resistance and resilience</t>
  </si>
  <si>
    <t>Shade et al.</t>
  </si>
  <si>
    <t>Frontiers in Microbiology</t>
  </si>
  <si>
    <t>Microbial communities are at the heart of all ecosystems, and yet microbial community behavior in disturbed environments remains difficult to measure and predict. Understanding the drivers of microbial community stability, including resistance (insensitivity to disturbance) and resilience (the rate of recovery after disturbance) is important for predicting community response to disturbance. Here, we provide an overview of the concepts of stability that are relevant for microbial communities. First, we highlight insights from ecology that are useful for defining and measuring stability. To determine whether general disturbance responses exist for microbial communities, we next examine representative studies from the literature that investigated community responses to press (long-term) and pulse (short-term) disturbances in a variety of habitats. Then we discuss the biological features of individual microorganisms, of microbial populations, and of microbial communities that may govern overall community stability. We conclude with thoughts about the unique insights that systems perspectives – informed by meta-omics data – may provide about microbial community stability.</t>
  </si>
  <si>
    <t>Impact factor</t>
  </si>
  <si>
    <t>Stated mission/description</t>
  </si>
  <si>
    <t>Mission includes interdisciplinary?</t>
  </si>
  <si>
    <t>ADVANCES IN MARINE BIOLOGY,</t>
  </si>
  <si>
    <t>Agriculture, Ecosystems, and Environmnet</t>
  </si>
  <si>
    <t>American Fisheries Society</t>
  </si>
  <si>
    <t>Annals of Glaciology</t>
  </si>
  <si>
    <t>Annual Review of Environment and Resources</t>
  </si>
  <si>
    <t>Aquatic Mammals</t>
  </si>
  <si>
    <t>Archiv für Hydrobiologie</t>
  </si>
  <si>
    <t>Arizona Law Review</t>
  </si>
  <si>
    <t>Automatica</t>
  </si>
  <si>
    <t>Biological Sciences</t>
  </si>
  <si>
    <t>Biology Letters</t>
  </si>
  <si>
    <t>BIOSCIENCE</t>
  </si>
  <si>
    <t>Bull. Amer. Meteor. Soc.</t>
  </si>
  <si>
    <t xml:space="preserve">Bulletin of Marine Science
</t>
  </si>
  <si>
    <t>CANADIAN JOURNAL OF ZOOLOGY-REVUE CANADIENNE DE ZOOLOGIE</t>
  </si>
  <si>
    <t>Castanea</t>
  </si>
  <si>
    <t xml:space="preserve">Conservation Biology </t>
  </si>
  <si>
    <t xml:space="preserve">Department of Geogrpahy, Masters Thesis </t>
  </si>
  <si>
    <t xml:space="preserve">Diversity </t>
  </si>
  <si>
    <t>Earth Interactions</t>
  </si>
  <si>
    <t xml:space="preserve">Ecohydrology </t>
  </si>
  <si>
    <t>Ecological Research</t>
  </si>
  <si>
    <t xml:space="preserve">Ecology and Society </t>
  </si>
  <si>
    <t>Environment</t>
  </si>
  <si>
    <t>Environmental Biology of Fishes</t>
  </si>
  <si>
    <t>Environmental Managment</t>
  </si>
  <si>
    <t>Environmental Reserach Letters</t>
  </si>
  <si>
    <t>Environmental Science &amp; Technology</t>
  </si>
  <si>
    <t>Estudos Avancados</t>
  </si>
  <si>
    <t xml:space="preserve">European Conference on Computer Vision </t>
  </si>
  <si>
    <t>Evolution</t>
  </si>
  <si>
    <t>Evolutionary Applications</t>
  </si>
  <si>
    <t xml:space="preserve">FISHERIES </t>
  </si>
  <si>
    <t xml:space="preserve">Fisheries Oceanography 
</t>
  </si>
  <si>
    <t>General Technical Report NRS-138</t>
  </si>
  <si>
    <t>Genetic and Evolutionary Computation Conference (GECCO 2009)</t>
  </si>
  <si>
    <t>Global Change</t>
  </si>
  <si>
    <t xml:space="preserve">Global Change Biology
</t>
  </si>
  <si>
    <t>Hazard Management</t>
  </si>
  <si>
    <t>HEREDITY</t>
  </si>
  <si>
    <t>Hydrol. Processes</t>
  </si>
  <si>
    <t>ICES Journal of Marine Sciences</t>
  </si>
  <si>
    <t xml:space="preserve">IEEE Conference on Computer Vision and Pattern Recognition </t>
  </si>
  <si>
    <t xml:space="preserve">IEEE Transactions on Pattern Analysis and Machine Intelligence </t>
  </si>
  <si>
    <t>Internat. J. Climatology</t>
  </si>
  <si>
    <t>International Forestry Review</t>
  </si>
  <si>
    <t xml:space="preserve">International Journal of Computer Vision </t>
  </si>
  <si>
    <t>International Journal of Remote Sensing</t>
  </si>
  <si>
    <t>J. Geophys. Res.</t>
  </si>
  <si>
    <t>J. Geophysical Research-Biogeosciences</t>
  </si>
  <si>
    <t>JGR-Biogeosciences</t>
  </si>
  <si>
    <t>JGR-Oceans</t>
  </si>
  <si>
    <t>Journal of Environmental Indicators</t>
  </si>
  <si>
    <t>JOURNAL OF FISH BIOLOGY</t>
  </si>
  <si>
    <t>Journal of Fish Biology</t>
  </si>
  <si>
    <t>Journal of Geophysical Research</t>
  </si>
  <si>
    <t>JOURNAL OF GEOPHYSICAL RESEARCH-BIOGEOSCIENCES</t>
  </si>
  <si>
    <t>Journal of Sustainable Forestry</t>
  </si>
  <si>
    <t>Journal of Young Investigators</t>
  </si>
  <si>
    <t xml:space="preserve">Land </t>
  </si>
  <si>
    <t>LIMNOLOGY AND OCEANOGRAPHY</t>
  </si>
  <si>
    <t>Limnology and Oceanography Methods</t>
  </si>
  <si>
    <t>Marine Policy</t>
  </si>
  <si>
    <t>Molecular Ecology</t>
  </si>
  <si>
    <t xml:space="preserve">Neuron </t>
  </si>
  <si>
    <t>New Phytologist</t>
  </si>
  <si>
    <t xml:space="preserve">Nonlinear Processes in Geophysics </t>
  </si>
  <si>
    <t>NORTH AMERICAN JOURNAL OF FISHERIES MANAGEMENT</t>
  </si>
  <si>
    <t>OIKOS</t>
  </si>
  <si>
    <t>Parasite and Vectors</t>
  </si>
  <si>
    <t>Population Ecology</t>
  </si>
  <si>
    <t>Proc. Roy. Soc. London</t>
  </si>
  <si>
    <t>Proceeds of the 8th Annual Conference on Communication and Environment</t>
  </si>
  <si>
    <t>Review of Economics and Statistics</t>
  </si>
  <si>
    <t>Scientific Reports</t>
  </si>
  <si>
    <t xml:space="preserve">SIAM Journal on Control and Optimization </t>
  </si>
  <si>
    <t>TINRO</t>
  </si>
  <si>
    <t>UGEC Viewpoints</t>
  </si>
  <si>
    <t>Water Resources</t>
  </si>
  <si>
    <t>World Development</t>
  </si>
  <si>
    <t>journal</t>
  </si>
  <si>
    <t>number of papers</t>
  </si>
  <si>
    <t>Discipline</t>
  </si>
  <si>
    <t>Stated aims&amp;scope</t>
  </si>
  <si>
    <t>Mission includes humans/social?</t>
  </si>
  <si>
    <t>Gutcheck Interdisciplinary?</t>
  </si>
  <si>
    <t>Gutcheck CNHS?</t>
  </si>
  <si>
    <t>ecology and society</t>
  </si>
  <si>
    <t>ses</t>
  </si>
  <si>
    <t>The journal seeks papers that are novel, integrative and written in a way that is accessible to a wide audience that includes an array of disciplines from the natural sciences, social sciences, and the humanities concerned with the relationship between society and the life-supporting ecosystems on which human wellbeing ultimately depends. Content of the journal ranges from the applied to the theoretical. In general, papers should cover topics relating to the ecological, political, and social foundations for sustainable social-ecological systems. Specifically, the journal publishes articles that present research findings on the following issues: (a) the management, stewardship and sustainable use of ecological systems, resources and biological diversity at all levels, (b) the role natural systems play in social and political systems and conversely, the effect of social, economic and political institutions on ecological systems and services, and (c) the means by which we can develop and sustain desired ecological, social and political states.</t>
  </si>
  <si>
    <t>Y</t>
  </si>
  <si>
    <t>ecosphere</t>
  </si>
  <si>
    <t>ecology /biology</t>
  </si>
  <si>
    <t>The scope of Ecosphere is as broad as the science of ecology itself. The journal welcomes submissions from all sub-disciplines of ecological science, as well as interdisciplinary studies relating to ecology. The journal's goal is to provide a rapid-publication, online-only, open-access alternative to ESA's other journals, while maintaining the rigorous standards of peer review for which ESA publications are renowned.</t>
  </si>
  <si>
    <t>N</t>
  </si>
  <si>
    <t>landscape ecology</t>
  </si>
  <si>
    <t>Landscape Ecology is the flagship journal of a well-established and rapidly developing interdisciplinary science that focuses explicitly on the ecological understanding of spatial heterogeneity. Landscape Ecology draws together expertise from both biophysical and socioeconomic sciences to explore basic and applied research questions concerning the ecology, conservation, management, design/planning, and sustainability of landscapes as coupled human-environment systems. Landscape ecology studies are characterized by spatially explicit methods in which spatial attributes and arrangements of landscape elements are directly analyzed and related to ecological processes. All manuscripts must show a keen awareness of the current literature and an immediate relevance to at least one of the following key topics: (1) Flows and redistributions of organisms, materials, and energy in landscape mosaics; (2) Landscape connectivity and fragmentation; (3) Ecosystem services in dynamic landscapes (especially, tradeoffs and synergies); (4) Landscape history and legacy effects; (5) Landscape and climate change interactions (particularly, mitigation and adaptation); (6) Landscape sustainability and resilience (e.g., relationships between ecosystem services and human well-being in changing landscapes); (7) Mechanisms and ecological impacts of land use change; (8) Scaling relations and hierarchical linkages of patterns and processes across landscapes; (9) Innovative methods in landscape analysis and modeling; and (10) Accuracy assessment and uncertainty analysis of landscape studies.</t>
  </si>
  <si>
    <t>urban ecosystems</t>
  </si>
  <si>
    <t>Urban Ecosystems is an international journal devoted to scientific investigations of urban environments and the relationships between socioeconomic and ecological structures and processes in urban environments. The scope of the journal is broad, including interactions between urban ecosystems and associated suburban and rural environments. Contributions may span a range of specific subject areas as they may apply to urban environments: biodiversity, biogeochemistry, conservation biology, wildlife and fisheries management, ecosystem ecology, ecosystem services, environmental chemistry, hydrology, landscape architecture, meteorology and climate, policy, population biology, social and human ecology, soil science, and urban planning.</t>
  </si>
  <si>
    <t>I</t>
  </si>
  <si>
    <t>global change biology</t>
  </si>
  <si>
    <t>Global Change Biology exists to promote understanding of the interface between all aspects of current environmental change that affects a substantial part of the globe and biological systems. Studies must concern biological systems, regardless of whether they are aquatic or terrestrial, and managed or natural environments. Both biological responses and feedbacks to change are included, and may be considered at any level of organization from molecular to biome. Studies may employ theoretical, modeling, analytical, experimental, observational, and historical approaches and should be exploratory rather than confirmatory. GCB publishes primary research articles, technical advances, research reviews, commentaries and letters.</t>
  </si>
  <si>
    <t>landscape and urban planning</t>
  </si>
  <si>
    <t>Landscape and Urban Planning is an international journal aimed at advancing conceptual, scientific, and applied understandings of landscape in order to promote sustainable solutions for landscape change. Landscapes are visible and integrative social-ecological systems with variable spatial and temporal dimensions. They have expressive aesthetic, natural, and cultural qualities that are perceived and valued by people in multiple ways and invite actions resulting in landscape change. Landscapes are increasingly urban in nature and ecologically and culturally sensitive to changes at local through global scales. Multiple disciplines and perspectives are required to understand landscapes and align social and ecological values to ensure the sustainability of landscapes. The journal is based on the premise that landscape science linked to planning and design can provide mutually supportive outcomes for people and nature. Landscape science brings landscape ecology and urban ecology together with other disciplines and cross-disciplinary fields to identify patterns and understand social-ecological processes influencing landscape change. Landscape planning brings landscape architecture, urban and regional planning, landscape and ecological engineering, and other practice-oriented fields to bear in processes for identifying problems and analyzing, synthesizing, and evaluating desirable alternatives for landscape change. Landscape design brings plans, designs, management prescriptions, policies and other activities and form-giving products to bear in effecting landscape change. The implementation of landscape planning and design also generates new patterns of evidence and hypotheses for further research, providing an integral link with landscape science and encouraging transdisciplinary collaborations to build robust knowledge and problem solving capacity.</t>
  </si>
  <si>
    <t>water resources research</t>
  </si>
  <si>
    <t>hydrology</t>
  </si>
  <si>
    <t>Water Resources Research (WRR) is an interdisciplinary journal that focuses on hydrology and water resources. It publishes original research in the natural and social sciences of water. It emphasizes the role of water in the Earth system, including physical, chemical, biological, and ecological processes in water resources research and management, including social, policy, and public health implications. It encompasses observational, experimental, theoretical, analytical, numerical, and data-driven approaches that advance the science of water and its management. Submissions are evaluated for their novelty, accuracy, significance, and broader implications of the findings.</t>
  </si>
  <si>
    <t>this gutcheck is tough bc of definition of interdisciplinary -- e.g a physical hydrologist + ecologist is interdisc. in this setting</t>
  </si>
  <si>
    <t>ecology letters</t>
  </si>
  <si>
    <t>Ecology Letters is a forum for the very rapid publication of the most novel research in ecology. Manuscripts relating to the ecology of all taxa, in any biome and geographic area will be considered, and priority will be given to those papers exploring or testing clearly stated hypotheses. The journal publishes concise papers that merit urgent publication by virtue of their originality, general interest and their contribution to new developments in ecology. We discourage purely descriptive papers and those merely confirming or extending results of previous work.</t>
  </si>
  <si>
    <t>plos one</t>
  </si>
  <si>
    <t>multi-disciplinary</t>
  </si>
  <si>
    <t>PLOS ONE is an inclusive journal community working together to advance science for the benefit of society, now and in the future. Founded with the aim of accelerating the pace of scientific advancement and demonstrating its value, we believe all rigorous science needs to be published and discoverable, widely disseminated and freely accessible to all. The research we publish is multidisciplinary and, often, interdisciplinary. PLOS ONE accepts research in over two hundred subject areas across science, engineering, medicine, and the related social sciences and humanities. We evaluate submitted manuscripts on the basis of methodological rigor and high ethical standards, regardless of perceived novelty.</t>
  </si>
  <si>
    <r>
      <t>kinda/</t>
    </r>
    <r>
      <rPr>
        <sz val="10"/>
        <color rgb="FF9900FF"/>
        <rFont val="Arial"/>
      </rPr>
      <t>Y</t>
    </r>
  </si>
  <si>
    <r>
      <t>kinda/</t>
    </r>
    <r>
      <rPr>
        <sz val="10"/>
        <color rgb="FF9900FF"/>
        <rFont val="Arial"/>
      </rPr>
      <t>Y</t>
    </r>
  </si>
  <si>
    <t>science</t>
  </si>
  <si>
    <t>Science seeks to publish those papers that are most influential in their fields or across fields and that will significantly advance scientific understanding. Selected papers should present novel and broadly important data, syntheses, or concepts. They should merit recognition by the wider scientific community and general public provided by publication in Science, beyond that provided by specialty journals. Science welcomes submissions from all fields of science and from any source.</t>
  </si>
  <si>
    <r>
      <t>kinda/</t>
    </r>
    <r>
      <rPr>
        <sz val="10"/>
        <color rgb="FF9900FF"/>
        <rFont val="Arial"/>
      </rPr>
      <t>Y</t>
    </r>
  </si>
  <si>
    <t>Journal of Geophysical Research - Atmospheres</t>
  </si>
  <si>
    <t>atmospheric</t>
  </si>
  <si>
    <t>The Journal of Geophysical Research: Atmospheres publishes articles that advance and improve understanding of atmospheric properties and processes, including the interaction of the atmosphere with other components of the Earth system, as well as their roles in climate variability and change.</t>
  </si>
  <si>
    <t>ecological applications</t>
  </si>
  <si>
    <t>The pages of Ecological Applications are open to research and discussion papers that integrate ecological science and concepts with their application and implications. Of special interest are papers that develop the basic scientific principles on which environmental decision-making should rest, and those that discuss the application of ecological concepts to environmental problem solving, policy, and management. Papers that deal explicitly with policy matters are welcome. Interdisciplinary approaches are encouraged, as are short communications on emerging environmental challenges. Ecological Applications rarely publishes papers focused on the management of a single species or particular habitat unless the case study clearly addresses a topic of wide relevance, broad interest or extraordinary novelty. Case studies accepted in Ecological Applications will almost certainly inform ecological science or management across ecosystems, habitats or taxa, rather than pertaining to a particular species, location or unique setting. Papers that focus on the management of a single species or habitat are better submitted to more specialized journals. Discussions of particular environmental problems, and site- and species-specific research results, will be considered only if they are placed successfully in a more general context. Papers describing new methods or techniques can be published only if they describe truly new and significant advances in methodology that can be broadly applied to the understanding or management of environmental problems. Inevitably, there will be some overlap in subject matter with Ecology; however, papers submitted to Ecological Applications should explicitly discuss the applications or implications of the work with regard to policy, management, or the analysis and solution of major environmental problems. Ecological Applications invites contributions from scientists, policy makers, and managers concerned with the full spectrum of ecological applications. Included within this spectrum are global climate change and biogeochemistry, conservation biology, ecotoxicology and pollution ecology, fishery and wildlife ecology, forestry, agroecosystems, range management, soils, hydrology and groundwater, landscape ecology, and epidemiology.</t>
  </si>
  <si>
    <t>ecological modelling</t>
  </si>
  <si>
    <t>We welcome research on process-based models embedded in theory with explicit causative agents and innovative applications of existing models. And, because applications can help refine models and propose new directions for research, the journal publishes both to help foster reproducibility and utility. Human activity and well-being are dependent on and integrated with the functioning of ecosystems and the services they provide. We aim to understand these basic ecosystem functions using mathematical and conceptual modelling, systems analysis, thermodynamics, computer simulations, and ecological theory, and look to a wide spectrum of applications ranging from basic ecology to human ecology to socio-ecological systems. The journal welcomes original research articles, review articles, viewpoint articles and short communications. The journal also supports the activities of the International Society of Ecological Modelling (ISEM).</t>
  </si>
  <si>
    <r>
      <t>kinda/</t>
    </r>
    <r>
      <rPr>
        <sz val="10"/>
        <color rgb="FF9900FF"/>
        <rFont val="Arial"/>
      </rPr>
      <t>N?/</t>
    </r>
    <r>
      <rPr>
        <sz val="10"/>
        <color rgb="FFCC0000"/>
        <rFont val="Arial"/>
      </rPr>
      <t>N</t>
    </r>
  </si>
  <si>
    <t>this gutcheck is tough again bc of definition of interdisciplinary -- ecological modeller + ?? is interdisc. in this setting?</t>
  </si>
  <si>
    <t>environmental management</t>
  </si>
  <si>
    <t>Environmental Management publishes research and opinions on use and conservation of natural resources, protection of habitats and control of hazards, spanning the field of environmental management without regard to traditional disciplinary boundaries. Contributions are drawn from biology, botany, chemistry, climatology, ecology, ecological economics, environmental engineering, fisheries, environmental law, forest sciences, geosciences, information science, public affairs, public health, toxicology, zoology, and a variety of other disciplines, often in combinations determined by interdisciplinary study. Contributions are drawn from biology, botany, climatology, ecology, ecological economics, environmental engineering, fisheries, environmental law, management science, forest sciences, geography, geology, information science, law politics, public affairs, zoology. Hence, the journal serves to improve cross-disciplinary communication, and to make ideas and results from any one field available to environmental practitioners from other backgrounds. Submissions need to discuss implications for an international audience before it can be reviewed for Environmental Management. In addition manuscript needs to examine a scientific or management hypothesis in order to be likely to receive a favorable review for the journal. Descriptions of environmental conditions are not appropriate for the journal. As the principal user of the realm of nature, humanity has a major responsibility to ensure that its impacts on the environment are benign rather than catastrophic. Environmental Management facilitates this by disseminating the work of both academic researchers and professionals from outside the universities and colleges, including those in business, government, research establishments, and public interest groups. The aim is to present a wide spectrum of viewpoints and approaches, and to this end the journal consists of four main sections. Forum contains addresses, comments, and opinions about environmental matters. Articles in the Profile section describe and evaluate particular case-histories, events, policies, problems, or organizations and their work. Papers in the Research section present empirical, technical, or other scientific studies and their findings. The section on Environmental Auditing is for articles that cover methods of appraisal and accounting with respect to environmental resources or problems. Generally, the empirical research and auditing lead to a better understanding of environmental problems and usually of their solutions, the debate published in the journal's Forum helps construct better environmental research or policies, and Profile articles may contribute to either aim, or both. Innovative research is encouraged in the sense of both identifying new problems and formulating novel solutions to well known ones. Articles are solicited from all over the world, as the international dimension is considered especially important. Hence it is vital to recognize that many environmental problems are common to a wide variety of nations, while some are either global matters or at least oblivious of national boundaries. It is also vital that approaches, methods, and experience be shared among environmental practitioners in many countries, so that the problems of our ever more interdependent planet may be tackled in a concerted manner. Environmental Management treats mankind as steward of the natural environment: not all resources are to be preserved, but our responsibility to future generations, and to other living species, can only be fulfilled by conserving some resources and using others wisely and sparingly. The complexity of this task demands enlightened research, debate, and policy formulation. Environmental Management seeks articles from professionals at any stage of their careers, from neophytes to recognized authorities. The rate of manuscript rejection is minimized by seeking constructive criticism from referees, so that authors are encouraged to refine and develop their ideas. In the event that important differences of opinion cannot be resolved between authors and referees of readership, the Forum section may be used to present a Comment on an article that has recently been published in the journal, which may be followed by the author's Reply.</t>
  </si>
  <si>
    <t>ecological economics</t>
  </si>
  <si>
    <t>The journal is concerned with extending and integrating the understanding of the interfaces and interplay between "nature's household" (ecosystems) and "humanity's household" (the economy). Ecological economics is an interdisciplinary field defined by a set of concrete problems or challenges related to governing economic activity in a way that promotes human well-being, sustainability, and justice. The journal thus emphasizes critical work that draws on and integrates elements of ecological science, economics, and the analysis of values, behaviors, cultural practices, institutional structures, and societal dynamics. The journal is transdisciplinary in spirit and methodologically open, drawing on the insights offered by a variety of intellectual traditions, and appealing to a diverse readership. Specific research areas covered include: valuation of natural resources, sustainable agriculture and development, ecologically integrated technology, integrated ecologic-economic modelling at scales from local to regional to global, implications of thermodynamics for economics and ecology, renewable resource management and conservation, critical assessments of the basic assumptions underlying current economic and ecological paradigms and the implications of alternative assumptions, economic and ecological consequences of genetically engineered organisms, and gene pool inventory and management, alternative principles for valuing natural wealth, integrating natural resources and environmental services into national income and wealth accounts, methods of implementing efficient environmental policies, case studies of economic-ecologic conflict or harmony, etc. New issues in this area are rapidly emerging and will find a ready forum in Ecological Economics.</t>
  </si>
  <si>
    <t>proceedings of the national academy of sciences</t>
  </si>
  <si>
    <t>The Proceedings of the National Academy of Sciences (PNAS), the official journal of the National Academy of Sciences (NAS), is an authoritative source of high-impact, original research that broadly spans the biological, physical, and social sciences. The journal is global in scope and submission is open to all researchers worldwide. PNAS was established in 1914 in honor of the semicentennial anniversary of the National Academy of Sciences. Since then, we have worked to publish only the highest quality scientific research and to make that research accessible to a broad audience. In addition, PNAS publishes science news, Commentaries, Perspectives, Colloquium Papers, podcasts, and profiles of NAS members. In 1995, PNAS began accepting Direct Submissions from researchers without an NAS affiliation. While we retain strong ties with the NAS, whose members oversee the journal’s rigorous three-tier peer review process, we now receive more than 17,000 Direct Submissions each year. Direct Submissions account for more than 75% of the research we publish. PNAS is available by subscription, and all content is free after 6 months. Authors who choose the open access option can have their articles made available without cost to the reader immediately upon publication. Developing countries have free access to PNAS.</t>
  </si>
  <si>
    <t>ambio</t>
  </si>
  <si>
    <t>AMBIO, was founded in 1972, the year of the first UN Conference on the Environment which was held in Stockholm, Sweden. The journal is a nonprofit publication of the Royal Swedish Academy of Sciences. Ambio addresses the scientific, social, economic, and cultural factors that influence the condition of the human environment. It is widely recognized as an important international forum for debate on these issues. AMBIO aims to serve the important function of putting into perspective significant developments in environmental research, policy and related activities, and to reach specialist, generalists, students, decision-makers and interested laymen around the world with this information. AMBIO, a multidisciplinary English language journal, is indexed in more than 40 international databases, and is distributed worldwide. AMBIO is published in eight (8) issues per year. Among the subjects covered are: ecology, environmental economics, geology, geochemistry, geophysics, paleontology, hydrology, water resources, oceanography, earth sciences, meteorology, and physical geography.</t>
  </si>
  <si>
    <t>bioscience</t>
  </si>
  <si>
    <t>Since 1964, BioScience has presented readers with timely and authoritative overviews of current research in biology, accompanied by essays and discussion sections on education, public policy, history, and the conceptual underpinnings of the biological sciences. A peer-reviewed, heavily cited, monthly journal with content written and edited for accessibility to researchers, educators, and students alike, BioScience is provided to all AIBS members in print and online as a part of regular AIBS dues. BioScience includes articles about research findings and techniques, advances in biology education, professionally written feature articles about the latest frontiers in biology, discussions of professional issues, book reviews, news about AIBS, a policy column (Washington Watch), and an education column (Eye on Education). Roundtables, forums, and viewpoint articles offer the perspectives of opinion leaders and invite further commentary. Occasional special sections in BioScience provide an in-depth look at important topics. Recent special sections have addressed ecological boundaries, protected areas, acid rain, science and public policy, the US Long Term Ecological Research network, and agricultural bioterrorism.</t>
  </si>
  <si>
    <t>canadian journal of fisheries and aquatic sciences</t>
  </si>
  <si>
    <t>The Canadian Journal of Fisheries and Aquatic Sciences (publishing since 1901 under various titles) is the primary publishing vehicle for the multidisciplinary field of aquatic sciences. It publishes perspectives (syntheses, critiques, and re-evaluations), discussions (comments and replies), articles, and rapid communications, relating to current research on -omics, cells, organisms, populations, ecosystems, or processes that affect aquatic systems. The journal seeks to amplify, modify, question, or redirect accumulated knowledge in the field of fisheries and aquatic science. For primary biodiversity data authors are strongly encouraged to place all species distribution records in a publicly accessible database such as the national Global Biodiversity Information Facility (GBIF) nodes (www.gbif.org) or data centres endorsed by GBIF, including BioFresh (www.freshwaterbiodiversity.eu) for freshwater data and the Ocean Biogeographic Information System (OBIS, http://www.iobis.org/) for marine biodiversity data, which also holds supporting measurements taken alongside the species occurrence data.</t>
  </si>
  <si>
    <t>conservation biology</t>
  </si>
  <si>
    <t>Conservation Biology welcomes submissions that address the science and practice of conserving Earth's biological diversity. We encourage submissions that emphasize issues germane to any of Earth's ecosystems or geographic regions and that apply diverse approaches to analyses and problem solving. Nevertheless, manuscripts with relevance to conservation that transcend the particular ecosystem, species, or situation described will be prioritized for publication. The word limit includes all text from the first word of the Abstract through last word of the Literature Cited; it does not include legends for tables and figures or the body of tables. Manuscripts that substantially exceed the word limits specified below will not be sent for review.</t>
  </si>
  <si>
    <t>environmental modelling and software</t>
  </si>
  <si>
    <t>Environmental Modelling &amp; Software publishes contributions, in the form of research articles, reviews and short communications, on recent advances in environmental modelling and/or software. The aim is to improve our capacity to represent, understand, predict or manage the behaviour of environmental systems at all practical scales, and to communicate those improvements to a wide scientific and professional audience. It seeks presentation of: • Generic frameworks, techniques and issues which either integrate a range of disciplines and sectors or apply across a range • Model development, model evaluation, process identification and applications in diverse sectors of the environment (as outlined below) provided they reveal insights and contribute to the store of knowledge. Insights can relate to the generality and limitations of the modelling, methods, the model application and/or the systems modelled. Insights should be ones that are generalizable in some way and are likely to be of interest to those studying other systems and, preferably, other system types. • Development and application of environmental software, information and decision support systems. • Real-world applications of software technologies - particularly state-of-the-art environmental software able to deal with complex requirements, conflicting user perspectives, and/or evolving data structures. Aspects related to software usability, reliability, verification and validation should be backed up with quantitative results as much as possible. Development and maintenance costs, and adoption and penetration of the software in the target user groups should be addressed. Licensing issues and open source access should be clearly specified. • Issues and methods related to the integrated modeling, assessment and management of environmental systems - including relevant policy and institutional analysis, public participation principles and methods, decision making methods, model integration, quality assurance and evaluation of models, data and procedures. Authors must specify clearly the objectives of their models and/or software, and report on the essential steps that were used in their development, normally including the rationale for the type of approach selected and substantial testing and evaluation of it - comparisons with alternative approaches and methods are encouraged. The purpose of this specification, evaluation and reporting is to convey the rigour and credibility of the work and therefore its potential to contribute to knowledge acquisition. To this latter end, authors are expected to briefly review and cite the historical progress made for their problem and clearly show how their work adds value to the literature. The journal encourages submission of Short Communications of less than 3,000 words.For these and the regular papers, supplementary material such as software demonstrations, model simulations and additional performance tests, can be posted in electronic form and commented upon by users. Authors are invited to submit relevant contributions in the following areas: • Generic and pervasive frameworks, techniques and issues - including system identification theory and practice, model conception, model integration, model and/or software evaluation, sensitivity and uncertainty assessment, visualization, scale and regionalization issues. • Integrated assessment and management of systems (river basins, regions etc.) for enhancing sustainability outcomes - including linked socioeconomic and biophysical models that may be developed with stakeholders for understanding systems, communication and learning, and improving system outcomes. • Artificial Intelligence (AI) techniques and systems, such as knowledge-based systems / expert systems, case-based reasoning systems, data mining, multi-agent systems, Bayesian networks, artificial neural networks, fuzzy logic, or knowledge elicitation and knowledge acquisition methods. • Decision support systems and environmental information systems- implementation and use of environmental data and models to support all phases and aspects of decision making, in particular supporting group and participatory decision making processes. Intelligent Environmental Decision Support Systems can include qualitative, quantitative, mathematical, statistical, AI models and meta-models. • Process-identification of environmental dynamics for instance of surface and subsurface hydrology, limnology, meteorology, geophysics with special respect to the interaction of anthroposphere and biosphere. • GIS, remote sensing and image processing These methodological developments should be illustrated with applications in the environmental fields, e.g. • Resource management including water, land, biological, transport systems • Pollution of different media such as air, water, soil, noise, radiation, as well as multimedia problems • Global pollution and global climate change • Regional studies of resource consumption and/or nature conservation in open landscapes as well as in urban regions • Environmental accidents, prevention and emergency response - resilience, vulnerability, self-repair, damage limitation, and security in infrastructures • Environmental engineering and technology Environmental Modelling and Software welcomes review articles on the topics above, especially ones that relate to generic modelling and/or software issues, or are cross-disciplinary in their problem treatment. Potential authors of review articles should contact the Editor-in-Chief to discuss the topic and coverage of their review. The journal has also published several Position Papers on key topics within its aims and scope at http://www.iemss.org/society/index.php/position-papers Introductory Overviews are designed to provide a concise topic overview that caters to the eclectic readership of EMS. These articles aim to break down barriers to shared understanding and dialogue within multidisciplinary teams, and to make environmental modelling dimensions more accessible to a wider audience. Introductory Overviews include an introduction to the fundamentals of the topic and reference to key literature. Relevant concepts are presented in relatively simple terms, but with the audience assumed to have some basic knowledge of environmental modelling and mathematics. These articles are not intended to be comprehensive reviews but non-technical primers on essential modelling concepts. Introductory Overviews are peer reviewed and are by invitation only; ideas for Introductory Overviews can however be canvassed with any of the Editors.</t>
  </si>
  <si>
    <r>
      <t>kinda/</t>
    </r>
    <r>
      <rPr>
        <sz val="10"/>
        <color rgb="FF9900FF"/>
        <rFont val="Arial"/>
      </rPr>
      <t>Y</t>
    </r>
  </si>
  <si>
    <t>They are kind of a catch all, so it's an interdisciplinary journal in that way, but not integrative</t>
  </si>
  <si>
    <t>forest ecology and management</t>
  </si>
  <si>
    <t>Forest Ecology and Management publishes scientific articles linking forest ecology with forest management, focusing on the application of biological, ecological and social knowledge to the management and conservation of plantations and natural forests. The scope of the journal includes all forest ecosystems of the world. A peer-review process ensures the quality and international interest of the manuscripts accepted for publication. The journal encourages communication between scientists in disparate fields who share a common interest in ecology and forest management, bridging the gap between research workers and forest managers. We encourage submission of papers that will have the strongest interest and value to the Journal's international readership. Some key features of papers with strong interest include:
1. Clear connections between the ecology and management of forests;
2. Novel ideas or approaches to important challenges in forest ecology and management;
3. Studies that address a population of interest beyond the scale of single research sites (see the editorial), Three key points in the design of forest experiments, Forest Ecology and Management 255 (2008) 2022-2023);
4. Review Articles on timely, important topics. Authors are welcome to contact one of the editors to discuss the suitability of a potential review manuscript.
The Journal encourages proposals for special issues examining important areas of forest ecology and management. Potential guest editors should contact any of the Editors to begin discussions about topics, potential papers, and other details.</t>
  </si>
  <si>
    <t>frontiers in ecology and the environment</t>
  </si>
  <si>
    <t>Frontiers in Ecology and the Environment is a benefit of membership of the Ecological Society of America. International in scope and interdisciplinary in approach, Frontiers focuses on current ecological issues and environmental challenges. Frontiers is aimed at professional ecologists and scientists working in related disciplines. With content that is timely, interesting, and accessible, even to those reading outside their own area of expertise, it has a broad, interdisciplinary appeal and is relevant to all users of ecological science, including policy makers, resource managers, and educators. Frontiers covers all aspects of ecology, the environment, and related subjects, focusing on global issues, broadly impacting research, cross-disciplinary or multi-country endeavors, new techniques and technologies, new approaches to old problems, and practical applications of ecological science. The journal is sent to all ESA members as part of their membership, and is also available by subscription to non-members and institutional libraries.</t>
  </si>
  <si>
    <r>
      <t>kinda/</t>
    </r>
    <r>
      <rPr>
        <sz val="10"/>
        <color rgb="FF9900FF"/>
        <rFont val="Arial"/>
      </rPr>
      <t>Y/</t>
    </r>
    <r>
      <rPr>
        <sz val="10"/>
        <color rgb="FFCC0000"/>
        <rFont val="Arial"/>
      </rPr>
      <t>N</t>
    </r>
  </si>
  <si>
    <t>geoscience</t>
  </si>
  <si>
    <t>The Journal of Geophysical Research: Earth Surface focuses on the physical, chemical, and biological processes that affect the form and function of the surface of the solid Earth over all temporal and spatial scales, including fluvial, eolian, and coastal sediment transport; hillslope mass movements; glacial and periglacial activity; weathering and pedogenesis; and surface manifestations of volcanism and tectonism.</t>
  </si>
  <si>
    <t>kinda</t>
  </si>
  <si>
    <t>biogeochemistry</t>
  </si>
  <si>
    <t>Biogeochemistry publishes original and synthetic papers dealing with biotic controls on the chemistry of the environment, or with the geochemical control of the structure and function of ecosystems. Cycles are considered, either of individual elements or of specific classes of natural or anthropogenic compounds in ecosystems. Particular emphasis is given to coupled interactions of element cycles. The journal spans from the molecular to global scales to elucidate the mechanisms driving patterns in biogeochemical cycles through space and time. Studies on both natural and artificial ecosystems are published when they contribute to a general understanding of biogeochemistry.</t>
  </si>
  <si>
    <t>biological invasions</t>
  </si>
  <si>
    <t>Biological Invasions publishes research and synthesis papers on patterns and processes of biological invasions in terrestrial, freshwater, and marine (including brackish) ecosystems. Also of interest are scholarly papers on management and policy issues as they relate to conservation programs and the global amelioration or control of invasions. The journal will consider proposals for special issues resulting from conferences or workshops on invasions.There are no page charges to publish in this journal.</t>
  </si>
  <si>
    <t>Note - explicitly includes policy and management, but I'm not sure if that count as "humans/social" enough</t>
  </si>
  <si>
    <t>ecology</t>
  </si>
  <si>
    <t>Established in 1920, Ecology publishes research and synthesis papers on all aspects of ecology, with particular emphasis on papers that develop new concepts in ecology, that test ecological theory, or that lead to an increased appreciation for the diversity of ecological phenomena. Theoretical, analytical, experimental, empirical, historical, and descriptive approaches are all appropriate, though preference is given to research and synthesis that leads to generalizations potentially applicable to other species, populations, communities, or ecosystems. Included within the journal are papers on physiological responses of individual organisms to their biotic and abiotic environments, ecological genetics and evolution, the structure and dynamics of populations, interactions among individuals of the same or different species, the behavior of individuals and groups of organisms, the organization of biological communities, landscape ecology, and ecosystems processes. Papers reporting ecological research on all kinds of organisms and ecosystems are welcome. New methodologies with a potential for broad use in ecology are also of interest. Papers that are well grounded in ecological theory and have broad implications for environmental policy or resource management may be well suited for publication in Ecological Applications, but are also welcome in Ecology if they meet the general criteria described above. Papers must be original and not be work previously published in the primary literature. This does not mean that reanalysis, interpretation, or assessment of published data is in any way excluded from our journals. Some forms of prior gray literature publication are acceptable, and the decision rests with the judgment of the Subject-matter editors. We will consider for review manuscripts that concisely describe interesting science, and we do not discriminate against dissertation or thesis research. However, we do not republish dissertations per se, and most dissertation/thesis chapters require considerable editing and pruning before they are appropriate for our journals. In nearly all cases, dissertations are readily available, and the raw data, methods, and other detail can form a basis for citation. The Subject matter editor makes the judgment about issues of novelty in manuscripts.</t>
  </si>
  <si>
    <t>environmental research letters</t>
  </si>
  <si>
    <t>Environmental Research Letters (ERL) is a high-impact, open-access journal intended to be the meeting place of the research and policy communities concerned with environmental change and management. ERL is dedicated to bringing together intellectual and professional scientists, economists, engineers and social scientists, as well as the public sector and civil society, all of whom are engaged in efforts to understand the state of natural systems and, increasingly, the human footprint on the biosphere. Please read the submission requirements below to ensure ERL is the appropriate journal to submit your article to. The journal's coverage reflects the increasingly interdisciplinary nature of environmental science, recognizing the wide-ranging contributions to the development of methods, tools and evaluation strategies relevant to the field. Submissions from across all components of the Earth system, i.e. land, atmosphere, cryosphere, biosphere and hydrosphere, and exchanges between these components are welcome. The core of ERL's content draws from observations, numerical modelling, theoretical and experimental approaches to environmental science, and especially science relevant to policy, impacts, and decision-making. In addition, approaches from a range of physical and natural sciences, economics, and political, sociological and legal studies are strongly encouraged. Typical areas of interest within this broad and inclusive scope include, but are not limited to: Agriculture and food
Biodiversity and conservation
Biogeochemistry
Climate
Ecology
Energy
Environmental chemistry
Environmental engineering, sustainability, and green technology
Environmental health
Environmental justice and ethics
Hydrology and water
Natural resources and ecosystem services
Policy, socioeconomics, and law
Pollution</t>
  </si>
  <si>
    <t>fisheries oceanography</t>
  </si>
  <si>
    <t xml:space="preserve">The international journal of the Japanese Society for Fisheries Oceanography, Fisheries Oceanography is designed to present a forum for the exchange of information amongst fisheries scientists worldwide.
Fisheries Oceanography:
presents original research articles relating the production and dynamics of fish populations to the marine environment
examines entire food chains - not just single species
identifies mechanisms controlling abundance
explores factors affecting the recruitment and abundance of fish species and all higher marine tropic levels
</t>
  </si>
  <si>
    <t>geomorphology</t>
  </si>
  <si>
    <t>Geomorphology publishes peer-reviewed works across the full spectrum of the discipline from fundamental theory and science to applied research of relevance to sustainable management of the environment.
Our journal's scope includes geomorphic themes of: tectonics and regional structure; glacial processes and landforms; fluvial sequences, Quaternary environmental change and dating; fluvial processes and landforms; mass movement, slopes and periglacial processes; hillslopes and soil erosion; weathering, karst and soils; aeolian processes and landforms, coastal dunes and arid environments; coastal and marine processes, estuaries and lakes; modelling, theoretical and quantitative geomorphology; DEM, GIS and remote sensing methods and applications; hazards, applied and planetary geomorphology; and volcanics.</t>
  </si>
  <si>
    <t>geophysical research letters</t>
  </si>
  <si>
    <t>Geophysical Research Letters (GRL) publishes high-impact, innovative, and timely research on major scientific advances in all the major geoscience disciplines. Papers are communications-length articles and should have broad and immediate implications in their discipline or across the geosciences. GRLmaintains the fastest turn-around of all high-impact publications in the geosciences and works closely with authors to ensure broad visibility of top papers.
GRL is a Letters journal; limiting manuscript size expedites the review and publication process. GRLalso publishes a limited number of frontier articles, by invitation from Editors. GRL's mission is to disseminate concisely written, high-impact research reports on major scientific advances in AGU disciplines [PDF]. With this goal, the Editorial Board evaluates manuscripts submitted to GRLaccording to the following criteria:
High impact innovative results with broad geophysical implications at the forefront of one or several AGU disciplines.
Results with immediate impact on the research of others and requiring rapid publication.
Instrument or methods manuscript introducing an innovative technique that makes new science advance possible, with immediate applications to AGU disciplines.
GRL has been in publication since 1974. The Editors are adapting GRL to the evolving needs of the Earth science community. GRL Editors are topical: the subject of the paper determines which Editor handles the review and decision process. For more information, please read this Eos editorial.</t>
  </si>
  <si>
    <t>global environmental change</t>
  </si>
  <si>
    <t>Global Environmental Change is a peer-reviewed international journal publishing high quality, theoretically and empirically rigorous articles, which advance knowledge about the human and policy dimensions of global environmental change. The journal interprets global environmental change to mean the outcome of processes that are manifest in localities, but with consequences at multiple spatial, temporal and socio-political scales. The journal is interested in articles which have a significant social science component. These include articles that address the social drivers or consequences of environmental change, or social and policy processes that seek to address problems of environmental change. Topics include, but are not restricted to, the drivers, consequences and management of changes in: biodiversity and ecosystem services, climate, coasts, food systems, land use and land cover, oceans, urban areas, and water resources.</t>
  </si>
  <si>
    <t>human ecology</t>
  </si>
  <si>
    <t>Human Ecology: An Interdisciplinary Journal publishes papers probing the complex and varied systems of interaction between people and their environment.
Contributions examine the roles of social, cultural, and psychological factors in the maintenance or disruption of ecosystems and investigate the effects of population density on health, social organization, and environmental quality.
Articles also address adaptive problems in urban environments and the interrelationship between technological and environmental changes.</t>
  </si>
  <si>
    <t>journal of medical entomology</t>
  </si>
  <si>
    <t>Journal of Medical Entomology is published bimonthly in January, March, May, July, September, and November. The journal publishes reports on all phases of medical entomology and medical acarology, including the systematics and biology of insects, acarines, and other arthropods of public health and veterinary significance. In addition to full-length research articles, the journal publishes Reviews, interpretive articles in a Forum section, Short Communications, and Letters to the Editor.</t>
  </si>
  <si>
    <t>nature</t>
  </si>
  <si>
    <t>Nature is a weekly international journal publishing the finest peer-reviewed research in all fields of science and technology on the basis of its originality, importance, interdisciplinary interest, timeliness, accessibility, elegance and surprising conclusions. Nature also provides rapid, authoritative, insightful and arresting news and interpretation of topical and coming trends affecting science, scientists and the wider public.
Nature's mission statement
First, to serve scientists through prompt publication of significant advances in any branch of science, and to provide a forum for the reporting and discussion of news and issues concerning science. Second, to ensure that the results of science are rapidly disseminated to the public throughout the world, in a fashion that conveys their significance for knowledge, culture and daily life.</t>
  </si>
  <si>
    <t>population and environment</t>
  </si>
  <si>
    <t>social sciences</t>
  </si>
  <si>
    <t>The sole social science journal focused on interdisciplinary research on social demographic aspects of environmental issues. The journal publishes cutting-edge research that contributes new insights on the complex, reciprocal links between human populations and the natural environment in all regions and countries of the world. Quantitative, qualitative or mixed methods contributions are welcome.
Disciplines commonly represented in the journal include demography, geography, sociology, human ecology, environmental economics, public health, anthropology and environmental studies. The journal publishes original research, research brief, and review articles.
Examples of relevant topics include:
Fertility and land availability, tenure systems * Mortality or morbidity and environmental, pollutant exposures * Migration and natural resource decline * Health, well-being and environmental implications of development * Social stratification and natural hazards * Quality of life and environmental amenities * Population redistribution and land use change * Population composition and energy consumption * Urbanization’s impact on environment and human health * Gender and environmental concern * Disease patterns and climate change * Demographic aspects of consumption-environment linkages.
Authors can make supplementary materials available with their online article. These might include color maps, tables, videos, or datasets.
Brings in the environmental aspects centrally into demographic scholarship
Sole journal in the field
Electronic supplementary materials online</t>
  </si>
  <si>
    <t>applied geochemistry</t>
  </si>
  <si>
    <t>Applied Geochemistry is an international journal devoted to publication of original research papers, rapid research communications and selected review papers in geochemistry and urban geochemistry which have some practical application to an aspect of human endeavour, such as the preservation of the environment, health, waste disposal and the search for resources. Papers on applications of inorganic, organic and isotope geochemistry and geochemical processes are therefore welcome provided they meet the main criterion. Spatial and temporal monitoring case studies are only of interest to our international readership if they present new ideas of broad application.
Topics covered include: (1) Environmental geochemistry (including natural and anthropogenic aspects, and protection and remediation strategies); (2) Hydrogeochemistry (surface and groundwater); (3) Medical (urban) geochemistry; (4) The search for energy resources (in particular unconventional oil and gas or emerging metal resources); (5) Energy exploitation (in particular geothermal energy and CCS); (6) Upgrading of energy and mineral resources where there is a direct geochemical application; and (7) Waste disposal, including nuclear waste disposal.</t>
  </si>
  <si>
    <t>bulletin of marine science</t>
  </si>
  <si>
    <t>oceanography</t>
  </si>
  <si>
    <t>The Bulletin of Marine Science is a hybrid open access journal dedicated to the dissemination of research dealing with the waters of the world’s oceans. All aspects of marine science are treated by the Bulletin of Marine Science, including papers in marine biology, biological oceanography, fisheries, marine policy, applied marine physics, marine geology and geophysics, marine and atmospheric chemistry, meteorology, and physical oceanography. In most regular issues the Bulletin features separate sections on new taxa, coral reefs, and novel research gear, instrument, device, or system with potential to advance marine research (“Research Tools in Marine Science”). Additionally, the Bulletin publishes informative stand-alone artwork with accompany text in its section "Portraits of Marine Science."
Published occasionally by the Bulletin, "Studies in Tropical Oceanography" is a book series on topics related to the tropical oceans and their flora and fauna. For a list of titles, please refer to the University of Miami's scholarly depository.
The Bulletin of Marine Science is now in its 67th year of publication. Commencing in 1951 the first volumes were published as the Bulletin of Marine Science of the Gulf and Caribbean. The name was changed in 1965 (volume 15) to the present one. It is published by the Rosenstiel School of Marine &amp; Atmospheric Science, University of Miami, 4600 Rickenbacker Causeway, Miami, Florida 33149-1031 USA.
The Bulletin of Marine Science (print ISSN 0007-4977, online ISSN 1553-6955) is printed four times per year in one volume for the Rosenstiel School of Marine &amp; Atmospheric Science of the University of Miami by AllenPress, Inc., 810 East 10th Street, Lawrence, Kansas 66044-0368 USA.
A history of the journal, published to commemorate the 60th anniversary of the Bulletin, can be dowloaded by clicking here.</t>
  </si>
  <si>
    <t>Note - explicitly includes policy, but I'm not sure if that count as "humans/social" enough</t>
  </si>
  <si>
    <t>bulletin of the ecological society of america</t>
  </si>
  <si>
    <t>The Bulletin is the official record of the business of the Ecological Society of America. The Bulletin also covers ecological events, news and reports of interest to the ecological community. Finally, the Bulletin is a place of commentary and opinion on ecological issues which do not require scientific refereeing beyond the section editors and the editor in chief. The Bulletin publishes letters, longer commentaries, and philosophical and methodological items related to the science of ecology. In addition, the Bulletin publishes announcements of meetings; reviews of meetings, of software useful for ecological research and teaching, and of other tools for ecologists; articles about the teaching of ecology; obituaries for deceased members; ecologist winners of major awards; announcements; and reports of official actions by the Society. Previously published items from other sources can be republished in the Bulletin if the contributor obtains permission of the author and the copyright holder and clearly identifies the original publication. Bulletin content is not peer reviewed and, therefore, we do not accept articles that are too technical or specialized to be evaluated for publication without scientific review.</t>
  </si>
  <si>
    <t>diversity</t>
  </si>
  <si>
    <t>Diversity (ISSN 1424-2818) is an international and interdisciplinary journal of science concerning diversity concept and application, diversity assessment and diversity preservation. It is focused on organismic and molecular diversity. It publishes reviews, regular research papers and Interesting Images in the regular issues. Related news and announcements are also published. Our aim is to encourage scientists to publish their experimental and theoretical results in as much detail as possible. Therefore, there is no restriction on the length of the papers. Full experimental details must be provided so that the results can be reproduced. There are in addition two unique features:
Comments on any related papers published in this journal and other journals can be published as short letters.
Electronic files regarding the full details of the calculation and experimental procedure, if unable to be published in a normal way, will be deposited as supplementary material.
Subject Areas
This journal covers all topics related to organismic and molecular diversity from molecules, genes, populations, and species, to ecosystems. Research fields of interest include but are not limited to:
Organismic diversity and diversity preservation:
Systematics, taxonomy and phylogeny, Morphology, Genetic diversity and conservation, Global change effects on biodiversity, Fragmentation effects, Invasive organisms, Conservation management, Molecular evolution and ecology
Population genetics and ecology, Community ecology, Macroevolution, Functional morphology, Palaeontology, Restoration ecology, Marine ecology, Aquatic ecology, Terrestrial ecology, Diversity, evolution and ecology of secondary metabolites, General aspects of diversity assessment:
Phylogenetic analysis, Statistical methods, Mathematical models, Theoretical methods, Computational methods, Diversity index, Next generation sequencing and DNA barcoding</t>
  </si>
  <si>
    <t>environmental pollution</t>
  </si>
  <si>
    <t>Environmental Pollution welcomes high quality submissions on all aspects of environmental pollution and the mitigation measures related to ecosystem &amp; human health</t>
  </si>
  <si>
    <t>environmental science and technology</t>
  </si>
  <si>
    <t>Environmental Science &amp; Technology (ES&amp;T) is an authoritative source of information for professionals in a wide range of environmental disciplines. The journal combines magazine and research sections and is published both in print and online.
Magazine Section
The magazine section of ES&amp;T presents journalistic-style Features and Viewpoint articles. These articles present objective reports and analyses of the major advances, trends, and challenges in environmental science, technology, and policy for a diverse professional audience. It aims to promote interdisciplinary understanding in the environmental field. Although we welcome technical content in these articles, it is not a proper forum to present new data. Instead, the discussion should be based on data found in the peer-reviewed literature.
Research section
ES&amp;T seeks to publish papers that are particularly significant and original. The types of papers published in the research section of ES&amp;T are research article, policy analysis, critical review, correspondence (comment/rebuttal), and correction/addition (errata). Manuscripts are initially reviewed by the editor and, if appropriate, by other scientists who assess the significance, originality, and validity of the work, as well as its appropriateness for publication. The Editor-in-Chief and Associate Editors, listed in the masthead, are responsible for all material published in ES&amp;T.</t>
  </si>
  <si>
    <t>hydrobiologia</t>
  </si>
  <si>
    <t>Hydrobiologia publishes original research, reviews and opinions investigating the biology of freshwater and marine environments, including the impact of human activities. We welcome molecular-, organism-, community- and ecosystem-level studies in contributions dealing with limnology and oceanography, including systematics and aquatic ecology. Hypothesis-driven research is preferred, but conceptual papers or articles with large descriptive content will also be considered. In all cases, the investigation has to be clearly embedded in a theoretical framework and be relevant to a broad hydrobiological audience. Applied aspects will be considered if firmly embedded in an ecological context.
Hydrobiologia is no longer a preferred publication avenue for purely physical, chemical or toxicological studies, unless a clear link to biological aspects can be demonstrated. Special issues on timely topics shall be considered through invitation by the editor. Identical standards of acceptance are rigidly applied for both special and regular issues.</t>
  </si>
  <si>
    <r>
      <t>Note - explicitly includes "impact of human activities", but I'm not sure if that count as "humans/social" enough,</t>
    </r>
    <r>
      <rPr>
        <sz val="10"/>
        <color rgb="FF9900FF"/>
        <rFont val="Arial"/>
      </rPr>
      <t xml:space="preserve"> it certainly mentions it though!</t>
    </r>
  </si>
  <si>
    <t>hydrogeology journal</t>
  </si>
  <si>
    <t>Hydrogeology Journal was founded in 1992 to foster understanding of hydrogeology; to describe worldwide progress in hydrogeology; and to provide an accessible forum for scientists, researchers, engineers, and practitioners in developing and industrialized countries. Since then, the journal has earned a large worldwide readership.
Its peer-reviewed research articles integrate subsurface hydrology and geology with supporting disciplines, such as: geochemistry, geophysics, geomorphology, geobiology, surface-water hydrology, tectonics, numerical modeling, economics, and sociology. Articles explore theoretical and applied aspects of hydrogeologic science, including studies ranging from local areas and short time periods to global problems and geologic time; innovative instrumentation; water-resource and mineral-resource evaluations; and overviews of hydrogeologic systems of interest in various regions.
Special issues, recent topical collections, Editors’ Choice articles and more information can be accessed on this Springer website. Past topical collections are listed on the IAH website at:
https://iah.org</t>
  </si>
  <si>
    <t>hydrology and earth system sciences</t>
  </si>
  <si>
    <t>Hydrology and Earth System Sciences (HESS) is a not-for-profit international two-stage open-access journal for the publication of original research in hydrology. The discussion and peer review of submitted preprints are handled in the open-access discussion forum HESSD. Final papers, upon acceptance, appear in HESS (see interactive review process).
HESS encourages and supports fundamental and applied research that advances the understanding of hydrological systems, their role in providing water for ecosystems and society, and the role of the water cycle in the functioning of the Earth system. A multi-disciplinary approach is encouraged that broadens the hydrological perspective and the advancement of hydrological science through integration with other cognate sciences and cross-fertilization across disciplinary boundaries. HESS, therefore, aims to serve not only the hydrological science community but all earth and life scientists, water engineers, and water managers, who wish to publish original findings on the interactions and feedbacks between the governing processes of the water cycle and processes governing atmospheric circulation and climate, bio-geochemical cycling, dynamics, and resilience of ecosystems and socio-economy.
The scope of HESS encompasses the following:
the role of physical, chemical, and biological processes in the cycling of continental water in all its phases, including dissolved and particulate matter, at all scales, from the micro-scale processes of soil water to the global-scale processes underpinning hydro-climatology;
the study of the spatial and temporal characteristics of the global water resources (solid, liquid, and vapour) and related budgets, in all compartments of the Earth system (atmosphere, oceans, estuaries, rivers, lakes, and land masses), including water stocks, residence times, interfacial fluxes, and the pathways between various compartments;
the study of interactions with human activity of all the processes, budgets, fluxes, and pathways as outlined above, and the options for influencing them in a sustainable manner, particularly in relation to floods, droughts, desertification, land degradation, eutrophication, and other aspects of global change.
The journal publishes research articles, technical notes, opinion papers, book reviews, articles on high-level scientific failures, cutting-edge case studies, brief communications, studies on earth science education and communication, and comments on papers published previously in HESS (see manuscript types). Papers should contribute to the advancement of hydrological modelling, hydrological monitoring and data analysis, process concepts, experimental design and technology, or theoretical foundations.</t>
  </si>
  <si>
    <r>
      <t>kinda/</t>
    </r>
    <r>
      <rPr>
        <sz val="10"/>
        <color rgb="FF9900FF"/>
        <rFont val="Arial"/>
      </rPr>
      <t>Y/</t>
    </r>
    <r>
      <rPr>
        <sz val="10"/>
        <color rgb="FFCC0000"/>
        <rFont val="Arial"/>
      </rPr>
      <t>N</t>
    </r>
  </si>
  <si>
    <t>international journal of geographical information science</t>
  </si>
  <si>
    <t>International Journal of Geographical Information Science provides a forum for the exchange of original ideas, approaches, methods and experiences in the rapidly growing field of geographical information science (GIScience). It is intended to interest those who research fundamental and computational issues of geographic information, as well as issues related to the design, implementation and use of geographical information for monitoring, prediction and decision making. Published research covers innovations in GIScience and novel applications of GIScience in natural resources, social systems and the built environment, as well as relevant developments in computer science, cartography, surveying, geography and engineering in both developed and developing countries.</t>
  </si>
  <si>
    <t>journal of ecology</t>
  </si>
  <si>
    <t>Journal of Ecology publishes original articles on all aspects of the ecology of plants (including algae), in both aquatic and terrestrial ecosystems. We will publish papers concerned solely with cultivated plants and agricultural ecosystems if such articles address important ecological or evolutionary questions. Studies of plant communities, populations or individual species are accepted, as well as studies of the interactions between plants and animals, fungi or bacteria.
We aim to bring important work using any ecological approach (including molecular techniques) to a wide international audience and therefore only publish papers with strong and ecological messages that advance our understanding of ecological principles. The research presented must transcend the limits of case studies. Both experimental and theoretical studies are accepted, as are descriptive or historical accounts, although these must offer insights into issues of general interest to ecologists.</t>
  </si>
  <si>
    <t>journal of environmental economics and management</t>
  </si>
  <si>
    <t>The Journal of Environmental Economics and Management publishes theoretical and empirical papers devoted to specific natural resource and environmental issues. To warrant publication in JEEM papers should address new empirical findings that are of interest to a broader audience, theoretical analyses explaining new phenomena or puzzles, or development of theoretical or empirical methods likely being useful for further research.
Topics of interest include but are not limited to:
• Analysis of environmental policy
• Further development of valuation techniques and novel applications of valuation techniques to new data sets
• Study of environmental behavior and responses to regulation
• Analyses of exhaustible, renewable and non-renewable, resources and resource policy, notably the economics of fisheries, forestry and fossil fuels
• Analyses of the carbon cycle, accumulating pollutants, such as greenhouse gases
• Environmental problems in developing countries, such as degradation of natural resources and health problems caused by pollution
• Topics of energy economics related to the environment
• Topics of agricultural economics related to the environment
We also welcome interdisciplinary work as far as it addresses environmental or resource economic issues requiring expertise beyond economics. Since JEEM is an economics journal, we do not publish papers that just combine methods of different disciplines but do not address economic issues in the first place.
We usually do not publish papers that replicate standard empirical findings, or apply standard empirical methods to new but similar data sets. We usually do not publish theoretical analyses that are merely minor extensions or variations of known models and results. We do not publish papers that only marginally touch upon natural resource and environmental economics issues.
In our review process, we prescreen all papers and immediately reject some. This includes papers we do not consider a good fit in terms of topic or methodology. This also includes papers that fall short of our high scientific standards. We will not reconsider papers already rejected for publication by JEEM, unless the editor in his or her decision letter explicitly leaves open this possibility.</t>
  </si>
  <si>
    <t>journal of geophysical research - biogeosciences</t>
  </si>
  <si>
    <t>JGR: Biogeosciences focuses on biogeosciences of the Earth system in the past, present, and future and the extension of this research to planetary studies. The emerging field of biogeosciences spans the intellectual interface between biology and the geosciences and attempts to understand the functions of the Earth system across multiple spatial and temporal scales. Studies in biogeosciences may use multiple lines of evidence drawn from diverse fields to gain a holistic understanding of terrestrial, freshwater, and marine ecosystems and extreme environments. Specific topics within the scope of the section include process-based theoretical, experimental, and field studies of biogeochemistry, biogeophysics, atmosphere-, land-, and ocean-ecosystem interactions, biomineralization, life in extreme environments, astrobiology, microbial processes, geomicrobiology, and evolutionary geobiology.</t>
  </si>
  <si>
    <t>limnology and oceanography</t>
  </si>
  <si>
    <t>Limnology and Oceanography (L&amp;O) publishes research articles, reviews, and comments about all aspects of the sciences of limnology and oceanography. The journal’s unifying theme is the understanding of aquatic systems. Submissions are judged on their originality and intellectual contribution to the fields of limnology and oceanography, whether physical, chemical, or biological in nature, empirical or theoretical in method, and from elemental to geological, ecological to evolutionary, species to ecosystem, or system to global in scale. Preference is given to papers that are based within the scientific philosophy of novel, hypothesis-driven or observational research that contributes significantly to a broader understanding of aquatic sciences.</t>
  </si>
  <si>
    <t>occasion: interdisciplinary studies in the humanities</t>
  </si>
  <si>
    <t>Can't Find</t>
  </si>
  <si>
    <t>Occasion is thus named both to signal the “event” of the convening and publication of a set of papers on a specific topic in interdisciplinary humanities, and to prompt—“to occasion”— such collaboration and exploration. With the aid of a distinguished editorial board, we publish special issues on timely and critical topics.</t>
  </si>
  <si>
    <t>oecologia</t>
  </si>
  <si>
    <t>Oecologia publishes innovative ecological research of international 
interest. We seek reviews, advances in methodology, and original 
contributions, emphasizing the following areas:Population ecology
Plant-microbe-animal interactions
Ecosystem ecology
Community ecology
Global change ecology
Conservation ecology
Behavioral ecology
Physiological Ecology</t>
  </si>
  <si>
    <t xml:space="preserve">Notes - has subdiscplines of ecology - but not really interdiscplinary </t>
  </si>
  <si>
    <t>parasites and vectors</t>
  </si>
  <si>
    <t>Parasites &amp; Vectors is an open access, peer-reviewed online
 journal dealing with the biology of parasites, parasitic diseases, 
intermediate hosts, vectors and vector-borne pathogens. Manuscripts 
published in this journal will be available to all worldwide, with no 
barriers to access, immediately following acceptance. However, authors 
retain the copyright of their material and may use it, or distribute it,
 as they wish</t>
  </si>
  <si>
    <t>soil science society of america journal</t>
  </si>
  <si>
    <t xml:space="preserve">SSSA Journal publishes content on soil physics; hydrology; 
soil chemistry; soil biology; soil biochemistry; soil fertility; plant 
nutrition; pedology; soil and water conservation and management; forest,
 range, and wildland soils; soil and plant analysis; soil mineralogy, 
wetland soils. The audience is researchers, students, soil scientists, 
hydrologists, pedologist, geologists, agronomists, arborists, 
ecologists, engineers, certified practitioners, soil microbiologists, 
and environmentalists. 
The journal publishes original research, issue papers, reviews, 
notes, comments and letters to the editor, and book reviews. 
Invitational papers may be published in the journal if accepted by the 
editorial board. </t>
  </si>
  <si>
    <t>transactions of the american fisheries society</t>
  </si>
  <si>
    <t>Transactions of the American Fisheries Society is a highly regarded international journal of fisheries science that has been published continuously since 1872. It features results of basic and applied research in genetics, physiology, biology, ecology, population dynamics, economics, health, culture, and other topics germane to marine and freshwater finfish and shellfish and their respective fisheries and environments.</t>
  </si>
  <si>
    <t>tree physiology</t>
  </si>
  <si>
    <t>Tree Physiology promotes research in a framework of hierarchically organized systems, measuring insight by the ability to link adjacent layers: thus, investigated tree physiology phenomenon should seek mechanistic explanation in finer-scale phenomena as well as seek significance in larger scale phenomena (Passioura 1979). A phenomenon not linked downscale is merely descriptive; an observation not linked upscale, might be trivial. Physiologists often refer qualitatively to processes at finer or coarser scale than the scale of their observation, and studies formally directed at three, or even two adjacent scales are rare. To emphasize the importance of relating mechanisms to coarser scale function, Tree Physiology will highlight papers doing so particularly well as feature papers.</t>
  </si>
  <si>
    <t>grant.3057636</t>
  </si>
  <si>
    <t>How Does Underlying Geology Affect Coastline Change? An Initial Modeling Investigation</t>
  </si>
  <si>
    <t xml:space="preserve">Valvo et al. </t>
  </si>
  <si>
    <t>Conceptual geologic framework models predict that areas of the coast underlain by a weak or very fine grained lithology retreat landward faster than adjacent, more resistant or coarser‐grained segments. These apparently commonsense predictions seem inconsistent with observations that sandy coastlines underlain by heterogeneous lithology remain fairly smooth. We have developed a numerical model to explore the interaction between shoreface lithology effects and alongshore transport processes on scales greater than years and kilometers. Shoreline indentations, or sections of the coast that are slightly landward of adjacent sections, tend to form in the model where the shoreface weathers more rapidly or is composed of finer‐grained material. However, alongshore transport tends to fill in these indentations, slowing the weathering rates there while increasing them in adjacent areas where mobile sediment is preferentially removed. Over the long term this leads to an alongshore uniform retreat rate. Subtle shoreline undulations reflecting the heterogeneous geologic framework exist in the model, but their amplitude reaches a steady state rather than increasing with time. Compositional heterogeneities determine the morphology of the coast while weathering rate heterogeneities control the thickness of sediment on the shoreface. Thus indentations can form in sections composed of harder (less erodible) rocks if they are finer grained.</t>
  </si>
  <si>
    <t>grant.3057638</t>
  </si>
  <si>
    <t>Biomorphodynamics: Physical-biological feedbacks that shape landscapes</t>
  </si>
  <si>
    <t>Spatial variability of stable isotopes and fossil pigments in surface sediments of Alaskan coastal lakes: Constraints on quantitative estimates of past salmon abundance</t>
  </si>
  <si>
    <t>Brock, CS; Leavitt, PR; Schindler, DE; Johnson, SP; Moore, JW</t>
  </si>
  <si>
    <t>We quantified spatial patterns of stable isotopes of N and C (δ15N, δ13C) and fossil pigment concentrations in the uppermost 10 mm of sediment (,10 yr) from 74 profundal locations and three spawning‐stream discharge areas in Lake Nerka, southwest Alaska. Sediment δ15N (4.3% ± 0.7%) and δ13C (−26.3% ± 1.2%) varied directly (δ15N) or inversely (δ13C) with water column depth, whereas concentrations of most fossil pigments from algae were negatively correlated with depth. Sediment δ15N and δ13C were poorly correlated with either fossil pigment abundance or the local densities of spawning salmon. Instead, coastal nursery lakes appeared to integrate marine‐derived nutrients rapidly into lakewide nutrient pools, suggesting that while individual cores may be used to reconstruct whole‐lake salmon densities, habitat‐specific variations of past fish populations cannot be quantified reliably from sedimentary analyses.</t>
  </si>
  <si>
    <t>A hierarchical model for salmon run reconstruction and application to the Bristol Bay sockeye salmon (Oncorhynchus nerka) fishery</t>
  </si>
  <si>
    <t>Flynn, L; Punt, AE; Hilborn, R.</t>
  </si>
  <si>
    <t>The goal of spreading the annual catch of a Pacific salmon (Oncorhynchus spp.) run proportionally across all segments of the migration is rendered difficult or impossible because of the interannual variability in both run size and run timing. This problem is particularly acute in the case of the fishery for sockeye salmon (Oncorhynchus nerka) in Bristol Bay, Alaska, for which traditional run reconstruction models are not applicable because of the extreme temporal compression of the run. We develop a run reconstruction model appropriate for sockeye salmon in Bristol Bay by accounting for the hierarchical structure of the problem and by including process error. Our results indicate that the hierarchical structure is, in fact, not necessary, whereas the process error parameters are needed to fit the data. We suggest further model development without the hierarchical structure, including incorporating in-river test fishing data. The results of our method can be used to address questions regarding environmental or intrinsic drivers of run timing and the possibility of artificial selection on run timing.</t>
  </si>
  <si>
    <t>Aquatic insects play a minor role in dispersing salmon-derived nutrients into riparian forests in southwestern Alaska</t>
  </si>
  <si>
    <t>Francis, TB; Schindler, DE; Moore, JW.</t>
  </si>
  <si>
    <t>Recent research has highlighted the importance of nutrients derived from Pacific salmon (Oncorhynchus spp.) carcasses for coastal freshwater and riparian ecosystems. To investigate the role of emerging aquatic insects in dispersing salmon nutrients from spawning streams to riparian habitats, we quantified the emergence and return rates of mayflies (Ephemeroptera), stoneflies (Plecoptera), and caddisflies (Trichoptera) on Pick Creek in southwestern Alaska and, using stable isotopes, estimated the associated flux of nutrients derived from sockeye salmon (Oncorhynchus nerka) to streamside forests. Between June and September of 2004, 7.6 mg·m–2 of salmon-derived nitrogen emerged from Pick Creek in the form of aquatic invertebrates, 6.7 mg·m–2 of which was transferred to the terrestrial ecosystem. Dispersal patterns on four area streams showed that the majority of stream-borne nutrients are deposited within 25 m of the stream. Aquatic insects represent a minor vector for salmon nutrients to terrestrial systems, dispersing less than 0.03% of total nitrogen imported to Pick Creek by spawning salmon. Nevertheless, emerging insects make available salmon-derived resources otherwise inaccessible to some terrestrial consumers.</t>
  </si>
  <si>
    <t>A 500-year context for the recent surge in sockeye salmon (Oncorhynchus nerka) abundance in the Alagnak River, Alaska</t>
  </si>
  <si>
    <t>Schindler, DE; Leavitt, PR; Johnson, SP; Brock, CS</t>
  </si>
  <si>
    <t>Returns of sockeye salmon (Oncorhynchus nerka) to the Alagnak River in Bristol Bay, Alaska, during the last 3 years were unprecedented in the last five decades. Enumerated run sizes averaged about 1 million fish from 1955 to 2002 but surged unexpectedly to average 5.4 million fish in 20032005. These huge returns currently pose a challenge to management of Bristol Bay sockeye for several reasons, including that it is unclear whether the recent surge in abundance is a new phenomenon or if it has arisen as part of interdecadal population variability. To answer this question we used changes in lake sedimentary δ15N coupled with an isotope-mixing model to estimate historical abundances of sockeye salmon populations in this ecosystem. Our analyses show that periods of high salmon abundance have occurred every ~100 years during the last five centuries, interspersed by prolonged periods of substantially lower abundance. We suggest that the recent high returns are an expression of the long-term variability that is characteristic of this stock and will be a relatively transient phenomenon.</t>
  </si>
  <si>
    <t>The Shiraz model: a tool for incorporating anthropogenic effects and fish-habitat relationships in conservation planning</t>
  </si>
  <si>
    <t>Scheuerell, MD; Hilborn, R; Ruckelshaus, MH; Bartz, KK; Lagueux, KM; Haas, AD; Rawson, K.</t>
  </si>
  <si>
    <t>Current efforts to conserve Pacific salmon (Oncorhynchus spp.) rely on a variety of information sources, including empirical observations, expert opinion, and models. Here we outline a framework for incorporating detailed information on density-dependent population growth, habitat attributes, hatchery operations, and harvest management into conservation planning in a time-varying, spatially explicit manner. We rely on a multistage Beverton–Holt model to describe the production of salmon from one life stage to the next. We use information from the literature to construct relationships between the physical environment and the necessary productivity and capacity parameters for the model. As an example of how policy makers can use the model in recovery planning, we applied the model to a threatened population of Chinook salmon (Oncorhynchus tshawytscha) in the Snohomish River basin in Puget Sound, Washington, USA. By incorporating additional data on hatchery operations and harvest management for Snohomish River basin stocks, we show how proposed actions to improve physical habitat throughout the basin translate into projected improvements in four important population attributes: abundance, productivity, spatial structure, and life-history diversity. We also describe how to adapt the model to a variety of other management applications.</t>
  </si>
  <si>
    <t>Incentive-based approaches to sustainable fisheries</t>
  </si>
  <si>
    <t>Grafton, RQ; Arnason, R; Bjorndal, T; Campbell, D; Campbell, HF; Clark, CW; Connor, R; Dupont, DP; Hannesson, R; Hilborn, R; Kirkley, JE; Kompas, T; Lane, DE; Munro, GR; Pascoe, S; Squires, D; Steinshamn, SI; Turris, BR; Weninger, Q.</t>
  </si>
  <si>
    <t>The failures of traditional target-species management have led many to propose an ecosystem approach to fisheries to promote sustainability. The ecosystem approach is necessary, especially to account for fisheryecosystem interactions, but by itself is not sufficient to address two important factors contributing to unsustainable fisheries: inappropriate incentives bearing on fishers and the ineffective governance that frequently exists in commercial, developed fisheries managed primarily by total-harvest limits and input controls. We contend that much greater emphasis must be placed on fisher motivation when managing fisheries. Using evidence from more than a dozen natural experiments in commercial fisheries, we argue that incentive-based approaches that better specify community and individual harvest or territorial rights and price ecosystem services and that are coupled with public research, monitoring, and effective oversight promote sustainable fisheries.</t>
  </si>
  <si>
    <t>Defining success in fisheries and conflicts in objectives</t>
  </si>
  <si>
    <t>MARINE POLICY</t>
  </si>
  <si>
    <t>The traditional fisheries management objectives of maximizing yield and employment lead to heavily exploited stocks. Many current high-profile disputes arise from conflicting objectives, and the proposed solutions to “the fisheries problem” are primarily particular stakeholders’ efforts to have managers implement their own objectives. I suggest many “failures” are in fact successes for other objectives. Fisheries objectives, as reflected in management actions, are changing. Two current trends are the acceptance of objectives that value less disturbed ecosystems and acceptance of fisheries allocation through dedicated access to improve the fisheries’ economic efficiency. I suggest that increased use of dedicated access will result in more congruent objectives and less conflict.</t>
  </si>
  <si>
    <t>Salmon-farming impacts on wild salmon</t>
  </si>
  <si>
    <t>PROCEEDINGS OF THE NATIONAL ACADEMY OF SCIENCES</t>
  </si>
  <si>
    <t>Concerns have been raised about the impact of farmed fish on wild fish through a range of mechanisms including disease and the impact of fish that escape from farms (1). Although Alaska has banned salmon farming and Washington has developed only a very small industry, British Columbia, with an extensive network of protected inlets, has developed a very large salmon-farming industry, now considerably bigger in terms of tons produced than the wild salmon production there. The salmon- farming industry is a significant and growing part of the local economy with the potential to grow to the scale that has occurred in Norway and Chile. In this issue of PNAS, Krkošek et al. (2) present data to show that migrating juvenile salmon are infected by sea lice as they pass salmon farms and that such sea lice infestations cause significant mortality. Their article provides support for those who oppose net-pen aquaculture of salmon within the range of wild salmon, and the results will undoubtedly intensify the debate on the impact of salmon farms on wild fish.</t>
  </si>
  <si>
    <t>this is a commentary on a research article</t>
  </si>
  <si>
    <t>Fisheries success and failure: The case of the Bristol Bay salmon fishery</t>
  </si>
  <si>
    <t>Many of Alaska's salmon fisheries are models of biological success, with management structures that have maintained biomass, stock diversity, and biological yield. At the same time the fisheries face severe challenges due to low product price, and have been declared formal "economic" disasters by state and federal agencies in recent years. From many perspectives, these fisheries are in crisis. I explore how the governance system for Alaska's Bristol Bay fishery has led to biological success and economic failure. I review a range of alternative governance structures, in place or being considered, that might provide for social and economic sustainability. I also demonstrate that the basic biological principal that has guided management, maximum sustainable yield, is a serious impediment to social and economic sustainability.</t>
  </si>
  <si>
    <t>Marine and freshwater climatic factors affecting interannual variation in the timing of return migration to fresh water of sockeye salmon (Oncorhynchus nerka)</t>
  </si>
  <si>
    <t>Hodgson, S; Quinn, TP; Hilborn, R; Francis, RC; Rogers, DE.</t>
  </si>
  <si>
    <t>FISHERIES OCEANOGRAPHY</t>
  </si>
  <si>
    <t>Interannual variation in the timing of the return migration to fresh water of adult sockeye salmon, Oncorhynchus nerka, from 46 populations throughout the species North American range was examined in a broad analysis of how timing patterns are affected by marine and freshwater conditions. Migration timing data (measured at various points along the migration, including just prior to freshwater entry, just after freshwater entry, and near the spawning grounds) were examined for correlations with sea-surface temperatures (SST) prior to migration and to freshwater temperatures and flows during migration. Following a spring–summer period with warm SST, populations from southwestern Alaska tended to return early, Fraser River populations returned late, and populations from other regions showed no consistent patterns. Similarities between interannual timing of both nearby and distant populations indicated the presence of common or coincidental influences on timing. When riverine conditions related to timing, high flows and low temperatures were associated with late migrations, low flows and high temperatures were associated with early migrations. However, even counting stations at upriver locations showed correlations with SST. Notwithstanding some inconsistencies among the many populations examined and the indirect nature of the inferences, the results supported the hypotheses that (i) interannual variations in salmon distributions at sea reflect temperature conditions, and (ii) the date when salmon initiate homeward migration is a population-specific trait, largely unaffected by the fish’s location at sea.</t>
  </si>
  <si>
    <t>Tooth size and skin thickness in mature sockeye salmon: evidence for habitat constraints and variable investment between the sexes</t>
  </si>
  <si>
    <t>Johnson, SP; Carlson, SM; Quinn, TP.</t>
  </si>
  <si>
    <t>Pacific salmon develop many sexually dimorphic features at maturity, and the extent of development varies among populations. In this study, we compared a suite of traits including body length, body depth, jaw length, tooth size and skin mass in male and female sockeye salmon breeding in beach and creek habitats. Both tooth size and skin mass varied positively with body length. Within each of the breeding habitats, males had longer teeth than females, and within each sex, beach spawners had longer teeth than creek spawners. Males also had heavier skin than females in each habitat but, unlike the case with tooth size, creek spawners showed a much stronger relationship between skin mass and body length than did beach spawners. Tooth length was positively related to jaw length and skin mass among individuals within a given sex and habitat. Taken together, these results suggested that variation in tooth size parallels variation in other sexually dimorphic traits. Males and beach spawners tend to exhibit large trait values relative to females and creek spawners, and ‘well‐endowed’ individuals displayed high values of all traits rather than a trade‐off as might occur if investment in one trait compromised investment in others. However, the finding that creek fish tended to have thicker skin for a given body length than did beach fish suggested that factors other than merely defense against conspecifics during battle, such as abrasion and desiccation resistance in small streams, may influence the evolution of skin mass in mature sockeye salmon.</t>
  </si>
  <si>
    <t>Animal ecosystem engineers in streams</t>
  </si>
  <si>
    <t>Moore, JW.</t>
  </si>
  <si>
    <t>An impressive array of animals function as ecosystem engineers in streams through a variety of activities, ranging from nest digging by anadromous salmon to benthic foraging by South American fishes, from the burrowing of aquatic insects to the trampling of hippos. These ecosystem engineers have local impacts on benthic habitat and also strongly affect downstream fluxes of nutrients and other resources. The impacts of ecosystem engineers are most likely some function of their behavior, size, and population density, modulated by the abiotic conditions of the stream. In streams, subsidies often control the body size and density of ecosystem engineers, while hydrologic energy controls their distribution, density, and life-history attributes, the habitats they create, and the resources and organisms they affect. Because ecosystem engineers can profoundly affect stream ecosystems, and because they themselves can be significantly affected positively or negatively by human activities, understanding ecosystem engineering in streams is increasingly important for the management of these ecosystems.</t>
  </si>
  <si>
    <t>The good, the bad, and the ugly: Learning from experience to achieve sustainable fisheries</t>
  </si>
  <si>
    <t>Parma, AM; Hilborn, R; Orensanz, JM.</t>
  </si>
  <si>
    <t>A broad range of fisheries-management approaches has been used around the world with varying degrees of success. The Fifth International Mote Symposium focused on contrasting strategies and contexts associated with successful experiences with others associated with management failures. A number of general principles for successful fisheries management emerged. These principles emphasize the need to address the causes of management failures directly by creating institutional structures that provide incentives to stop the race for fish and to increase responsibility and accountability of all stakeholders—fishers, scientists, and managers.</t>
  </si>
  <si>
    <t>Mobile scavengers create hotspots of freshwater productivity</t>
  </si>
  <si>
    <t>Payne, LX; Moore, JW.</t>
  </si>
  <si>
    <t>Adjacent communities and ecosystems often differ in underlying productivity but are connected by flows of nutrients, energy, and matter. Pacific salmon (Oncorhynchus spp.) transport substantial quantities of nutrients from marine ecosystems to coastal freshwater habitats when they return to spawn and die. Nutrients from their carcasses are initially concentrated in spawning streams and lakes, but are subsequently dispersed by abiotic (floods, hyporheic flow) and biotic processes (predators and scavengers). In southwest Alaska, mobile avian scavengers (gulls; Larus spp.) breed on small islands within salmon nursery lakes and consume large quantities of spawning salmon during the chick‐rearing period. However the role of birds as vectors of salmon‐derived nutrients remains unknown. We examined how gulls – by transporting salmon tissues to their chicks – create hotspots of biological productivity in the aquatic habitats surrounding their nesting colonies. We found that algal production was ∼10× higher at islands with high gull densities compared to islands without nesting gulls, but was concentrated within 40 m of island shorelines. Carbon stable isotopes (δ13C) confirmed that gulls enhance primary production in local benthic communities and demonstrated that this production was transferred up the food web to grazers (snails) and carnivores (blackfish). Nitrogen stable isotopes (δ15N) confirmed that salmon dominated the diet of gulls and that nutrients from gull guano were incorporated into algae and passed up the food web. By relocating and concentrating salmon‐derived nutrients into new and distant locations, gulls alter and magnify production in local aquatic communities. We offer the first evidence that the avian community can move salmon‐derived nutrients great distances, enriching otherwise isolated habitats.</t>
  </si>
  <si>
    <t>Experimental evidence of homing to site of incubation by mature sockeye salmon, Oncorhynchus nerka</t>
  </si>
  <si>
    <t>Quinn, TP; Stewart, IJ; Boatright, CP.</t>
  </si>
  <si>
    <t>Fish of the family Salmonidae (salmon, trout and charr) are famous for their ability to learn (‘imprint’) olfactory information as juveniles and to use those odour memories as adults to home to their natal site for reproduction years later. However, the spatial scale at which salmonids home has not been determined, and this is important not only for an understanding of the imprinting and homing processes but also because homing determines the spatial scale at which salmon populations are structured. To test the hypothesis that salmon home to specific habitat units within a single small creek, we induced banding patterns on the otoliths (ear bones) of pre-hatch sockeye salmon embryos by altering the temperatures at which they were incubated. Thermally marked embryos were buried in a small pond associated with Hansen Creek, in southwestern Alaska, and allowed to complete development and migrate. In the year when the salmon were expected to return to the creek, examination of otoliths from carcasses revealed that 12 of 324 salmon in the pond were marked, whereas all 138 salmon examined in the creek were unmarked. This distribution of marked fish indicates that more of the experimental salmon returned to the pond than would have occurred by chance, although we cannot be certain that all surviving salmon did so. These results contribute to the growing literature indicating the capacity for very fine-scale populations structure in salmon.</t>
  </si>
  <si>
    <t>Movements of male sockeye salmon, Oncorhynchus nerka, on spawning grounds: effects of in-stream residency, density and body size</t>
  </si>
  <si>
    <t>Rich, HB; Carlson, SM; Chasco, BE; Briggs, KC; Quinn, TP.</t>
  </si>
  <si>
    <t>Philopatry or homing isolates breeding groups and therefore strongly affects population structure within a species. In salmonid fish, the movements of males among nesting females may control gene flow, and therefore affect fine-scale population structure, within and among breeding grounds. In this study, we recorded the daily movements of male sockeye salmon from three populations during the breeding period. We modelled daily movement using an exponential function and then added additional parameters to explore the extent to which movement varied between streams, between years within streams as salmon density varied, and between males of different ages/sizes. This approach revealed that: (1) in all three streams, male movement decreased as a function of time on the breeding grounds and was limited in most cases, (2) movement patterns, particularly initial exploratory movement, differed between streams, (3) movement patterns differed between years within a stream but were unrelated to density, and (4) there was little effect of age/size on movement; the small observed effect was due to differences in exploratory movement, not sustained differences over the entire breeding season. Overall, the restricted movements by males on the breeding grounds indicated that salmon populations can be structured on fine spatial scales as a result of limited gene flow within seasons if homing to precise natal locations also occurs.</t>
  </si>
  <si>
    <t>Condition-dependent reproductive tactics by large and small anadromous male sockeye salmon Oncorhynchus nerka</t>
  </si>
  <si>
    <t>Allen, CS; Rich, HB; Quinn, TP.</t>
  </si>
  <si>
    <t>Reproductive tactics, aggression and courtship by large and small (jack) male sockeye salmon Oncorhynchus nerka with ripe females in temporary enclosures depended on the size and behaviour of the competitor, not the size of the focal male. When paired with other jacks or with large but less aggressive males, jacks fought for access to ripe females rather than sneaking, but used sneaking tactics when paired with large, aggressive males. Dominant males of both size groups courted actively and females spawned readily with all combinations of males.</t>
  </si>
  <si>
    <t>Variable effects of marine-derived nutrients on algal production in salmon nursery lakes of Alaska during the past 300 years</t>
  </si>
  <si>
    <t>Brock, CS; Leavitt, PR; Schindler, DE; Quay, PD.</t>
  </si>
  <si>
    <t>We measured historical changes in sedimentary δ15N and fossil pigments in four lakes with anadromous semelparous salmon and two reference lakes to quantify the degree to which the flux of marine‐derived nutrients (MDNs as N isotopes) regulate algal production (as pigments). During the past 300 yr, production of the predominant algae (diatoms) was positively correlated (r = 0.42–0.93, p &lt; 0.02) with sedimentary δ15N in nursery lakes of sockeye salmon (Oncorhynchus nerka) but was inversely correlated with sedimentary δ15N (r = 20.71 to 20.73, p &lt; 0.0001) in reference lakes that lacked migratory fishes. Overall, the pigment‐δ15N correlation during the 20th century was strongly correlated with both mean densities of spawning sockeye salmon during 1956–2000 (r = 0.97, p &lt; 0.002) and the fraction of total ecosystem N derived from salmon during 1900‐2000 (r = 0.98, p &lt; 0.001). Together these patterns suggest that the sign of the δ15N‐pigment correlation can be used to distinguish among lakes or periods of time in which algal production is regulated mainly by MDN influx (positive correlation) or other factors (negative correlation). Tests of this hypothesis revealed that the degree to which MDNs regulated algal production in nursery lakes varied greatly since 1700, with significant periods of weak control even in lakes with abundant salmon. Further, when considered at the landscape scale, the importance of MDNs to individual lakes varied substantially through time and in space, with little evidence of synchrony among sites or catchments.</t>
  </si>
  <si>
    <t>*</t>
  </si>
  <si>
    <t>Ten years of varying lake level and selection on size-at-maturity in Sockeye Salmon</t>
  </si>
  <si>
    <t>Carlson, SM; Quinn, TP.</t>
  </si>
  <si>
    <t>ECOLOGY</t>
  </si>
  <si>
    <t>Despite the ubiquity of studies quantifying the strength and form of selection in nature, rarely is the ecological context for contemporary selection understood. Here we report a case where lake level is a selective factor acting on sockeye salmon body size‐at‐maturity because low lake levels cause large salmon to strand and die rather than reach the breeding grounds. As a result of a semelparous life history, death for salmon at this stage results in a lifetime fitness of zero. We combined information on the level of Lake Aleknagik (southwestern Alaska, USA) from 1952 through 2006 with a detailed comparison of the body size of mature salmon that died at the mouth of Hansen Creek vs. individuals that successfully ascended to the spawning grounds over 10 breeding seasons (1997–2006). The percentage of salmon stranding at the mouth varied among years: 2–42% in males and &lt;1–26% in females. Formal selection analyses indicated that the largest individuals were most susceptible to stranding mortality, especially in years when many salmon stranded, and these were years with low lake levels. Taken together, these results suggest that lake level was a strong and consistent selective force acting on this salmon population, acting synergistically with size‐selective predation by bears. Salmon breeding in Hansen Creek tend to be smaller, younger, and more streamlined than conspecifics from neighboring populations, suggesting that selection against large individuals could be driving these patterns.</t>
  </si>
  <si>
    <t>Run reconstruction of mixed-stock salmon fisheries using age-composition data</t>
  </si>
  <si>
    <t>Chasco, B; Hilborn, R; Punt, AE.</t>
  </si>
  <si>
    <t>A method for using age-composition data to determine stock-specific migration timing and abundance in a mixed-stock salmon fishery is developed. The Chignik sockeye salmon (Oncorhynchus nerka) fishery has two stocks, but only aggregate catch and escapement data are available. The age composition of the two stocks, however, is known to be consistently different, and age-composition data are collected from one stock at the beginning of the commercial fishing season and from the commercial catch throughout the season. Using the changes in age composition in the commercial catch throughout the season, we estimate the total abundance and migration timing for the two Chignik stocks using maximum likelihood and Bayesian methods. The outcomes of this stock separation model are highly correlated with that of scale pattern analysis for most years from 1978 to 2002 (r = 0.89). The results suggest that age composition may provide salmon managers with a reliable and inexpensive method for determining stock-specific migration timing and abundance in a mixed-stock fishery.</t>
  </si>
  <si>
    <t>Economics of overexploitation revisited</t>
  </si>
  <si>
    <t>Grafton, RQ; Kompas, T; Hilborn, RW.</t>
  </si>
  <si>
    <t>About 25% of the world's fisheries are depleted such that their current biomass is lower than the level that would maximize the sustained yield (MSY). By using methods not previously applied in the fisheries conservation context, we show in four disparate fisheries (including the long-lived and slow-growing orange roughy) that the dynamic maximum economic yield (MEY), the biomass that produces the largest discounted economic profits from fishing, exceeds MSY. Thus, although it is theoretically possible that maximizing discounted economic profits may cause stock depletions, our results show there is a win-win: In many fisheries at reasonable discount rates and at current prices and costs, larger fish stocks increase economic profits. An MEY target that exceeds MSY and transfers from higher, future profits to compensate fishers for the transition costs of stock rebuilding would help overcome a key cause of fisheries overexploitation, industry opposition to lower harvests.</t>
  </si>
  <si>
    <t>Moving to sustainability by learning from successful fisheries</t>
  </si>
  <si>
    <t>AMBIO</t>
  </si>
  <si>
    <t>There are two diverging views of the status and future of the world's fisheries. One group represented largely by academic marine ecologists sees almost universal failure of fisheries management and calls for the use of marine- protected areas as the central tool of a new approach to rebuilding the marine ecosystems of the world. The scientists working in fisheries agencies and many aca- demic scientists see a more complex picture, with many failed fisheries but also numerous successes. This group argues that we need to apply the lessons from the successful fisheries to stop the decline and rebuild those fisheries threatened by excess fishing. These lessons are stopping the competitive race to fish by appropriate incentives for fishing fleets and good governance. The major tool of resetting incentives is granting various forms of dedicated access, including community-based fishing rights, allocation to cooperatives, and individual fishing quotas. Many of the failed fisheries of the world occur in jurisdictions where central governments are not function- al, and local control of fisheries is an essential part of the solution.</t>
  </si>
  <si>
    <t>What makes fisheries data informative?</t>
  </si>
  <si>
    <t>Magnusson, A; Hilborn, R.</t>
  </si>
  <si>
    <t>Informative data in fisheries stock assessment are those that lead to accurate estimates of abundance and reference points. In practice, the accuracy of estimated abundance is unknown and it is often unclear which features of the data make them informative or uninformative. Neither is it obvious which model assumptions will improve estimation performance, given a particular data set. In this simulation study, 10 hypotheses are addressed using multiple scenarios, estimation models, and reference points. The simulated data scenarios all share the same biological and fleet characteristics, but vary in terms of the fishing history. The estimation models are based on a common statistical catch‐at‐age framework, but estimate different parameters and have different parts of the data available to them. Among the findings is that a ‘one‐way trip’ scenario, where harvest rate gradually increases while abundance decreases, proved no less informative than a contrasted catch history. Models that excluded either abundance index or catch at age performed surprisingly well, compared to models that included both data types. Natural mortality rate, M, was estimated with some reliability when age‐composition data were available from before major catches were removed. Stock‐recruitment steepness, h, was estimated with some reliability when abundance‐index or age‐composition data were available from years of very low abundance. Understanding what makes fisheries data informative or uninformative enables scientists to identify fisheries for which stock assessment models are likely to be biased or imprecise. Managers can also benefit from guidelines on how to distribute funding and manpower among different data collection programmes to gather the most information.</t>
  </si>
  <si>
    <t>Bioaccumulation and transport of contaminants: migrating sockeye salmon as vectors of mercury</t>
  </si>
  <si>
    <t>Baker MR; Schindler DE; Holtgrieve GW; St. Louis VL.</t>
  </si>
  <si>
    <t>Thermal heterogeneity mediates the effects of pulsed subsidies across a landscape</t>
  </si>
  <si>
    <t>Armstrong JB; Schindler DE; Omori KL; Ruff CP; Quinn TP.</t>
  </si>
  <si>
    <t>A general model for reconstructing salmon runs</t>
  </si>
  <si>
    <t>Branch TA; Hilborn R.</t>
  </si>
  <si>
    <t>Simultaneous quantification of aquatic ecosystem metabolism and re-aeration using a Bayesian statistical model of oxygen dynamics</t>
  </si>
  <si>
    <t>Holtgrieve GW; Schindler DE; Branch TA; AÃ¢??mar ZT</t>
  </si>
  <si>
    <t>Convergent phenologies of spawning salmon and emerging aquatic insects</t>
  </si>
  <si>
    <t xml:space="preserve">Moore JW; Schindler DE. </t>
  </si>
  <si>
    <t>Natural habitat change, commercial fishing, climate, and dispersal interact to restructure an Alaskan fish metacommunity</t>
  </si>
  <si>
    <t>Westley PAH; Schindler DE; Quinn TP; Ruggerone GT; Hilborn R.</t>
  </si>
  <si>
    <t>Potential responses to climate change in organisms with complex life histories: evolution and plasticity in Pacific salmon</t>
  </si>
  <si>
    <t>Crozier, LG; Hendry, AP; Lawson, PW; Quinn, TP; Mantua, NJ; Battin, J; Shaw, RG; Huey, RB</t>
  </si>
  <si>
    <t>EVOLUTIONARY APPLICATIONS</t>
  </si>
  <si>
    <t>Population diversity and the portfolio effect in an exploited species</t>
  </si>
  <si>
    <t>Schindler DE; Hilbor R; Chasco B; Boatright CP; Quinn TP; Rogers LA; Webster MS.</t>
  </si>
  <si>
    <t>Lake-specific variation in growth, migration timing, and survival of juvenile sockeye salmon, Oncorhynchus nerka: separating environmental from genetic influences</t>
  </si>
  <si>
    <t>Reed TE; Martinek G; Quinn TP.</t>
  </si>
  <si>
    <t>Phenotypic plasticity and population viability: the importance of environmental predictability</t>
  </si>
  <si>
    <t>Reed TE; Waples RS; Schindler DE; Hard JJ; Kinnison MT</t>
  </si>
  <si>
    <t>Defining overfished stocks: have we lost the plot?</t>
  </si>
  <si>
    <t>Hilborn R; Stokes K.</t>
  </si>
  <si>
    <t>Improved viability of populations with diverse life history portfolios</t>
  </si>
  <si>
    <t>Greene CM; Hall JE; Guilbalt KR; Quinn TP.</t>
  </si>
  <si>
    <t>The utilization of a Pacific salmon Oncorhynchus nerka subsidy by three populations of charr Salvelinus spp.</t>
  </si>
  <si>
    <t>Denton KP; Rich HB; Moore JW; Quinn TP.</t>
  </si>
  <si>
    <t>Selection due to non-retention mortality in gillnet fisheries for salmon</t>
  </si>
  <si>
    <t>Baker MR; Kendall NW; Branch TA; Schindler DE; Quinn TP</t>
  </si>
  <si>
    <t>The application of Microsatellites for stock identification of Yukon River Chinook salmon</t>
  </si>
  <si>
    <t>Beacham, TD; Wetklo, M; Wallace, C; Olsen, JB; Flannery, BG; Wenburg, JK; Templin, WD; Antonovich, A; Seeb, LW</t>
  </si>
  <si>
    <t>Origin and distribution of sockeye salmon Oncorhynchus nerka local stocks in the western Bering Sea in August-October 2006.</t>
  </si>
  <si>
    <t>Bugaev AV; Glevov II; Golub EV; Meyers KW; Seeb JE; Foster M.</t>
  </si>
  <si>
    <t>Number of alleles as a predictor of the relative assignment accuracy of short tandem repeat (STR) and single-nucleotide-polymorphism (SNP) baselines for chum salmon</t>
  </si>
  <si>
    <t>Smith, CT; Seeb, LW.</t>
  </si>
  <si>
    <t>TRANSACTIONS OF THE AMERICAN FISHERIES SOCIETY</t>
  </si>
  <si>
    <t>Differentiating salmon populations at broad and fine geographical scales with microsatellites and single nucleotide polymorphisms.</t>
  </si>
  <si>
    <t>Narum SR; Banks M; Beacham TD; Belllinger MR; Campbell MR; DeKoning J; Elz A; Guthrie CM; Kozfkay C; Miller KM; Moran P; Phillips R; Seeb LW; Smith CT; Warheit K; Young SF; Garza JC</t>
  </si>
  <si>
    <t>The influence of hydrology and waterway distance on population structure of Chinook salmon Oncorhynchus tshawytscha (Walbaum) in a large river</t>
  </si>
  <si>
    <t>Olsen JB; Beacham TD; Wetklo M; Seeb LW; Smith CT; Flannery BG; Wenburg JK.</t>
  </si>
  <si>
    <t>Summer-fall distribution of stocks of immature sockeye salmon in the Bering Sea as revealed by single-nucleotide polymorphisms (SNPs)</t>
  </si>
  <si>
    <t>Habicht C; Seeb LW; Myers KW; Farley EV; Seeb JE.</t>
  </si>
  <si>
    <t>Large predators and biogeochemical hotspots: brown bear (Ursus arctos) predation on salmon alters nitrogen cycling in riparian soils.</t>
  </si>
  <si>
    <t>Holtgrieve GW; Schindler DE; Jewett PK</t>
  </si>
  <si>
    <t>Resident harbor seals (Phoca vitulina) in Iliamna Lake, Alaska: Summer diet and partial consumption of adult sockeye salmon</t>
  </si>
  <si>
    <t>Hauser DDW; Allen CS; Rich HB; Quinn TP.</t>
  </si>
  <si>
    <t>Improving efficiency by assigning harvest rights to fishery cooperatives:evidence from the Chignik Salmon Co-op.</t>
  </si>
  <si>
    <t>Costello C; Deacon RT; Parker DP.</t>
  </si>
  <si>
    <t>Estimating the freshwater component of essential fish habitat for Pacific salmon (Oncorhynchus spp.) with the Shiraz model</t>
  </si>
  <si>
    <t>Scheuerell MD; Hilborn R.</t>
  </si>
  <si>
    <t>Quantifying six decades of fishery selection for size and age at maturity in sockeye salmon</t>
  </si>
  <si>
    <t xml:space="preserve">Kendall NW; Hard JJ; Quinn TP. </t>
  </si>
  <si>
    <t>Spatial and temporal patterns of upriver migration by sockeye salmon, Oncorhynchus nerka, populations in the Wood River system, Bristol Bay, Alaska</t>
  </si>
  <si>
    <t>DoctorKK; Hilborn R; Rowse M; Quinn TP.</t>
  </si>
  <si>
    <t>Biotic control of stream fluxes: Spawning salmon drive nutrient and matter export</t>
  </si>
  <si>
    <t>Moore, JW; Schindler, DE; Carter, JL; Fox, J; Griffiths, J; Holtgrieve, GW.</t>
  </si>
  <si>
    <t>Organisms can control movements of nutrients and matter by physically modifying habitat. We examined how an ecosystem engineer, sockeye salmon (Oncorhynchus nerka), influences seasonal fluxes of sediments, nitrogen (N), and phosphorus (P) in streams of southwestern Alaska. The purpose of this study was to investigate whether salmon act as net importers or net exporters of matter and nutrients from streams and how these roles change as a function of salmon population density. We measured discharge and concentrations of suspended sediments and total N and P every 7–14 days for up to four summers in 10 streams spanning a gradient in salmon densities. We statistically allocated whole‐season fluxes to salmon activities, such as excretion and bioturbation, and to export by hydrologic discharge. In addition, we used counts of spawning salmon to estimate nutrient and matter imports by salmon to streams. Large seasonal pulses of suspended sediments, P, and N were associated with salmon spawning activities, often increasing export an order of magnitude higher than during pre‐salmon levels. Years and streams with more salmon had significantly higher levels of export of sediments and nutrients. In addition, years with higher precipitation had higher background export of P and N. Salmon exported an average of the equivalent of 189%, 60%, and 55% of total matter, P, and N that salmon imported in their bodies. The relative magnitude of export varied; salmon exported more than their bodies imported in 80%, 20%, and 16% across all streams and years for sediments, P, and N, respectively. A bioassay experiment indicated that the P exported by salmon is directly available for use by primary producers in the downstream lake. These results demonstrate that salmon not only move nutrients upstream on large spatial scales via their migration from the ocean and subsequent death, but also redistribute matter and nutrients on finer spatial scales through their spawning activities.</t>
  </si>
  <si>
    <t>Directional selection by fisheries and the timing of sockeye salmon (Oncorhynchus nerka) migrations</t>
  </si>
  <si>
    <t xml:space="preserve">Quinn, TP; Hodgson, S; Flynn, L; Hilborn, R; Rogers, DE. </t>
  </si>
  <si>
    <t>ECOLOGICAL APPLICATIONS</t>
  </si>
  <si>
    <t>The timing of migration from feeding to breeding areas is a critical link between the growth and survival of adult animals, their reproduction, and the fitness of their progeny. Commercial fisheries often catch a large fraction of the migrants (e.g., salmon), and exploitation rates can vary systematically over the fishing season. We examined daily records of sockeye salmon (Oncorhynchus nerka) in the Egegik and Ugashik management districts in Bristol Bay, Alaska (USA), for evidence of such temporally selective fishing. In recent years, the early migrants have experienced lower fishing rates than later migrants, especially in the Egegik district, and the median migration date of the fish escaping the fisheries has been getting progressively earlier in both districts. Moreover, the overall runs (catch and escapement) in the Egegik district and, to a lesser extent the Ugashik district, have been getting earlier, as predicted in response to the selection on timing. The trends in timing were not correlated with sea surface temperature in the region of the North Pacific Ocean where the salmon tend to concentrate, but the trends in the two districts were correlated with each other, indicating that there may be some common environmental influence in addition to the effect of selection. Despite the selection, both groups of salmon have remained productive. We hypothesize that this resilience may result from representation of all component populations among the early and late migrants, so that the fisheries have not eliminated entire populations, and from density‐dependent processes that may have helped maintain the productivity of these salmon populations.</t>
  </si>
  <si>
    <t>Density, climate, and the processes of prespawning mortality and egg retention in Pacific salmon (Oncorhynchus spp.)</t>
  </si>
  <si>
    <t>Quinn, TP; Eggers, DM; Clark, JH; Rich, HB.</t>
  </si>
  <si>
    <t>In 2004 and 2005, exceptionally large runs of sockeye salmon (Oncorhynchus nerka) to the Alagnak River system in Bristol Bay, Alaska, coincided with weak runs to the nearby Kvichak River system. Restricted fishing to protect the Kvichak populations resulted in densities on the Alagnak River system's spawning grounds that were 11.5-fold (in 2004) and 9.0-fold (in 2005) above the long-term (1956–2003) average. Carcass sampling indicated that 23% (2004) and 44% (2005) of the potential egg deposition was lost to prespawning mortality or incomplete spawning in the Alagnak populations. Much lower levels of egg retentions were observed in spawning populations in the Kvichak River and Wood River systems, where the runs did not appreciably exceed the escapement goals, indicating that density-dependent spawning failure may have occurred. However, in 2005, significantly higher egg retention rates were observed in the Alagnak River system despite slightly lower densities than in 2004, indicating that environmental processes (probably low river levels and high temperatures) influenced prespawning mortality as well. More limited sampling in 2006 revealed only 3% egg retention in one of the Alagnak populations, but the combination of lower density and cooler conditions did not allow us to determine the relative contributions of these two factors to spawning failure.</t>
  </si>
  <si>
    <t>Predation by bears drives senescence in natural populations of salmon,</t>
  </si>
  <si>
    <t>Carlson Sm, Hilborn R, Hendry AP, Quinn TP.</t>
  </si>
  <si>
    <t>Classic evolutionary theory predicts that populations experiencing higher rates of environmentally caused (‘‘extrinsic’’) mortality should senesce more rapidly, but this theory usually neglects plausible relationships between an individual’s senescent condition and its susceptibility to extrinsic mortality. We tested for the evolutionary importance of this condition dependence by comparing senescence rates among natural populations of sockeye salmon (Oncorhynchus nerka) subject to varying degrees of predation by brown bears (Ursus arctos). We related senescence rates in six populations to (1) the overall rate of extrinsic mortality, and (2) the degree of condition dependence in this mortality. Senescence rates were determined by modeling the mortality of individually-tagged breeding salmon at each site. The overall rate of extrinsic mortality was estimated as the long-term average of the annual percentage of salmon killed by bears. The degree of condition dependence was estimated as the extent to which bears killed salmon that exhibited varying degrees of senescence. We found that the degree of condition dependence in extrinsic mortality was very important in driving senescence: populations where bears selectively killed fish showing advanced senescence were those that senesced least rapidly. The overall rate of extrinsic mortality also contributed to among-population variation in senescence-but to a lesser extent. Condition-dependent susceptibility to extrinsic mortality should be incorporated more often into theoretical models and should be explicitly tested in natural populations.</t>
  </si>
  <si>
    <t>Optimal harvesting considering biological and economic objectives</t>
  </si>
  <si>
    <t>Bue BG, Hilborn R. Link MR.</t>
  </si>
  <si>
    <t>Most examinations of optimal harvesting policies have considered only biological objectives, yet it is increasingly recognized that a primary objective of many fisheries is economic profitability. Using Bayesian risk analysis, we compare policies that combine fish harvesting, the revenue brought in by fish sales, the cost of harvesting and processing, and processing and fishing capacity to find policies that maximize biological yield and economic profit to the processing and harvesting sectors for a major Pacific salmon (Oncorhynchus spp.) fishery in Bristol Bay, Alaska. We show that although average catch is maximized by a fixed escapement policy, total revenue is maximized by a policy that includes some harvesting at stock sizes below that required to produce maximum average catch. In addition, there is a wide range of policies that provide 90% of the maximum for any of the biological and economic objectives considered. Economic profitability is enhanced by limitations on processing and harvesting capacity.</t>
  </si>
  <si>
    <t>Evolutionary consequences of fishing and their implications for salmon</t>
  </si>
  <si>
    <t>Hard JJ, Gross MR, Heino M, Hilborn R.</t>
  </si>
  <si>
    <t>We review the evidence for fisheries‐induced evolution in anadromous salmonids. Salmon are exposed to a variety of fishing gears and intensities as immature or maturing individuals. We evaluate the evidence that fishing is causing evolutionary changes to traits including body size, migration timing and age of maturation, and we discuss the implications for fisheries and conservation. Few studies have fully evaluated the ingredients of fisheries‐induced evolution: selection intensity, genetic variability, correlation among traits under selection, and response to selection. Most studies are limited in their ability to separate genetic responses from phenotypic plasticity, and environmental change complicates interpretation. However, strong evidence for selection intensity and for genetic variability in salmon fitness traits indicates that fishing can cause detectable evolution within ten or fewer generations. Evolutionary issues are therefore meaningful considerations in salmon fishery management. Evolutionary biologists have rarely been involved in the development of salmon fishing policy, yet evolutionary biology is relevant to the long‐term success of fisheries. Future management might consider fishing policy to (i) allow experimental testing of evolutionary responses to exploitation and (ii) improve the long‐term sustainability of the fishery by mitigating unfavorable evolutionary responses to fishing. We provide suggestions for how this might be done.</t>
  </si>
  <si>
    <t>Positioning fisheries in a changing world</t>
  </si>
  <si>
    <t>Grafton RQ, Hilborn R. Ridgeway L, Squaires D. Williams M et al.</t>
  </si>
  <si>
    <t>Marine capture fisheries face major and complex challenges: habitat degradation, poor economic returns, social hardships from depleted stocks, illegal fishing, and climate change, among others. The key factors that prevent the transition to sustainable fisheries are information failures, transition costs, use and non-use conflicts and capacity constraints. Using the experiences of fisheries successes and failures it is argued only through better governance and institutional change that encompasses the public good of the oceans (biodiversity, ecosystem integrity, sustainability) and societal values (existence, aesthetic and amenity) will fisheries be made sustainable.</t>
  </si>
  <si>
    <t>Retrospective analysis of harvest management performance for Bristol Bay and Fraser River sockey salmon</t>
  </si>
  <si>
    <t>Martell SJD, Walters CJ, Hilborn R..</t>
  </si>
  <si>
    <t>Given current knowledge of mean stock–recruitment relationships and variation in past recruitment, yield of sockeye salmon (Oncorhynchus nerka) in Bristol Bay, Alaska, and Fraser River, British Columbia, might have been at least 100%–300% larger since 1950 than was actually achieved. Most of these gains would have been due to knowledge of optimum mean spawning stock size rather than specific recruitment anomalies; knowing all future recruitment anomalies at the time of each spawning stock choice would have likely only added 2%–5% to total catches. For some stocks, delayed density dependence (cyclic dominance) might have resulted in somewhat lower yields, but under optimal management would still have been higher than were achieved. Even given only estimates of optimum spawning stock size each year based on data available as of that year, but following fixed escapement harvest policy rules, managers could likely have achieved 30%–40% higher total yield. Key management experiments for the future will involve testing for cyclic dominance effects on two major stocks (Kvichak, Late Shuswap) to determine whether stocks with strong, delayed, density-dependent survival effects should be deliberately managed through fallow rotation strategies for juvenile nursery lakes.</t>
  </si>
  <si>
    <t>Incorporating uncertainty and prior information into stable isotope mixing models</t>
  </si>
  <si>
    <t>Moore JW, Semmens BX..</t>
  </si>
  <si>
    <t>Stable isotopes are a powerful tool for ecologists, often used to assess contributions of different sources to a mixture (e.g. prey to a consumer). Mixing models use stable isotope data to estimate the contribution of sources to a mixture. Uncertainty associated with mixing models is often substantial, but has not yet been fully incorporated in models. We developed a Bayesian‐mixing model that estimates probability distributions of source contributions to a mixture while explicitly accounting for uncertainty associated with multiple sources, fractionation and isotope signatures. This model also allows for optional incorporation of informative prior information in analyses. We demonstrate our model using a predator–prey case study. Accounting for uncertainty in mixing model inputs can change the variability, magnitude and rank order of estimates of prey (source) contributions to the predator (mixture). Isotope mixing models need to fully account for uncertainty in order to accurately estimate source contributions.</t>
  </si>
  <si>
    <t>Habitat saturatiion drives thresholds in stream subsidies</t>
  </si>
  <si>
    <t>Moore JW, Schindler, DE, Ruff CP</t>
  </si>
  <si>
    <t>Among populaiton variation in adipose fin size parallels the expression of other secondary sexual characteristics in sockeye salmon</t>
  </si>
  <si>
    <t>Westley, PAH, Carlson SM, Quinn TP</t>
  </si>
  <si>
    <t>Unaccounted mortality in salmon fisheries: non-retention in gillnets and effects on estimates of spawners</t>
  </si>
  <si>
    <t>Baker, MR; Schindler, DE.</t>
  </si>
  <si>
    <t>JOURNAL OF APPLIED ECOLOGY</t>
  </si>
  <si>
    <t>Differences in predicted catch composition between two widely used catch equation formulations,</t>
  </si>
  <si>
    <t>Branch, TA.</t>
  </si>
  <si>
    <t>DOES VARIATION IN SELECTION IMPOSED BY BEARS DRIVE DIVERGENCE AMONG POPULATIONS IN THE SIZE AND SHAPE OF SOCKEYE SALMON ?,</t>
  </si>
  <si>
    <t>Carlson, SM; Rich, HB; Quinn, TP.</t>
  </si>
  <si>
    <t>Potential for adaptation-by-time in sockeye salmon (Oncorhynchus nerka): the interactions of body size and in-stream reproductive life span with date of arrival and breeding location</t>
  </si>
  <si>
    <t>Doctor, KK; Quinn, TP</t>
  </si>
  <si>
    <t>CANADIAN JOURNAL OF ZOOLOGY</t>
  </si>
  <si>
    <t>Trophic ecology of Pacific salmon (Oncorhynchus spp.) in the ocean: a synthesis of stable isotope research,</t>
  </si>
  <si>
    <t>Johnson, SP; Schindler, DE.</t>
  </si>
  <si>
    <t>ECOLOGICAL RESEARCH</t>
  </si>
  <si>
    <t>Effects of population-specific variation in age and length on fishery selection and exploitation rates of sockeye salmon (Oncorhynchus nerka),</t>
  </si>
  <si>
    <t>Kendall, NW; Quinn, TP.</t>
  </si>
  <si>
    <t>Ecological Dynamics Across the Arctic Associated with Recent Climate Change</t>
  </si>
  <si>
    <t>Post, E; Forchhammer, MC; Bret-Harte, MS; Callaghan, TV; Christensen, TR; Elberling, B; Fox, AD; Gilg, O; Hik, DS; Hoye, TT; Ims, RA; Jeppesen, E; Klein, DR; Madsen, J; McGuire, AD; Rysgaard, S; Schindler, DE; Stirling, I; Tamstorf, MP; Tyler, NJC; van de.</t>
  </si>
  <si>
    <t>Transportation of Pacific salmon carcasses from streams to riparian forests by bears</t>
  </si>
  <si>
    <t>Quinn, TP; Carlson, SM; Gende, SM; Rich, HB.</t>
  </si>
  <si>
    <t>Fine-scale differentiation between sockeye salmon ecotypes and the effect of phenotype on straying</t>
  </si>
  <si>
    <t>Lin, J; Quinn, TP; Hilborn, R; Hauser, L.</t>
  </si>
  <si>
    <t>Advances in molecular technology and their impact on fisheries genetics</t>
  </si>
  <si>
    <t xml:space="preserve">Hauser, L; Seeb, JE. </t>
  </si>
  <si>
    <t xml:space="preserve"> FISH AND FISHERIES</t>
  </si>
  <si>
    <t>Climate and intraspecific competition control the growth and life history of juvenile sockeye salmon (Oncorhynchus nerka) in Iliamna Lake, Alaska</t>
  </si>
  <si>
    <t>Rich, HB; Quinn, TP; Scheuerell, MD; Schindler, DE.</t>
  </si>
  <si>
    <t>Contrasting patterns of morphological and neutral genetic divergence among geographically proximate populations of sockeye salmon Oncorhynchus nerka in Lake Aleknagik, Alaska,</t>
  </si>
  <si>
    <t>Lin, J; Ziegler, E; Quinn, TP; Hauser, L.</t>
  </si>
  <si>
    <t>An evaluation of the effects of conservation and fishery enhancement hatcheries on wild populations of salmon</t>
  </si>
  <si>
    <t>Naish, KA; Taylor, JE; Levin, PS; Quinn, TP; Winton, JR; Huppert, D; Hilborn, R.</t>
  </si>
  <si>
    <t>ADVANCES IN MARINE BIOLOGY</t>
  </si>
  <si>
    <t>Asynchrony in population dynamics of sockeye salmon in southwest Alaska</t>
  </si>
  <si>
    <t xml:space="preserve">Rogers, LA; Schindler, DE. </t>
  </si>
  <si>
    <t>Ecological, landscape, and climatic regulation of sediment geochemistry in North American sockeye salmon nursery lakes: Insights for paleoecological salmon investigations</t>
  </si>
  <si>
    <t>Selbie, DT; Finney, BP; Barto, D; Bunting, L; Chen, GJ; Leavitt, PR; MacIsaac, EA; Schindler, DE; Shapley, MD; Gregory-Eaves, I.</t>
  </si>
  <si>
    <t>Collective action without collective ownership: community associations and logging on the Amazon frontier</t>
  </si>
  <si>
    <t>Searching for sustainability: forest policies, smallholders, and the Trans-Amazon highway</t>
  </si>
  <si>
    <t xml:space="preserve">Lima et al. </t>
  </si>
  <si>
    <t>Inhibitation of Amazon deforestation and fire by parks and indigenous reserves</t>
  </si>
  <si>
    <t>Cenário de desmatamento para Amazônia</t>
  </si>
  <si>
    <t xml:space="preserve">Soares-Filho et al. </t>
  </si>
  <si>
    <t>Modeling Amazon conservation</t>
  </si>
  <si>
    <t>Cost of harvest, transport, and milling in the Brazilian Amazon: estimation and policy implications</t>
  </si>
  <si>
    <t xml:space="preserve">Bauch et al. </t>
  </si>
  <si>
    <t>Managing the tropical agriculture revolution</t>
  </si>
  <si>
    <t>Nepstad and Stickler</t>
  </si>
  <si>
    <t>Harnessing international finance to manage the Amazon agro-industrial explosion? The case of International Finance Corporation loans to Grupo Maggi</t>
  </si>
  <si>
    <t>Stickler and Almeida</t>
  </si>
  <si>
    <t>A negative feedback in the Amazon forest fire regime</t>
  </si>
  <si>
    <t xml:space="preserve">Balch et al. </t>
  </si>
  <si>
    <t>Fire use and management by traditional households in the Brazilian Amazon</t>
  </si>
  <si>
    <t xml:space="preserve">Bowman et al. </t>
  </si>
  <si>
    <t>Drought effects on litterfall, wood production, and belowground carbon cycling in an Amazon forest: results of a throughfall reduction experiment</t>
  </si>
  <si>
    <t xml:space="preserve">Brando et al. </t>
  </si>
  <si>
    <t>Mortality of large trees and lianas following experimental drought in an Amazon Forest</t>
  </si>
  <si>
    <t>Forest understory fire in the Brazilian Amazon in ENSO and non-ENSO years: area burned and committed carbon emission</t>
  </si>
  <si>
    <t xml:space="preserve">Alencar et al. </t>
  </si>
  <si>
    <t>Valuing ecosystem services: a shadow price for net primary production</t>
  </si>
  <si>
    <t xml:space="preserve">Richmond et al. </t>
  </si>
  <si>
    <t>Balancing Conservation and Economic Sustainability: The Future of the Amazon Timber Industry</t>
  </si>
  <si>
    <t>Fire in the Earth system</t>
  </si>
  <si>
    <t>Land Values in Frontier Settlements of the Brazilian Amazon</t>
  </si>
  <si>
    <t>The Economics of Cropland Conversion in Amazonia: The Importance of Agricultural Rent</t>
  </si>
  <si>
    <t xml:space="preserve">Mann et al. </t>
  </si>
  <si>
    <t>The End of Deforestation in the Brazilian Amazon</t>
  </si>
  <si>
    <t>Size, species, and fire behavior predict tree and liana mortality from experimental burns in the southern Brazilian Amazon</t>
  </si>
  <si>
    <t>The role of protected areas in reducing carbon emissions from deforestation in the Brazilian Amazon</t>
  </si>
  <si>
    <t>Drought impacts on the Amazon forest: the remote sensing perspective</t>
  </si>
  <si>
    <t>Asner and Alencar</t>
  </si>
  <si>
    <t>The Incidence of Fire in Amazonian Forests with Implications for REDD</t>
  </si>
  <si>
    <t>grant.3107257</t>
  </si>
  <si>
    <t>0941463</t>
  </si>
  <si>
    <t>Fast Approximate Nearest Neighbor methods for Non-Euclidean Manifolds with Applications to Human Activity Analysis in Videos</t>
  </si>
  <si>
    <t>Chaudry and Ivanov</t>
  </si>
  <si>
    <t>Not sure that this grant should be in here</t>
  </si>
  <si>
    <t>Robust Classification using Structured Sparse Representation</t>
  </si>
  <si>
    <t xml:space="preserve">Elhamifar and Vidal </t>
  </si>
  <si>
    <t>On the Convergence of Gradient Descent for Locating the Riemmanian Center of Mass</t>
  </si>
  <si>
    <t xml:space="preserve">Afsari et al. </t>
  </si>
  <si>
    <t>Dynamic Template Tracking and Recognition</t>
  </si>
  <si>
    <t xml:space="preserve">Chaudhry et al. </t>
  </si>
  <si>
    <t>Categorizing Dynamic Textures using a Bag of Dynamical Systems</t>
  </si>
  <si>
    <t xml:space="preserve">Ravichandran et al. </t>
  </si>
  <si>
    <t>A Continuous Optimization Framework for Hybrid System Identification</t>
  </si>
  <si>
    <t xml:space="preserve">Lauer et al. </t>
  </si>
  <si>
    <t>Medial axis shape coding in macaque inferotemporal cortex</t>
  </si>
  <si>
    <t xml:space="preserve">Hung et al. </t>
  </si>
  <si>
    <t>A mixed method approach to exploring and characterizing ionic chemistry in the surface waters of the glacierized upper Santa River watershed, Ancash, Peru</t>
  </si>
  <si>
    <t xml:space="preserve">Eddy </t>
  </si>
  <si>
    <t>Dramatic glacier loss in the upper Santa River watershed in Ancash, Peru has significant impact on proglacial hydrologic systems, with implications for downstream impact on human water use activities. Glacial resources serve as freshwater reservoirs, mitigating the rain shadow effect that deprives the western slopes of the Andes of regular annual water resources via precipitation. The reduction of glacial resources is coincidental with economic and population growth, and concern for the quality and quantity of water resources drives research that contributes to understanding regional hydrologic systems. This thesis integrates hydrochemical analysis and spatial exploration with the aim of assessing inorganic water quality characteristics and determinant processes within the region. The chemistry of proglacial surface waters is primarily determined by weathering processes in rock-water contact areas, and pristine glacial meltwater inherits the chemical properties of the surficial lithology along a flow path. Hydrochemical analysis methods identify elemental characteristics that are unique to the study region. Dominant hydrochemical processes include silicate weathering, coupled pyrite oxidation with silicate weathering, and to a lesser extent, carbonate weathering. Sulfate constituent is unusually high for portions of the study region and is attributed to highly acidified waters immediately downstream from glacial point sources. Geovisualization and exploratory data analysis extend the results of the hydrochemical analysis by showing temporal change and suggesting connections between lithology, areas of high erosion and weathering rates, rapid deglaciation, and elevated sulfate concentrations.</t>
  </si>
  <si>
    <t xml:space="preserve">More than 10 citations - randomly selected 10; Dissertation, not journal article
</t>
  </si>
  <si>
    <t>Initiation and Formalization of Urban Climate Adaptation: Early Lessons from Early Adapters</t>
  </si>
  <si>
    <t>Carmin, JoAnn, David Dodman, and Eric Chu</t>
  </si>
  <si>
    <t xml:space="preserve">can't assess </t>
  </si>
  <si>
    <t>Not on google scholar</t>
  </si>
  <si>
    <t>Not on google scholar; looks like it is from a blog</t>
  </si>
  <si>
    <t>The ice cream game: A systems thinking approach to environmental conflict resolution</t>
  </si>
  <si>
    <t xml:space="preserve">Durfee </t>
  </si>
  <si>
    <t>cant find</t>
  </si>
  <si>
    <t>can't find - coding on title only; still can't find on second pass</t>
  </si>
  <si>
    <t>Are nematodes effective bioindicators of soil conditions and processes along distance from roads and age of development in urban areas?</t>
  </si>
  <si>
    <t>Park, S., Cheng, Z., McSpadden Gardener, B. B. &amp; Grewal, P. S.</t>
  </si>
  <si>
    <t>can't find</t>
  </si>
  <si>
    <t>Can't find on google scholar or in this journal</t>
  </si>
  <si>
    <t>Papers_GrantID_unique</t>
  </si>
  <si>
    <t>Vlookup_Grants_#pubs</t>
  </si>
  <si>
    <t>Number of Papers</t>
  </si>
  <si>
    <t>Unique ID</t>
  </si>
  <si>
    <t>Collaborative/Cross Program</t>
  </si>
  <si>
    <t>No</t>
  </si>
  <si>
    <t>0216560</t>
  </si>
  <si>
    <t>grant.3037336</t>
  </si>
  <si>
    <t>0308493</t>
  </si>
  <si>
    <t>grant.3020809</t>
  </si>
  <si>
    <t>0119888</t>
  </si>
  <si>
    <t>0508091</t>
  </si>
  <si>
    <t>0308486</t>
  </si>
  <si>
    <t>0837531</t>
  </si>
  <si>
    <t>0216588</t>
  </si>
  <si>
    <t>grant.2990530</t>
  </si>
  <si>
    <t>0119976</t>
  </si>
  <si>
    <t>0507987</t>
  </si>
  <si>
    <t>0410315</t>
  </si>
  <si>
    <t>0215890</t>
  </si>
  <si>
    <t>0410336</t>
  </si>
  <si>
    <t>grant.3020833</t>
  </si>
  <si>
    <t>0120022</t>
  </si>
  <si>
    <t>grant.3029281</t>
  </si>
  <si>
    <t>0216637</t>
  </si>
  <si>
    <t>grant.3020818</t>
  </si>
  <si>
    <t>119938</t>
  </si>
  <si>
    <t>308414</t>
  </si>
  <si>
    <t>409984</t>
  </si>
  <si>
    <t>grant.3020653</t>
  </si>
  <si>
    <t>119422</t>
  </si>
  <si>
    <t>507948</t>
  </si>
  <si>
    <t>508002</t>
  </si>
  <si>
    <t>0083545</t>
  </si>
  <si>
    <t>238121</t>
  </si>
  <si>
    <t>grant.3139154</t>
  </si>
  <si>
    <t>1212003</t>
  </si>
  <si>
    <t>1114953</t>
  </si>
  <si>
    <t>0903562</t>
  </si>
  <si>
    <t>816475</t>
  </si>
  <si>
    <t>Collaborative</t>
  </si>
  <si>
    <t>816228</t>
  </si>
  <si>
    <t>909293</t>
  </si>
  <si>
    <t>909451</t>
  </si>
  <si>
    <t>grant.3100978</t>
  </si>
  <si>
    <t>909424</t>
  </si>
  <si>
    <t>grant.2995397</t>
  </si>
  <si>
    <t>0707961</t>
  </si>
  <si>
    <t>grant.3077922</t>
  </si>
  <si>
    <t>0709536</t>
  </si>
  <si>
    <t>1010550</t>
  </si>
  <si>
    <t>grant.3114090</t>
  </si>
  <si>
    <t>1010384</t>
  </si>
  <si>
    <t>grant.3114089</t>
  </si>
  <si>
    <t>1010381</t>
  </si>
  <si>
    <t>grant.3114060</t>
  </si>
  <si>
    <t>1010132</t>
  </si>
  <si>
    <t>grant.3113918</t>
  </si>
  <si>
    <t>1009244</t>
  </si>
  <si>
    <t>grant.2999382</t>
  </si>
  <si>
    <t>1009063</t>
  </si>
  <si>
    <t>709645</t>
  </si>
  <si>
    <t>709627</t>
  </si>
  <si>
    <t>709598</t>
  </si>
  <si>
    <t>grant.3077931</t>
  </si>
  <si>
    <t>709606</t>
  </si>
  <si>
    <t>816400</t>
  </si>
  <si>
    <t>909410</t>
  </si>
  <si>
    <t>709717</t>
  </si>
  <si>
    <t>909515</t>
  </si>
  <si>
    <t>1232319</t>
  </si>
  <si>
    <t>909281</t>
  </si>
  <si>
    <t>grant.3487455</t>
  </si>
  <si>
    <t>1325466</t>
  </si>
  <si>
    <t>grant.2998774</t>
  </si>
  <si>
    <t>0951802</t>
  </si>
  <si>
    <t>554790</t>
  </si>
  <si>
    <t>grant.3059213</t>
  </si>
  <si>
    <t>516205</t>
  </si>
  <si>
    <t>grant.3059242</t>
  </si>
  <si>
    <t>516380</t>
  </si>
  <si>
    <t>grant.3017798</t>
  </si>
  <si>
    <t>0105929</t>
  </si>
  <si>
    <t>grant.3022568</t>
  </si>
  <si>
    <t>0128321</t>
  </si>
  <si>
    <t>grant.3022712</t>
  </si>
  <si>
    <t>0129022</t>
  </si>
  <si>
    <t>grant.2996608</t>
  </si>
  <si>
    <t>0813799</t>
  </si>
  <si>
    <t>grant.3027263</t>
  </si>
  <si>
    <t>0208225</t>
  </si>
  <si>
    <t>grant.3027272</t>
  </si>
  <si>
    <t>0208269</t>
  </si>
  <si>
    <t>grant.3103016</t>
  </si>
  <si>
    <t>0919006</t>
  </si>
  <si>
    <t>0919381</t>
  </si>
  <si>
    <t>0918905</t>
  </si>
  <si>
    <t>grant.3108509</t>
  </si>
  <si>
    <t>0948580</t>
  </si>
  <si>
    <t>0948857</t>
  </si>
  <si>
    <t>grant.3108562</t>
  </si>
  <si>
    <t>0948819</t>
  </si>
  <si>
    <t>1301165</t>
  </si>
  <si>
    <t>grant.3117683</t>
  </si>
  <si>
    <t>1029765</t>
  </si>
  <si>
    <t>grant.3119008</t>
  </si>
  <si>
    <t>1039288</t>
  </si>
  <si>
    <t>grant.3119005</t>
  </si>
  <si>
    <t>1039257</t>
  </si>
  <si>
    <t>1038916</t>
  </si>
  <si>
    <t>1038651</t>
  </si>
  <si>
    <t>grant.2999884</t>
  </si>
  <si>
    <t>1038818</t>
  </si>
  <si>
    <t>grant.3040301</t>
  </si>
  <si>
    <t>0322065</t>
  </si>
  <si>
    <t>Cross Program</t>
  </si>
  <si>
    <t>724971</t>
  </si>
  <si>
    <t>1119819</t>
  </si>
  <si>
    <t>grant.3121420</t>
  </si>
  <si>
    <t>1053612</t>
  </si>
  <si>
    <t>628908</t>
  </si>
  <si>
    <t>grant.3006124</t>
  </si>
  <si>
    <t>0000546</t>
  </si>
  <si>
    <t>111410</t>
  </si>
  <si>
    <t>grant.3038361</t>
  </si>
  <si>
    <t>0312921</t>
  </si>
  <si>
    <t>614349</t>
  </si>
  <si>
    <t>218001</t>
  </si>
  <si>
    <t>grant.3065451</t>
  </si>
  <si>
    <t>0555035</t>
  </si>
  <si>
    <t>926349</t>
  </si>
  <si>
    <t>grant.3100155</t>
  </si>
  <si>
    <t>0906169</t>
  </si>
  <si>
    <t>0754991</t>
  </si>
  <si>
    <t>552796</t>
  </si>
  <si>
    <t>grant.2991779</t>
  </si>
  <si>
    <t>0313984</t>
  </si>
  <si>
    <t>grant.3093572</t>
  </si>
  <si>
    <t>835956</t>
  </si>
  <si>
    <t>grant.2994270</t>
  </si>
  <si>
    <t>553187</t>
  </si>
  <si>
    <t>grant.3051857</t>
  </si>
  <si>
    <t>0431644</t>
  </si>
  <si>
    <t>grant.3127213</t>
  </si>
  <si>
    <t>1118397</t>
  </si>
  <si>
    <t>0328686</t>
  </si>
  <si>
    <t>grant.3116080</t>
  </si>
  <si>
    <t>1020417</t>
  </si>
  <si>
    <t>948484</t>
  </si>
  <si>
    <t>949387</t>
  </si>
  <si>
    <t>0949036</t>
  </si>
  <si>
    <t>1128370</t>
  </si>
  <si>
    <t>grant.3088619</t>
  </si>
  <si>
    <t>0807902</t>
  </si>
  <si>
    <t>grant.3118992</t>
  </si>
  <si>
    <t>1039122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</si>
</sst>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mmyy"/>
    <numFmt numFmtId="165" formatCode="dmmmyyyy"/>
    <numFmt numFmtId="166" formatCode="dmmmmyyyy"/>
    <numFmt numFmtId="167" formatCode="dmmmmyy"/>
  </numFmts>
  <fonts count="108">
    <font>
      <sz val="10"/>
      <color rgb="FF000000"/>
      <name val="Arial"/>
    </font>
    <font>
      <b/>
      <sz val="11"/>
      <color theme="1"/>
      <name val="Calibri"/>
    </font>
    <font>
      <b/>
      <sz val="10"/>
      <color theme="1"/>
      <name val="Arial"/>
    </font>
    <font>
      <b/>
      <sz val="9"/>
      <color rgb="FF000000"/>
      <name val="Arial"/>
    </font>
    <font>
      <sz val="11"/>
      <color rgb="FF000000"/>
      <name val="Calibri"/>
    </font>
    <font>
      <sz val="10"/>
      <color theme="1"/>
      <name val="Arial"/>
    </font>
    <font>
      <sz val="9"/>
      <color rgb="FF000000"/>
      <name val="Arial"/>
    </font>
    <font>
      <i/>
      <sz val="10"/>
      <color theme="1"/>
      <name val="Arial"/>
    </font>
    <font>
      <sz val="11"/>
      <color theme="1"/>
      <name val="Calibri"/>
    </font>
    <font>
      <sz val="8"/>
      <color rgb="FF000000"/>
      <name val="Verdana"/>
    </font>
    <font>
      <i/>
      <sz val="8"/>
      <color rgb="FF000000"/>
      <name val="Verdana"/>
    </font>
    <font>
      <i/>
      <sz val="9"/>
      <color rgb="FF000000"/>
      <name val="Arial"/>
    </font>
    <font>
      <sz val="10"/>
      <color rgb="FF1C1D1E"/>
      <name val="Arial"/>
    </font>
    <font>
      <sz val="12"/>
      <color rgb="FF1C1D1E"/>
      <name val="Arial"/>
    </font>
    <font>
      <sz val="10"/>
      <color theme="1"/>
      <name val="Arial"/>
    </font>
    <font>
      <sz val="9"/>
      <color rgb="FF2E2E2E"/>
      <name val="NexusSerif"/>
    </font>
    <font>
      <u/>
      <sz val="9"/>
      <color rgb="FF000000"/>
      <name val="Arial"/>
    </font>
    <font>
      <sz val="7"/>
      <color theme="1"/>
      <name val="Arial"/>
    </font>
    <font>
      <sz val="8"/>
      <color theme="1"/>
      <name val="Sans-serif"/>
    </font>
    <font>
      <sz val="12"/>
      <color theme="1"/>
      <name val="Sans-serif"/>
    </font>
    <font>
      <sz val="10"/>
      <color rgb="FF00313C"/>
      <name val="Arial"/>
    </font>
    <font>
      <sz val="12"/>
      <color rgb="FF000000"/>
      <name val="Arial"/>
    </font>
    <font>
      <i/>
      <sz val="10"/>
      <color rgb="FF000000"/>
      <name val="Arial"/>
    </font>
    <font>
      <u/>
      <sz val="9"/>
      <color rgb="FF000000"/>
      <name val="Arial"/>
    </font>
    <font>
      <sz val="10"/>
      <color rgb="FF505050"/>
      <name val="NexusSerif"/>
    </font>
    <font>
      <sz val="9"/>
      <color rgb="FF000000"/>
      <name val="Arial"/>
    </font>
    <font>
      <b/>
      <sz val="12"/>
      <color rgb="FF1C1D1E"/>
      <name val="Arial"/>
    </font>
    <font>
      <sz val="11"/>
      <color rgb="FF000000"/>
      <name val="Roboto"/>
    </font>
    <font>
      <sz val="14"/>
      <color rgb="FF0C7DBB"/>
      <name val="NexusSerif"/>
    </font>
    <font>
      <sz val="10"/>
      <color rgb="FF222222"/>
      <name val="Arial"/>
    </font>
    <font>
      <sz val="10"/>
      <color rgb="FF2C3133"/>
      <name val="Arial"/>
    </font>
    <font>
      <sz val="11"/>
      <color rgb="FF333333"/>
      <name val="Arial"/>
    </font>
    <font>
      <b/>
      <sz val="9"/>
      <color rgb="FF333333"/>
      <name val="Arial"/>
    </font>
    <font>
      <sz val="12"/>
      <color rgb="FF212529"/>
      <name val="Ff-tisa-web-pro"/>
    </font>
    <font>
      <sz val="12"/>
      <color rgb="FF212529"/>
      <name val="Arial"/>
    </font>
    <font>
      <sz val="14"/>
      <color rgb="FF2E2E2E"/>
      <name val="NexusSerif"/>
    </font>
    <font>
      <sz val="10"/>
      <name val="Arial"/>
    </font>
    <font>
      <sz val="12"/>
      <color rgb="FF000000"/>
      <name val="Utopia-std"/>
    </font>
    <font>
      <u/>
      <sz val="14"/>
      <color rgb="FF0C7DBB"/>
      <name val="NexusSerif"/>
    </font>
    <font>
      <sz val="11"/>
      <color rgb="FF111111"/>
      <name val="Roboto"/>
    </font>
    <font>
      <sz val="12"/>
      <color rgb="FF212121"/>
      <name val="System-ui"/>
    </font>
    <font>
      <u/>
      <sz val="9"/>
      <color rgb="FF0071BC"/>
      <name val="System-ui"/>
    </font>
    <font>
      <u/>
      <sz val="9"/>
      <color rgb="FF000000"/>
      <name val="Arial"/>
    </font>
    <font>
      <sz val="9"/>
      <color rgb="FF333333"/>
      <name val="Arial"/>
    </font>
    <font>
      <sz val="14"/>
      <color rgb="FF333333"/>
      <name val="Georgia"/>
    </font>
    <font>
      <sz val="9"/>
      <color rgb="FF000000"/>
      <name val="Verdana"/>
    </font>
    <font>
      <b/>
      <i/>
      <sz val="9"/>
      <color rgb="FF222222"/>
      <name val="Times"/>
    </font>
    <font>
      <sz val="11"/>
      <color rgb="FF2A2A2A"/>
      <name val="Merriweather"/>
    </font>
    <font>
      <sz val="11"/>
      <color theme="1"/>
      <name val="Serif"/>
    </font>
    <font>
      <sz val="10"/>
      <color theme="1"/>
      <name val="Serif"/>
    </font>
    <font>
      <sz val="14"/>
      <color rgb="FF222222"/>
      <name val="Lora"/>
    </font>
    <font>
      <sz val="7"/>
      <color theme="1"/>
      <name val="Sans-serif"/>
    </font>
    <font>
      <sz val="8"/>
      <color rgb="FF555555"/>
      <name val="Arial"/>
    </font>
    <font>
      <sz val="9"/>
      <color rgb="FF555555"/>
      <name val="Arial"/>
    </font>
    <font>
      <sz val="13"/>
      <color rgb="FF333333"/>
      <name val="Arial"/>
    </font>
    <font>
      <sz val="9"/>
      <color rgb="FF222222"/>
      <name val="Arial"/>
    </font>
    <font>
      <u/>
      <sz val="14"/>
      <color rgb="FF333333"/>
      <name val="Georgia"/>
    </font>
    <font>
      <sz val="12"/>
      <color rgb="FF000000"/>
      <name val="Montserrat"/>
    </font>
    <font>
      <u/>
      <sz val="12"/>
      <color rgb="FF333333"/>
      <name val="Arial"/>
    </font>
    <font>
      <sz val="12"/>
      <color rgb="FF333333"/>
      <name val="Arial"/>
    </font>
    <font>
      <sz val="12"/>
      <color rgb="FF111111"/>
      <name val="Roboto"/>
    </font>
    <font>
      <sz val="11"/>
      <color rgb="FF777777"/>
      <name val="Roboto"/>
    </font>
    <font>
      <u/>
      <sz val="10"/>
      <color rgb="FF0000FF"/>
      <name val="Arial"/>
    </font>
    <font>
      <b/>
      <i/>
      <sz val="10"/>
      <color theme="1"/>
      <name val="Arial"/>
    </font>
    <font>
      <i/>
      <sz val="10"/>
      <color theme="1"/>
      <name val="Arial"/>
    </font>
    <font>
      <i/>
      <sz val="10"/>
      <color rgb="FF212529"/>
      <name val="Arial"/>
    </font>
    <font>
      <sz val="8"/>
      <color rgb="FF000000"/>
      <name val="Arial"/>
    </font>
    <font>
      <sz val="10"/>
      <color rgb="FF000000"/>
      <name val="Verdana"/>
    </font>
    <font>
      <sz val="10"/>
      <color rgb="FF424242"/>
      <name val="Arial"/>
    </font>
    <font>
      <i/>
      <sz val="10"/>
      <color rgb="FF333333"/>
      <name val="Arial"/>
    </font>
    <font>
      <sz val="10"/>
      <color rgb="FF333333"/>
      <name val="-apple-system"/>
    </font>
    <font>
      <sz val="11"/>
      <color rgb="FF1C1D1E"/>
      <name val="Arial"/>
    </font>
    <font>
      <b/>
      <i/>
      <sz val="10"/>
      <color rgb="FF505050"/>
      <name val="Arial"/>
    </font>
    <font>
      <sz val="12"/>
      <color rgb="FF424242"/>
      <name val="Arial"/>
    </font>
    <font>
      <i/>
      <sz val="10"/>
      <color rgb="FF202020"/>
      <name val="Arial"/>
    </font>
    <font>
      <sz val="12"/>
      <color rgb="FF333333"/>
      <name val="Roboto"/>
    </font>
    <font>
      <sz val="11"/>
      <color rgb="FF424242"/>
      <name val="Arial"/>
    </font>
    <font>
      <i/>
      <sz val="10"/>
      <color rgb="FF424242"/>
      <name val="Arial"/>
    </font>
    <font>
      <sz val="10"/>
      <color rgb="FF505050"/>
      <name val="Arial"/>
    </font>
    <font>
      <b/>
      <sz val="14"/>
      <color rgb="FF333333"/>
      <name val="Arial"/>
    </font>
    <font>
      <b/>
      <sz val="10"/>
      <color rgb="FF505050"/>
      <name val="Arial"/>
    </font>
    <font>
      <sz val="11"/>
      <color rgb="FF005A96"/>
      <name val="Arial"/>
    </font>
    <font>
      <sz val="11"/>
      <color rgb="FF111111"/>
      <name val="Arial"/>
    </font>
    <font>
      <i/>
      <sz val="12"/>
      <color rgb="FF000000"/>
      <name val="Arial"/>
    </font>
    <font>
      <u/>
      <sz val="9"/>
      <color rgb="FF333333"/>
      <name val="Arial"/>
    </font>
    <font>
      <i/>
      <sz val="11"/>
      <color rgb="FF1C1D1E"/>
      <name val="Arial"/>
    </font>
    <font>
      <sz val="14"/>
      <color rgb="FF333333"/>
      <name val="-apple-system"/>
    </font>
    <font>
      <sz val="14"/>
      <color rgb="FF333333"/>
      <name val="Arial"/>
    </font>
    <font>
      <sz val="10"/>
      <color rgb="FF424242"/>
      <name val="Arial"/>
    </font>
    <font>
      <b/>
      <sz val="10"/>
      <color rgb="FF007398"/>
      <name val="Arial"/>
    </font>
    <font>
      <sz val="13"/>
      <color rgb="FF505050"/>
      <name val="Arial"/>
    </font>
    <font>
      <i/>
      <sz val="10"/>
      <color rgb="FF505050"/>
      <name val="Arial"/>
    </font>
    <font>
      <i/>
      <sz val="10"/>
      <color rgb="FF007398"/>
      <name val="Arial"/>
    </font>
    <font>
      <sz val="9"/>
      <color theme="1"/>
      <name val="Arial"/>
    </font>
    <font>
      <sz val="9"/>
      <color rgb="FF1C1D1E"/>
      <name val="Arial"/>
    </font>
    <font>
      <sz val="9"/>
      <color rgb="FF2E2E2E"/>
      <name val="Arial"/>
    </font>
    <font>
      <sz val="9"/>
      <color rgb="FF2A2A2A"/>
      <name val="Arial"/>
    </font>
    <font>
      <sz val="9"/>
      <color rgb="FF000000"/>
      <name val="OpenSansRegular"/>
    </font>
    <font>
      <sz val="9"/>
      <color rgb="FF000000"/>
      <name val="NexusSerif"/>
    </font>
    <font>
      <sz val="9"/>
      <color rgb="FF333333"/>
      <name val="Roboto"/>
    </font>
    <font>
      <sz val="10"/>
      <color rgb="FF000000"/>
      <name val="Roboto"/>
    </font>
    <font>
      <sz val="9"/>
      <color rgb="FF1C1D1E"/>
      <name val="Open Sans"/>
    </font>
    <font>
      <i/>
      <sz val="10"/>
      <name val="Arial"/>
    </font>
    <font>
      <b/>
      <sz val="10"/>
      <name val="Arial"/>
    </font>
    <font>
      <sz val="7"/>
      <name val="Arial"/>
    </font>
    <font>
      <sz val="8"/>
      <name val="Verdana"/>
    </font>
    <font>
      <sz val="10"/>
      <color rgb="FF9900FF"/>
      <name val="Arial"/>
    </font>
    <font>
      <sz val="10"/>
      <color rgb="FFCC0000"/>
      <name val="Arial"/>
    </font>
  </fonts>
  <fills count="11">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
      <patternFill patternType="solid">
        <fgColor theme="0"/>
        <bgColor theme="0"/>
      </patternFill>
    </fill>
    <fill>
      <patternFill patternType="solid">
        <fgColor rgb="FFE5E6E7"/>
        <bgColor rgb="FFE5E6E7"/>
      </patternFill>
    </fill>
    <fill>
      <patternFill patternType="solid">
        <fgColor rgb="FFFCFCFC"/>
        <bgColor rgb="FFFCFCFC"/>
      </patternFill>
    </fill>
    <fill>
      <patternFill patternType="solid">
        <fgColor rgb="FFFDFDFD"/>
        <bgColor rgb="FFFDFDFD"/>
      </patternFill>
    </fill>
    <fill>
      <patternFill patternType="solid">
        <fgColor rgb="FF00FF00"/>
        <bgColor rgb="FF00FF00"/>
      </patternFill>
    </fill>
    <fill>
      <patternFill patternType="solid">
        <fgColor rgb="FFF3F3F3"/>
        <bgColor rgb="FFF3F3F3"/>
      </patternFill>
    </fill>
  </fills>
  <borders count="2">
    <border>
      <left/>
      <right/>
      <top/>
      <bottom/>
      <diagonal/>
    </border>
    <border>
      <left/>
      <right/>
      <top/>
      <bottom/>
      <diagonal/>
    </border>
  </borders>
  <cellStyleXfs count="1">
    <xf numFmtId="0" fontId="0" fillId="0" borderId="0"/>
  </cellStyleXfs>
  <cellXfs count="195">
    <xf numFmtId="0" fontId="0" fillId="0" borderId="0" xfId="0" applyFont="1" applyAlignment="1"/>
    <xf numFmtId="0" fontId="4" fillId="2" borderId="0" xfId="0" applyFont="1" applyFill="1" applyAlignment="1"/>
    <xf numFmtId="0" fontId="4" fillId="2" borderId="0" xfId="0" applyFont="1" applyFill="1" applyAlignment="1">
      <alignment horizontal="right"/>
    </xf>
    <xf numFmtId="0" fontId="5" fillId="0" borderId="0" xfId="0" applyFont="1" applyAlignment="1"/>
    <xf numFmtId="164" fontId="5" fillId="0" borderId="0" xfId="0" applyNumberFormat="1" applyFont="1" applyAlignment="1"/>
    <xf numFmtId="0" fontId="6" fillId="2" borderId="0" xfId="0" applyFont="1" applyFill="1" applyAlignment="1"/>
    <xf numFmtId="0" fontId="8" fillId="3" borderId="0" xfId="0" applyFont="1" applyFill="1" applyAlignment="1">
      <alignment horizontal="right"/>
    </xf>
    <xf numFmtId="0" fontId="9" fillId="2" borderId="0" xfId="0" applyFont="1" applyFill="1" applyAlignment="1"/>
    <xf numFmtId="0" fontId="10" fillId="2" borderId="0" xfId="0" applyFont="1" applyFill="1" applyAlignment="1"/>
    <xf numFmtId="0" fontId="8" fillId="2" borderId="0" xfId="0" applyFont="1" applyFill="1" applyAlignment="1">
      <alignment horizontal="right"/>
    </xf>
    <xf numFmtId="0" fontId="5" fillId="2" borderId="0" xfId="0" applyFont="1" applyFill="1" applyAlignment="1"/>
    <xf numFmtId="164" fontId="5" fillId="2" borderId="0" xfId="0" applyNumberFormat="1" applyFont="1" applyFill="1" applyAlignment="1"/>
    <xf numFmtId="0" fontId="5" fillId="2" borderId="0" xfId="0" applyFont="1" applyFill="1"/>
    <xf numFmtId="0" fontId="9" fillId="4" borderId="0" xfId="0" applyFont="1" applyFill="1" applyAlignment="1"/>
    <xf numFmtId="0" fontId="5" fillId="4" borderId="0" xfId="0" applyFont="1" applyFill="1" applyAlignment="1"/>
    <xf numFmtId="0" fontId="10" fillId="0" borderId="0" xfId="0" applyFont="1" applyAlignment="1"/>
    <xf numFmtId="0" fontId="4" fillId="0" borderId="0" xfId="0" applyFont="1" applyAlignment="1"/>
    <xf numFmtId="0" fontId="4" fillId="0" borderId="0" xfId="0" applyFont="1" applyAlignment="1">
      <alignment horizontal="right"/>
    </xf>
    <xf numFmtId="0" fontId="13" fillId="2" borderId="0" xfId="0" applyFont="1" applyFill="1" applyAlignment="1"/>
    <xf numFmtId="0" fontId="8" fillId="0" borderId="0" xfId="0" applyFont="1" applyAlignment="1"/>
    <xf numFmtId="0" fontId="8" fillId="0" borderId="0" xfId="0" applyFont="1" applyAlignment="1">
      <alignment horizontal="right"/>
    </xf>
    <xf numFmtId="0" fontId="15" fillId="0" borderId="0" xfId="0" applyFont="1" applyAlignment="1"/>
    <xf numFmtId="0" fontId="8" fillId="2" borderId="0" xfId="0" applyFont="1" applyFill="1" applyAlignment="1"/>
    <xf numFmtId="0" fontId="36" fillId="0" borderId="0" xfId="0" applyFont="1" applyAlignment="1"/>
    <xf numFmtId="49" fontId="4" fillId="0" borderId="0" xfId="0" applyNumberFormat="1" applyFont="1" applyAlignment="1">
      <alignment horizontal="right"/>
    </xf>
    <xf numFmtId="0" fontId="6" fillId="2" borderId="0" xfId="0" applyFont="1" applyFill="1"/>
    <xf numFmtId="0" fontId="63" fillId="0" borderId="0" xfId="0" applyFont="1" applyAlignment="1"/>
    <xf numFmtId="0" fontId="64" fillId="0" borderId="0" xfId="0" applyFont="1" applyAlignment="1"/>
    <xf numFmtId="0" fontId="22" fillId="2" borderId="0" xfId="0" applyFont="1" applyFill="1" applyAlignment="1"/>
    <xf numFmtId="0" fontId="22" fillId="0" borderId="0" xfId="0" applyFont="1" applyAlignment="1"/>
    <xf numFmtId="0" fontId="65" fillId="0" borderId="0" xfId="0" applyFont="1" applyAlignment="1">
      <alignment horizontal="left"/>
    </xf>
    <xf numFmtId="0" fontId="64" fillId="2" borderId="0" xfId="0" applyFont="1" applyFill="1" applyAlignment="1"/>
    <xf numFmtId="0" fontId="64" fillId="0" borderId="0" xfId="0" applyFont="1"/>
    <xf numFmtId="0" fontId="5" fillId="0" borderId="0" xfId="0" applyFont="1" applyAlignment="1">
      <alignment wrapText="1"/>
    </xf>
    <xf numFmtId="0" fontId="66" fillId="8" borderId="0" xfId="0" applyFont="1" applyFill="1" applyAlignment="1"/>
    <xf numFmtId="0" fontId="66" fillId="8" borderId="0" xfId="0" applyFont="1" applyFill="1" applyAlignment="1">
      <alignment horizontal="right"/>
    </xf>
    <xf numFmtId="0" fontId="67" fillId="2" borderId="0" xfId="0" applyFont="1" applyFill="1" applyAlignment="1">
      <alignment horizontal="left"/>
    </xf>
    <xf numFmtId="0" fontId="66" fillId="2" borderId="0" xfId="0" applyFont="1" applyFill="1" applyAlignment="1"/>
    <xf numFmtId="0" fontId="66" fillId="2" borderId="0" xfId="0" applyFont="1" applyFill="1" applyAlignment="1">
      <alignment horizontal="right"/>
    </xf>
    <xf numFmtId="0" fontId="68" fillId="2" borderId="0" xfId="0" applyFont="1" applyFill="1" applyAlignment="1"/>
    <xf numFmtId="0" fontId="69" fillId="7" borderId="0" xfId="0" applyFont="1" applyFill="1" applyAlignment="1"/>
    <xf numFmtId="0" fontId="70" fillId="7" borderId="0" xfId="0" applyFont="1" applyFill="1" applyAlignment="1"/>
    <xf numFmtId="0" fontId="71" fillId="2" borderId="0" xfId="0" applyFont="1" applyFill="1" applyAlignment="1"/>
    <xf numFmtId="0" fontId="72" fillId="2" borderId="0" xfId="0" applyFont="1" applyFill="1" applyAlignment="1"/>
    <xf numFmtId="0" fontId="73" fillId="2" borderId="0" xfId="0" applyFont="1" applyFill="1" applyAlignment="1"/>
    <xf numFmtId="0" fontId="74" fillId="2" borderId="0" xfId="0" applyFont="1" applyFill="1" applyAlignment="1"/>
    <xf numFmtId="0" fontId="75" fillId="2" borderId="0" xfId="0" applyFont="1" applyFill="1" applyAlignment="1"/>
    <xf numFmtId="0" fontId="66" fillId="2" borderId="0" xfId="0" applyFont="1" applyFill="1" applyAlignment="1"/>
    <xf numFmtId="0" fontId="66" fillId="2" borderId="0" xfId="0" applyFont="1" applyFill="1" applyAlignment="1">
      <alignment horizontal="right"/>
    </xf>
    <xf numFmtId="0" fontId="76" fillId="2" borderId="0" xfId="0" applyFont="1" applyFill="1" applyAlignment="1"/>
    <xf numFmtId="0" fontId="77" fillId="0" borderId="0" xfId="0" applyFont="1" applyAlignment="1"/>
    <xf numFmtId="0" fontId="78" fillId="2" borderId="0" xfId="0" applyFont="1" applyFill="1" applyAlignment="1"/>
    <xf numFmtId="0" fontId="79" fillId="7" borderId="0" xfId="0" applyFont="1" applyFill="1" applyAlignment="1"/>
    <xf numFmtId="0" fontId="80" fillId="2" borderId="0" xfId="0" applyFont="1" applyFill="1" applyAlignment="1"/>
    <xf numFmtId="0" fontId="81" fillId="0" borderId="0" xfId="0" applyFont="1" applyAlignment="1"/>
    <xf numFmtId="0" fontId="82" fillId="2" borderId="0" xfId="0" applyFont="1" applyFill="1" applyAlignment="1"/>
    <xf numFmtId="0" fontId="83" fillId="6" borderId="0" xfId="0" applyFont="1" applyFill="1" applyAlignment="1"/>
    <xf numFmtId="0" fontId="84" fillId="2" borderId="0" xfId="0" applyFont="1" applyFill="1" applyAlignment="1"/>
    <xf numFmtId="0" fontId="85" fillId="2" borderId="0" xfId="0" applyFont="1" applyFill="1" applyAlignment="1"/>
    <xf numFmtId="0" fontId="77" fillId="2" borderId="0" xfId="0" applyFont="1" applyFill="1" applyAlignment="1"/>
    <xf numFmtId="0" fontId="66" fillId="8" borderId="0" xfId="0" applyFont="1" applyFill="1" applyAlignment="1"/>
    <xf numFmtId="0" fontId="66" fillId="8" borderId="0" xfId="0" applyFont="1" applyFill="1" applyAlignment="1">
      <alignment horizontal="right"/>
    </xf>
    <xf numFmtId="0" fontId="86" fillId="7" borderId="0" xfId="0" applyFont="1" applyFill="1" applyAlignment="1"/>
    <xf numFmtId="0" fontId="87" fillId="7" borderId="0" xfId="0" applyFont="1" applyFill="1" applyAlignment="1"/>
    <xf numFmtId="0" fontId="88" fillId="0" borderId="0" xfId="0" applyFont="1" applyAlignment="1"/>
    <xf numFmtId="0" fontId="89" fillId="0" borderId="0" xfId="0" applyFont="1" applyAlignment="1">
      <alignment wrapText="1"/>
    </xf>
    <xf numFmtId="0" fontId="78" fillId="2" borderId="0" xfId="0" applyFont="1" applyFill="1" applyAlignment="1">
      <alignment wrapText="1"/>
    </xf>
    <xf numFmtId="0" fontId="90" fillId="2" borderId="0" xfId="0" applyFont="1" applyFill="1" applyAlignment="1"/>
    <xf numFmtId="0" fontId="47" fillId="2" borderId="0" xfId="0" applyFont="1" applyFill="1" applyAlignment="1">
      <alignment wrapText="1"/>
    </xf>
    <xf numFmtId="0" fontId="88" fillId="2" borderId="0" xfId="0" applyFont="1" applyFill="1" applyAlignment="1"/>
    <xf numFmtId="0" fontId="91" fillId="2" borderId="0" xfId="0" applyFont="1" applyFill="1" applyAlignment="1">
      <alignment wrapText="1"/>
    </xf>
    <xf numFmtId="0" fontId="92" fillId="0" borderId="0" xfId="0" applyFont="1" applyAlignment="1">
      <alignment wrapText="1"/>
    </xf>
    <xf numFmtId="0" fontId="5" fillId="0" borderId="0" xfId="0" applyFont="1" applyAlignment="1">
      <alignment wrapText="1"/>
    </xf>
    <xf numFmtId="0" fontId="93" fillId="0" borderId="0" xfId="0" applyFont="1"/>
    <xf numFmtId="0" fontId="8" fillId="3" borderId="0" xfId="0" applyFont="1" applyFill="1" applyAlignment="1"/>
    <xf numFmtId="0" fontId="94" fillId="2" borderId="0" xfId="0" applyFont="1" applyFill="1" applyAlignment="1"/>
    <xf numFmtId="0" fontId="43" fillId="2" borderId="0" xfId="0" applyFont="1" applyFill="1" applyAlignment="1"/>
    <xf numFmtId="0" fontId="95" fillId="0" borderId="0" xfId="0" applyFont="1" applyAlignment="1"/>
    <xf numFmtId="0" fontId="93" fillId="0" borderId="0" xfId="0" applyFont="1" applyAlignment="1"/>
    <xf numFmtId="0" fontId="94" fillId="2" borderId="0" xfId="0" applyFont="1" applyFill="1" applyAlignment="1"/>
    <xf numFmtId="0" fontId="96" fillId="5" borderId="0" xfId="0" applyFont="1" applyFill="1" applyAlignment="1"/>
    <xf numFmtId="0" fontId="97" fillId="2" borderId="0" xfId="0" applyFont="1" applyFill="1" applyAlignment="1"/>
    <xf numFmtId="0" fontId="98" fillId="0" borderId="0" xfId="0" applyFont="1" applyAlignment="1"/>
    <xf numFmtId="0" fontId="43" fillId="2" borderId="0" xfId="0" applyFont="1" applyFill="1" applyAlignment="1"/>
    <xf numFmtId="0" fontId="99" fillId="2" borderId="0" xfId="0" applyFont="1" applyFill="1" applyAlignment="1"/>
    <xf numFmtId="0" fontId="100" fillId="2" borderId="0" xfId="0" applyFont="1" applyFill="1" applyAlignment="1"/>
    <xf numFmtId="0" fontId="5" fillId="0" borderId="0" xfId="0" applyFont="1" applyAlignment="1"/>
    <xf numFmtId="0" fontId="5" fillId="0" borderId="0" xfId="0" applyFont="1" applyAlignment="1">
      <alignment horizontal="right"/>
    </xf>
    <xf numFmtId="0" fontId="9" fillId="2" borderId="0" xfId="0" applyFont="1" applyFill="1" applyAlignment="1"/>
    <xf numFmtId="0" fontId="10" fillId="2" borderId="0" xfId="0" applyFont="1" applyFill="1" applyAlignment="1"/>
    <xf numFmtId="164" fontId="5" fillId="0" borderId="0" xfId="0" applyNumberFormat="1" applyFont="1" applyAlignment="1">
      <alignment horizontal="right"/>
    </xf>
    <xf numFmtId="0" fontId="101" fillId="2" borderId="1" xfId="0" applyFont="1" applyFill="1" applyBorder="1" applyAlignment="1"/>
    <xf numFmtId="0" fontId="5" fillId="0" borderId="1" xfId="0" applyFont="1" applyBorder="1" applyAlignment="1"/>
    <xf numFmtId="0" fontId="43" fillId="2" borderId="1" xfId="0" applyFont="1" applyFill="1" applyBorder="1" applyAlignment="1"/>
    <xf numFmtId="0" fontId="93" fillId="0" borderId="1" xfId="0" applyFont="1" applyBorder="1" applyAlignment="1"/>
    <xf numFmtId="0" fontId="9" fillId="4" borderId="0" xfId="0" applyFont="1" applyFill="1" applyAlignment="1"/>
    <xf numFmtId="0" fontId="101" fillId="2" borderId="0" xfId="0" applyFont="1" applyFill="1" applyAlignment="1"/>
    <xf numFmtId="0" fontId="15" fillId="0" borderId="1" xfId="0" applyFont="1" applyBorder="1" applyAlignment="1"/>
    <xf numFmtId="0" fontId="43" fillId="2" borderId="0" xfId="0" applyFont="1" applyFill="1" applyAlignment="1"/>
    <xf numFmtId="0" fontId="5" fillId="2" borderId="0" xfId="0" applyFont="1" applyFill="1" applyAlignment="1"/>
    <xf numFmtId="0" fontId="93" fillId="0" borderId="0" xfId="0" applyFont="1" applyAlignment="1"/>
    <xf numFmtId="0" fontId="5" fillId="2" borderId="0" xfId="0" applyFont="1" applyFill="1" applyAlignment="1">
      <alignment horizontal="right"/>
    </xf>
    <xf numFmtId="164" fontId="5" fillId="2" borderId="0" xfId="0" applyNumberFormat="1" applyFont="1" applyFill="1" applyAlignment="1">
      <alignment horizontal="right"/>
    </xf>
    <xf numFmtId="0" fontId="6" fillId="2" borderId="1" xfId="0" applyFont="1" applyFill="1" applyBorder="1" applyAlignment="1"/>
    <xf numFmtId="0" fontId="1" fillId="0" borderId="0" xfId="0" applyFont="1" applyAlignment="1"/>
    <xf numFmtId="49" fontId="1" fillId="0" borderId="0" xfId="0" applyNumberFormat="1" applyFont="1" applyAlignment="1">
      <alignment horizontal="right"/>
    </xf>
    <xf numFmtId="0" fontId="5" fillId="0" borderId="0" xfId="0" applyFont="1"/>
    <xf numFmtId="49" fontId="8" fillId="0" borderId="0" xfId="0" applyNumberFormat="1" applyFont="1" applyAlignment="1">
      <alignment horizontal="right"/>
    </xf>
    <xf numFmtId="0" fontId="5" fillId="5" borderId="0" xfId="0" applyFont="1" applyFill="1"/>
    <xf numFmtId="3" fontId="5" fillId="0" borderId="0" xfId="0" applyNumberFormat="1" applyFont="1"/>
    <xf numFmtId="0" fontId="5" fillId="9" borderId="0" xfId="0" applyFont="1" applyFill="1"/>
    <xf numFmtId="49" fontId="9" fillId="10" borderId="0" xfId="0" applyNumberFormat="1" applyFont="1" applyFill="1" applyAlignment="1"/>
    <xf numFmtId="3" fontId="9" fillId="0" borderId="0" xfId="0" applyNumberFormat="1" applyFont="1" applyAlignment="1">
      <alignment horizontal="right"/>
    </xf>
    <xf numFmtId="49" fontId="4" fillId="0" borderId="0" xfId="0" applyNumberFormat="1" applyFont="1" applyAlignment="1"/>
    <xf numFmtId="0" fontId="1" fillId="0" borderId="0" xfId="0" applyFont="1" applyFill="1" applyAlignment="1"/>
    <xf numFmtId="0" fontId="1" fillId="0" borderId="0" xfId="0" applyFont="1" applyFill="1" applyAlignment="1">
      <alignment horizontal="right"/>
    </xf>
    <xf numFmtId="0" fontId="2" fillId="0" borderId="0" xfId="0" applyFont="1" applyFill="1" applyAlignment="1"/>
    <xf numFmtId="0" fontId="3" fillId="0" borderId="0" xfId="0" applyFont="1" applyFill="1" applyAlignment="1"/>
    <xf numFmtId="0" fontId="0" fillId="0" borderId="0" xfId="0" applyFont="1" applyFill="1" applyAlignment="1"/>
    <xf numFmtId="0" fontId="4" fillId="0" borderId="0" xfId="0" applyFont="1" applyFill="1" applyAlignment="1"/>
    <xf numFmtId="0" fontId="5" fillId="0" borderId="0" xfId="0" applyFont="1" applyFill="1" applyAlignment="1"/>
    <xf numFmtId="164" fontId="5" fillId="0" borderId="0" xfId="0" applyNumberFormat="1" applyFont="1" applyFill="1" applyAlignment="1"/>
    <xf numFmtId="0" fontId="6" fillId="0" borderId="0" xfId="0" applyFont="1" applyFill="1" applyAlignment="1"/>
    <xf numFmtId="0" fontId="7" fillId="0" borderId="0" xfId="0" applyFont="1" applyFill="1" applyAlignment="1"/>
    <xf numFmtId="0" fontId="6" fillId="0" borderId="0" xfId="0" applyFont="1" applyFill="1" applyAlignment="1">
      <alignment horizontal="left"/>
    </xf>
    <xf numFmtId="0" fontId="8" fillId="0" borderId="0" xfId="0" applyFont="1" applyFill="1" applyAlignment="1"/>
    <xf numFmtId="0" fontId="9" fillId="0" borderId="0" xfId="0" applyFont="1" applyFill="1" applyAlignment="1"/>
    <xf numFmtId="0" fontId="10" fillId="0" borderId="0" xfId="0" applyFont="1" applyFill="1" applyAlignment="1"/>
    <xf numFmtId="0" fontId="5" fillId="0" borderId="0" xfId="0" applyFont="1" applyFill="1"/>
    <xf numFmtId="0" fontId="11" fillId="0" borderId="0" xfId="0" applyFont="1" applyFill="1" applyAlignment="1"/>
    <xf numFmtId="0" fontId="12" fillId="0" borderId="0" xfId="0" applyFont="1" applyFill="1" applyAlignment="1"/>
    <xf numFmtId="0" fontId="13" fillId="0" borderId="0" xfId="0" applyFont="1" applyFill="1" applyAlignment="1"/>
    <xf numFmtId="0" fontId="11" fillId="0" borderId="0" xfId="0" applyFont="1" applyFill="1" applyAlignment="1">
      <alignment wrapText="1"/>
    </xf>
    <xf numFmtId="165" fontId="5" fillId="0" borderId="0" xfId="0" applyNumberFormat="1" applyFont="1" applyFill="1" applyAlignment="1"/>
    <xf numFmtId="0" fontId="14" fillId="0" borderId="0" xfId="0" applyFont="1" applyFill="1" applyAlignment="1"/>
    <xf numFmtId="0" fontId="15" fillId="0" borderId="0" xfId="0" applyFont="1" applyFill="1" applyAlignment="1"/>
    <xf numFmtId="0" fontId="16" fillId="0" borderId="0" xfId="0" applyFont="1" applyFill="1" applyAlignment="1"/>
    <xf numFmtId="0" fontId="6" fillId="0" borderId="0" xfId="0" applyFont="1" applyFill="1" applyAlignment="1">
      <alignment wrapText="1"/>
    </xf>
    <xf numFmtId="0" fontId="17" fillId="0" borderId="0" xfId="0" applyFont="1" applyFill="1" applyAlignment="1"/>
    <xf numFmtId="0" fontId="18" fillId="0" borderId="0" xfId="0" applyFont="1" applyFill="1" applyAlignment="1"/>
    <xf numFmtId="0" fontId="19" fillId="0" borderId="0" xfId="0" applyFont="1" applyFill="1" applyAlignment="1"/>
    <xf numFmtId="0" fontId="20" fillId="0" borderId="0" xfId="0" applyFont="1" applyFill="1" applyAlignment="1"/>
    <xf numFmtId="0" fontId="21" fillId="0" borderId="0" xfId="0" applyFont="1" applyFill="1" applyAlignment="1"/>
    <xf numFmtId="0" fontId="22" fillId="0" borderId="0" xfId="0" applyFont="1" applyFill="1" applyAlignment="1">
      <alignment horizontal="center"/>
    </xf>
    <xf numFmtId="0" fontId="23" fillId="0" borderId="0" xfId="0" applyFont="1" applyFill="1" applyAlignment="1"/>
    <xf numFmtId="0" fontId="24" fillId="0" borderId="0" xfId="0" applyFont="1" applyFill="1" applyAlignment="1"/>
    <xf numFmtId="0" fontId="25" fillId="0" borderId="0" xfId="0" applyFont="1" applyFill="1" applyAlignment="1"/>
    <xf numFmtId="0" fontId="26" fillId="0" borderId="0" xfId="0" applyFont="1" applyFill="1" applyAlignment="1"/>
    <xf numFmtId="166" fontId="5" fillId="0" borderId="0" xfId="0" applyNumberFormat="1" applyFont="1" applyFill="1" applyAlignment="1"/>
    <xf numFmtId="0" fontId="27" fillId="0" borderId="0" xfId="0" applyFont="1" applyFill="1" applyAlignment="1">
      <alignment horizontal="left"/>
    </xf>
    <xf numFmtId="0" fontId="28" fillId="0" borderId="0" xfId="0" applyFont="1" applyFill="1" applyAlignment="1"/>
    <xf numFmtId="0" fontId="29" fillId="0" borderId="0" xfId="0" applyFont="1" applyFill="1" applyAlignment="1"/>
    <xf numFmtId="0" fontId="30" fillId="0" borderId="0" xfId="0" applyFont="1" applyFill="1" applyAlignment="1"/>
    <xf numFmtId="0" fontId="31" fillId="0" borderId="0" xfId="0" applyFont="1" applyFill="1" applyAlignment="1"/>
    <xf numFmtId="0" fontId="32" fillId="0" borderId="0" xfId="0" applyFont="1" applyFill="1" applyAlignment="1"/>
    <xf numFmtId="0" fontId="33" fillId="0" borderId="0" xfId="0" applyFont="1" applyFill="1" applyAlignment="1">
      <alignment horizontal="left"/>
    </xf>
    <xf numFmtId="0" fontId="34" fillId="0" borderId="0" xfId="0" applyFont="1" applyFill="1" applyAlignment="1">
      <alignment horizontal="left"/>
    </xf>
    <xf numFmtId="0" fontId="35" fillId="0" borderId="0" xfId="0" applyFont="1" applyFill="1" applyAlignment="1"/>
    <xf numFmtId="0" fontId="36" fillId="0" borderId="0" xfId="0" applyFont="1" applyFill="1" applyAlignment="1"/>
    <xf numFmtId="0" fontId="36" fillId="0" borderId="0" xfId="0" applyFont="1" applyFill="1"/>
    <xf numFmtId="164" fontId="36" fillId="0" borderId="0" xfId="0" applyNumberFormat="1" applyFont="1" applyFill="1" applyAlignment="1"/>
    <xf numFmtId="0" fontId="37" fillId="0" borderId="0" xfId="0" applyFont="1" applyFill="1" applyAlignment="1">
      <alignment horizontal="left"/>
    </xf>
    <xf numFmtId="0" fontId="38" fillId="0" borderId="0" xfId="0" applyFont="1" applyFill="1" applyAlignment="1"/>
    <xf numFmtId="0" fontId="39" fillId="0" borderId="0" xfId="0" applyFont="1" applyFill="1" applyAlignment="1">
      <alignment horizontal="left"/>
    </xf>
    <xf numFmtId="0" fontId="40" fillId="0" borderId="0" xfId="0" applyFont="1" applyFill="1" applyAlignment="1"/>
    <xf numFmtId="0" fontId="41" fillId="0" borderId="0" xfId="0" applyFont="1" applyFill="1" applyAlignment="1"/>
    <xf numFmtId="0" fontId="42" fillId="0" borderId="0" xfId="0" applyFont="1" applyFill="1" applyAlignment="1">
      <alignment wrapText="1"/>
    </xf>
    <xf numFmtId="0" fontId="43" fillId="0" borderId="0" xfId="0" applyFont="1" applyFill="1" applyAlignment="1"/>
    <xf numFmtId="0" fontId="44" fillId="0" borderId="0" xfId="0" applyFont="1" applyFill="1" applyAlignment="1"/>
    <xf numFmtId="0" fontId="45" fillId="0" borderId="0" xfId="0" applyFont="1" applyFill="1" applyAlignment="1"/>
    <xf numFmtId="0" fontId="46" fillId="0" borderId="0" xfId="0" applyFont="1" applyFill="1" applyAlignment="1"/>
    <xf numFmtId="0" fontId="47" fillId="0" borderId="0" xfId="0" applyFont="1" applyFill="1" applyAlignment="1"/>
    <xf numFmtId="164" fontId="31" fillId="0" borderId="0" xfId="0" applyNumberFormat="1" applyFont="1" applyFill="1" applyAlignment="1"/>
    <xf numFmtId="0" fontId="48" fillId="0" borderId="0" xfId="0" applyFont="1" applyFill="1" applyAlignment="1"/>
    <xf numFmtId="0" fontId="49" fillId="0" borderId="0" xfId="0" applyFont="1" applyFill="1" applyAlignment="1"/>
    <xf numFmtId="0" fontId="50" fillId="0" borderId="0" xfId="0" applyFont="1" applyFill="1" applyAlignment="1"/>
    <xf numFmtId="0" fontId="51" fillId="0" borderId="0" xfId="0" applyFont="1" applyFill="1" applyAlignment="1"/>
    <xf numFmtId="0" fontId="52" fillId="0" borderId="0" xfId="0" applyFont="1" applyFill="1" applyAlignment="1"/>
    <xf numFmtId="0" fontId="53" fillId="0" borderId="0" xfId="0" applyFont="1" applyFill="1" applyAlignment="1"/>
    <xf numFmtId="0" fontId="54" fillId="0" borderId="0" xfId="0" applyFont="1" applyFill="1" applyAlignment="1">
      <alignment horizontal="left"/>
    </xf>
    <xf numFmtId="0" fontId="55" fillId="0" borderId="0" xfId="0" applyFont="1" applyFill="1" applyAlignment="1"/>
    <xf numFmtId="0" fontId="56" fillId="0" borderId="0" xfId="0" applyFont="1" applyFill="1" applyAlignment="1">
      <alignment wrapText="1"/>
    </xf>
    <xf numFmtId="0" fontId="57" fillId="0" borderId="0" xfId="0" applyFont="1" applyFill="1" applyAlignment="1"/>
    <xf numFmtId="0" fontId="58" fillId="0" borderId="0" xfId="0" applyFont="1" applyFill="1" applyAlignment="1">
      <alignment horizontal="left"/>
    </xf>
    <xf numFmtId="0" fontId="59" fillId="0" borderId="0" xfId="0" applyFont="1" applyFill="1" applyAlignment="1">
      <alignment horizontal="left"/>
    </xf>
    <xf numFmtId="0" fontId="60" fillId="0" borderId="0" xfId="0" applyFont="1" applyFill="1" applyAlignment="1">
      <alignment horizontal="left"/>
    </xf>
    <xf numFmtId="0" fontId="61" fillId="0" borderId="0" xfId="0" applyFont="1" applyFill="1" applyAlignment="1">
      <alignment horizontal="left"/>
    </xf>
    <xf numFmtId="167" fontId="5" fillId="0" borderId="0" xfId="0" applyNumberFormat="1" applyFont="1" applyFill="1" applyAlignment="1"/>
    <xf numFmtId="0" fontId="62" fillId="0" borderId="0" xfId="0" applyFont="1" applyFill="1" applyAlignment="1"/>
    <xf numFmtId="0" fontId="6" fillId="0" borderId="0" xfId="0" applyFont="1" applyFill="1"/>
    <xf numFmtId="0" fontId="8" fillId="0" borderId="0" xfId="0" applyNumberFormat="1" applyFont="1" applyFill="1" applyAlignment="1">
      <alignment horizontal="right"/>
    </xf>
    <xf numFmtId="1" fontId="4" fillId="0" borderId="0" xfId="0" applyNumberFormat="1" applyFont="1" applyFill="1" applyAlignment="1">
      <alignment horizontal="right"/>
    </xf>
    <xf numFmtId="1" fontId="8" fillId="0" borderId="0" xfId="0" applyNumberFormat="1" applyFont="1" applyFill="1" applyAlignment="1">
      <alignment horizontal="right"/>
    </xf>
    <xf numFmtId="1" fontId="5" fillId="0" borderId="0" xfId="0" applyNumberFormat="1" applyFont="1" applyFill="1" applyAlignment="1"/>
    <xf numFmtId="0" fontId="4" fillId="0"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topics/earth-and-planetary-sciences/non-governmental-organisation" TargetMode="External"/><Relationship Id="rId3" Type="http://schemas.openxmlformats.org/officeDocument/2006/relationships/hyperlink" Target="https://ascelibrary.org/doi/full/10.1061/(ASCE)0733-9372(2006)132:6(565)?casa_token=Q-Lsx2hOAZsAAAAA:PES9fwuh2ip0Zy9HInhhl55PJwsk9_IQPut3Jj-TtCqIoXiOkyedNEk9jBxDyekM9EcPqAqoremr" TargetMode="External"/><Relationship Id="rId7" Type="http://schemas.openxmlformats.org/officeDocument/2006/relationships/hyperlink" Target="https://link.springer.com/article/10.1007/s10980-013-9925-6" TargetMode="External"/><Relationship Id="rId12" Type="http://schemas.openxmlformats.org/officeDocument/2006/relationships/hyperlink" Target="https://www.nature.com/articles/nclimate1951" TargetMode="External"/><Relationship Id="rId2" Type="http://schemas.openxmlformats.org/officeDocument/2006/relationships/hyperlink" Target="https://www.sciencedirect.com/topics/computer-science/metadata-repository" TargetMode="External"/><Relationship Id="rId1" Type="http://schemas.openxmlformats.org/officeDocument/2006/relationships/hyperlink" Target="https://www.sciencedirect.com/topics/agricultural-and-biological-sciences/invasive-species" TargetMode="External"/><Relationship Id="rId6" Type="http://schemas.openxmlformats.org/officeDocument/2006/relationships/hyperlink" Target="https://pubmed.ncbi.nlm.nih.gov/?term=Graham+BM&amp;cauthor_id=27083501" TargetMode="External"/><Relationship Id="rId11" Type="http://schemas.openxmlformats.org/officeDocument/2006/relationships/hyperlink" Target="https://ideas.repec.org/a/spr/climat/v117y2013i3p481-495.html" TargetMode="External"/><Relationship Id="rId5" Type="http://schemas.openxmlformats.org/officeDocument/2006/relationships/hyperlink" Target="https://www.sciencedirect.com/topics/agricultural-and-biological-sciences/wolf-spider" TargetMode="External"/><Relationship Id="rId10" Type="http://schemas.openxmlformats.org/officeDocument/2006/relationships/hyperlink" Target="https://link.springer.com/article/10.1007/s10980-013-9925-6" TargetMode="External"/><Relationship Id="rId4" Type="http://schemas.openxmlformats.org/officeDocument/2006/relationships/hyperlink" Target="https://www.sciencedirect.com/topics/economics-econometrics-and-finance/abatement-cost" TargetMode="External"/><Relationship Id="rId9" Type="http://schemas.openxmlformats.org/officeDocument/2006/relationships/hyperlink" Target="https://www.sciencedirect.com/topics/agricultural-and-biological-sciences/harnes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gbi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803"/>
  <sheetViews>
    <sheetView tabSelected="1" zoomScale="130" zoomScaleNormal="130" workbookViewId="0">
      <pane ySplit="1" topLeftCell="A571" activePane="bottomLeft" state="frozen"/>
      <selection pane="bottomLeft" activeCell="C601" sqref="C601"/>
    </sheetView>
  </sheetViews>
  <sheetFormatPr baseColWidth="10" defaultColWidth="14.5" defaultRowHeight="15.75" customHeight="1"/>
  <cols>
    <col min="1" max="2" width="14.5" style="118"/>
    <col min="3" max="3" width="61.83203125" style="118" customWidth="1"/>
    <col min="4" max="4" width="11.83203125" style="118" customWidth="1"/>
    <col min="5" max="5" width="20.83203125" style="118" customWidth="1"/>
    <col min="6" max="6" width="44.1640625" style="118" customWidth="1"/>
    <col min="7" max="7" width="8.1640625" style="118" customWidth="1"/>
    <col min="8" max="9" width="16.1640625" style="118" customWidth="1"/>
    <col min="10" max="10" width="14.5" style="118"/>
    <col min="11" max="11" width="19.1640625" style="118" customWidth="1"/>
    <col min="12" max="12" width="36.1640625" style="118" customWidth="1"/>
    <col min="13" max="13" width="49.1640625" style="118" customWidth="1"/>
    <col min="14" max="16384" width="14.5" style="118"/>
  </cols>
  <sheetData>
    <row r="1" spans="1:13" ht="15">
      <c r="A1" s="114" t="s">
        <v>0</v>
      </c>
      <c r="B1" s="115" t="s">
        <v>1</v>
      </c>
      <c r="C1" s="114" t="s">
        <v>2</v>
      </c>
      <c r="D1" s="116" t="s">
        <v>3</v>
      </c>
      <c r="E1" s="116" t="s">
        <v>4</v>
      </c>
      <c r="F1" s="116" t="s">
        <v>5</v>
      </c>
      <c r="G1" s="116" t="s">
        <v>6</v>
      </c>
      <c r="H1" s="116" t="s">
        <v>7</v>
      </c>
      <c r="I1" s="116" t="s">
        <v>8</v>
      </c>
      <c r="J1" s="116" t="s">
        <v>9</v>
      </c>
      <c r="K1" s="116" t="s">
        <v>10</v>
      </c>
      <c r="L1" s="117" t="s">
        <v>11</v>
      </c>
      <c r="M1" s="116" t="s">
        <v>12</v>
      </c>
    </row>
    <row r="2" spans="1:13" ht="15">
      <c r="A2" s="119" t="s">
        <v>13</v>
      </c>
      <c r="B2" s="191">
        <v>410336</v>
      </c>
      <c r="C2" s="120" t="s">
        <v>14</v>
      </c>
      <c r="D2" s="120">
        <v>2008</v>
      </c>
      <c r="E2" s="120" t="s">
        <v>15</v>
      </c>
      <c r="F2" s="120" t="s">
        <v>16</v>
      </c>
      <c r="G2" s="120">
        <v>1</v>
      </c>
      <c r="H2" s="120">
        <v>1</v>
      </c>
      <c r="I2" s="120">
        <v>2</v>
      </c>
      <c r="J2" s="120">
        <v>33</v>
      </c>
      <c r="K2" s="121">
        <v>43922</v>
      </c>
      <c r="L2" s="122" t="s">
        <v>17</v>
      </c>
      <c r="M2" s="120" t="s">
        <v>18</v>
      </c>
    </row>
    <row r="3" spans="1:13" ht="15">
      <c r="A3" s="119" t="s">
        <v>13</v>
      </c>
      <c r="B3" s="191">
        <v>410336</v>
      </c>
      <c r="C3" s="120" t="s">
        <v>19</v>
      </c>
      <c r="D3" s="120">
        <v>2009</v>
      </c>
      <c r="E3" s="120" t="s">
        <v>20</v>
      </c>
      <c r="F3" s="120" t="s">
        <v>21</v>
      </c>
      <c r="G3" s="120">
        <v>3</v>
      </c>
      <c r="H3" s="120">
        <v>3</v>
      </c>
      <c r="I3" s="120">
        <v>3</v>
      </c>
      <c r="J3" s="120">
        <v>134</v>
      </c>
      <c r="K3" s="121">
        <v>43923</v>
      </c>
      <c r="L3" s="122" t="s">
        <v>22</v>
      </c>
      <c r="M3" s="120" t="s">
        <v>18</v>
      </c>
    </row>
    <row r="4" spans="1:13" ht="16.5" customHeight="1">
      <c r="A4" s="119" t="s">
        <v>13</v>
      </c>
      <c r="B4" s="191">
        <v>410336</v>
      </c>
      <c r="C4" s="120" t="s">
        <v>23</v>
      </c>
      <c r="D4" s="120">
        <v>2009</v>
      </c>
      <c r="E4" s="120" t="s">
        <v>24</v>
      </c>
      <c r="F4" s="120" t="s">
        <v>25</v>
      </c>
      <c r="G4" s="120">
        <v>3</v>
      </c>
      <c r="H4" s="120">
        <v>3</v>
      </c>
      <c r="I4" s="120">
        <v>3</v>
      </c>
      <c r="J4" s="120">
        <v>190</v>
      </c>
      <c r="K4" s="121">
        <v>43923</v>
      </c>
      <c r="L4" s="122" t="s">
        <v>26</v>
      </c>
      <c r="M4" s="120" t="s">
        <v>18</v>
      </c>
    </row>
    <row r="5" spans="1:13" ht="15">
      <c r="A5" s="119" t="s">
        <v>13</v>
      </c>
      <c r="B5" s="191">
        <v>410336</v>
      </c>
      <c r="C5" s="120" t="s">
        <v>27</v>
      </c>
      <c r="D5" s="120">
        <v>2008</v>
      </c>
      <c r="E5" s="120" t="s">
        <v>28</v>
      </c>
      <c r="F5" s="123" t="s">
        <v>29</v>
      </c>
      <c r="G5" s="120">
        <v>3</v>
      </c>
      <c r="H5" s="120">
        <v>3</v>
      </c>
      <c r="I5" s="120">
        <v>3</v>
      </c>
      <c r="J5" s="120">
        <v>4</v>
      </c>
      <c r="K5" s="121">
        <v>43923</v>
      </c>
      <c r="L5" s="122" t="s">
        <v>30</v>
      </c>
      <c r="M5" s="120" t="s">
        <v>31</v>
      </c>
    </row>
    <row r="6" spans="1:13" ht="15">
      <c r="A6" s="119" t="s">
        <v>13</v>
      </c>
      <c r="B6" s="191">
        <v>410336</v>
      </c>
      <c r="C6" s="120" t="s">
        <v>32</v>
      </c>
      <c r="D6" s="120">
        <v>2007</v>
      </c>
      <c r="E6" s="120" t="s">
        <v>33</v>
      </c>
      <c r="F6" s="120" t="s">
        <v>34</v>
      </c>
      <c r="G6" s="120">
        <v>2</v>
      </c>
      <c r="H6" s="120">
        <v>2</v>
      </c>
      <c r="I6" s="120">
        <v>2</v>
      </c>
      <c r="J6" s="120">
        <v>24</v>
      </c>
      <c r="K6" s="121">
        <v>43923</v>
      </c>
      <c r="L6" s="122" t="s">
        <v>35</v>
      </c>
      <c r="M6" s="120" t="s">
        <v>31</v>
      </c>
    </row>
    <row r="7" spans="1:13" ht="15">
      <c r="A7" s="119" t="s">
        <v>13</v>
      </c>
      <c r="B7" s="191">
        <v>410336</v>
      </c>
      <c r="C7" s="120" t="s">
        <v>36</v>
      </c>
      <c r="D7" s="120">
        <v>2007</v>
      </c>
      <c r="E7" s="120" t="s">
        <v>24</v>
      </c>
      <c r="F7" s="120" t="s">
        <v>37</v>
      </c>
      <c r="G7" s="120">
        <v>3</v>
      </c>
      <c r="H7" s="120">
        <v>3</v>
      </c>
      <c r="I7" s="120">
        <v>3</v>
      </c>
      <c r="J7" s="120">
        <v>71</v>
      </c>
      <c r="K7" s="121">
        <v>43923</v>
      </c>
      <c r="L7" s="122" t="s">
        <v>38</v>
      </c>
      <c r="M7" s="120" t="s">
        <v>18</v>
      </c>
    </row>
    <row r="8" spans="1:13" ht="18.75" customHeight="1">
      <c r="A8" s="119" t="s">
        <v>13</v>
      </c>
      <c r="B8" s="191">
        <v>410336</v>
      </c>
      <c r="C8" s="120" t="s">
        <v>39</v>
      </c>
      <c r="D8" s="120">
        <v>2007</v>
      </c>
      <c r="E8" s="120" t="s">
        <v>24</v>
      </c>
      <c r="F8" s="120" t="s">
        <v>40</v>
      </c>
      <c r="G8" s="120">
        <v>1</v>
      </c>
      <c r="H8" s="120">
        <v>3</v>
      </c>
      <c r="I8" s="120">
        <v>3</v>
      </c>
      <c r="J8" s="120">
        <v>100</v>
      </c>
      <c r="K8" s="121">
        <v>43922</v>
      </c>
      <c r="L8" s="122" t="s">
        <v>41</v>
      </c>
      <c r="M8" s="120" t="s">
        <v>18</v>
      </c>
    </row>
    <row r="9" spans="1:13" ht="15">
      <c r="A9" s="119" t="s">
        <v>13</v>
      </c>
      <c r="B9" s="191">
        <v>410336</v>
      </c>
      <c r="C9" s="120" t="s">
        <v>42</v>
      </c>
      <c r="D9" s="120">
        <v>2007</v>
      </c>
      <c r="E9" s="120" t="s">
        <v>43</v>
      </c>
      <c r="F9" s="120" t="s">
        <v>44</v>
      </c>
      <c r="G9" s="120">
        <v>1</v>
      </c>
      <c r="H9" s="120">
        <v>1</v>
      </c>
      <c r="I9" s="120">
        <v>1</v>
      </c>
      <c r="J9" s="120">
        <v>276</v>
      </c>
      <c r="K9" s="121">
        <v>43923</v>
      </c>
      <c r="L9" s="124" t="s">
        <v>45</v>
      </c>
      <c r="M9" s="120" t="s">
        <v>18</v>
      </c>
    </row>
    <row r="10" spans="1:13" ht="15">
      <c r="A10" s="119" t="s">
        <v>13</v>
      </c>
      <c r="B10" s="191">
        <v>410336</v>
      </c>
      <c r="C10" s="120" t="s">
        <v>46</v>
      </c>
      <c r="D10" s="120">
        <v>2008</v>
      </c>
      <c r="E10" s="120" t="s">
        <v>47</v>
      </c>
      <c r="F10" s="120" t="s">
        <v>40</v>
      </c>
      <c r="G10" s="120">
        <v>2</v>
      </c>
      <c r="H10" s="120">
        <v>3</v>
      </c>
      <c r="I10" s="120">
        <v>3</v>
      </c>
      <c r="J10" s="120">
        <v>89</v>
      </c>
      <c r="K10" s="121">
        <v>43923</v>
      </c>
      <c r="L10" s="122" t="s">
        <v>48</v>
      </c>
      <c r="M10" s="120" t="s">
        <v>18</v>
      </c>
    </row>
    <row r="11" spans="1:13" ht="20.25" customHeight="1">
      <c r="A11" s="119" t="s">
        <v>13</v>
      </c>
      <c r="B11" s="191">
        <v>410336</v>
      </c>
      <c r="C11" s="120" t="s">
        <v>49</v>
      </c>
      <c r="D11" s="120">
        <v>2008</v>
      </c>
      <c r="E11" s="120" t="s">
        <v>50</v>
      </c>
      <c r="F11" s="120" t="s">
        <v>51</v>
      </c>
      <c r="G11" s="120">
        <v>2</v>
      </c>
      <c r="H11" s="120">
        <v>3</v>
      </c>
      <c r="I11" s="120">
        <v>3</v>
      </c>
      <c r="J11" s="120">
        <v>86</v>
      </c>
      <c r="K11" s="121">
        <v>43922</v>
      </c>
      <c r="L11" s="122" t="s">
        <v>52</v>
      </c>
      <c r="M11" s="120" t="s">
        <v>18</v>
      </c>
    </row>
    <row r="12" spans="1:13" ht="15">
      <c r="A12" s="125" t="s">
        <v>53</v>
      </c>
      <c r="B12" s="192">
        <v>410437</v>
      </c>
      <c r="C12" s="120" t="s">
        <v>55</v>
      </c>
      <c r="D12" s="120">
        <v>2007</v>
      </c>
      <c r="E12" s="126" t="s">
        <v>56</v>
      </c>
      <c r="F12" s="127" t="s">
        <v>57</v>
      </c>
      <c r="G12" s="120">
        <v>3</v>
      </c>
      <c r="H12" s="120">
        <v>3</v>
      </c>
      <c r="I12" s="120">
        <v>3</v>
      </c>
      <c r="J12" s="120">
        <v>96</v>
      </c>
      <c r="K12" s="121">
        <v>43916</v>
      </c>
      <c r="L12" s="122" t="s">
        <v>58</v>
      </c>
      <c r="M12" s="120" t="s">
        <v>18</v>
      </c>
    </row>
    <row r="13" spans="1:13" ht="15">
      <c r="A13" s="125" t="s">
        <v>53</v>
      </c>
      <c r="B13" s="190">
        <v>410437</v>
      </c>
      <c r="C13" s="126" t="s">
        <v>59</v>
      </c>
      <c r="D13" s="120">
        <v>2009</v>
      </c>
      <c r="E13" s="120" t="s">
        <v>60</v>
      </c>
      <c r="F13" s="126" t="s">
        <v>61</v>
      </c>
      <c r="G13" s="120">
        <v>3</v>
      </c>
      <c r="H13" s="120">
        <v>3</v>
      </c>
      <c r="I13" s="120">
        <v>3</v>
      </c>
      <c r="J13" s="120">
        <v>28</v>
      </c>
      <c r="K13" s="121">
        <v>43916</v>
      </c>
      <c r="L13" s="122" t="s">
        <v>62</v>
      </c>
      <c r="M13" s="120" t="s">
        <v>18</v>
      </c>
    </row>
    <row r="14" spans="1:13" ht="15">
      <c r="A14" s="125" t="s">
        <v>53</v>
      </c>
      <c r="B14" s="192">
        <v>410437</v>
      </c>
      <c r="C14" s="120" t="s">
        <v>63</v>
      </c>
      <c r="D14" s="120">
        <v>2008</v>
      </c>
      <c r="E14" s="120" t="s">
        <v>64</v>
      </c>
      <c r="F14" s="127" t="s">
        <v>65</v>
      </c>
      <c r="G14" s="120">
        <v>3</v>
      </c>
      <c r="H14" s="120">
        <v>3</v>
      </c>
      <c r="I14" s="120">
        <v>3</v>
      </c>
      <c r="J14" s="120">
        <v>17</v>
      </c>
      <c r="K14" s="121">
        <v>43921</v>
      </c>
      <c r="L14" s="122" t="s">
        <v>66</v>
      </c>
      <c r="M14" s="120" t="s">
        <v>18</v>
      </c>
    </row>
    <row r="15" spans="1:13" ht="15">
      <c r="A15" s="125" t="s">
        <v>53</v>
      </c>
      <c r="B15" s="190">
        <v>410437</v>
      </c>
      <c r="C15" s="126" t="s">
        <v>67</v>
      </c>
      <c r="D15" s="120">
        <v>2008</v>
      </c>
      <c r="E15" s="126" t="s">
        <v>68</v>
      </c>
      <c r="F15" s="120" t="s">
        <v>69</v>
      </c>
      <c r="G15" s="120">
        <v>3</v>
      </c>
      <c r="H15" s="120">
        <v>3</v>
      </c>
      <c r="I15" s="120">
        <v>3</v>
      </c>
      <c r="J15" s="120">
        <v>95</v>
      </c>
      <c r="K15" s="121">
        <v>43916</v>
      </c>
      <c r="L15" s="122" t="s">
        <v>70</v>
      </c>
      <c r="M15" s="120" t="s">
        <v>18</v>
      </c>
    </row>
    <row r="16" spans="1:13" ht="15">
      <c r="A16" s="125" t="s">
        <v>53</v>
      </c>
      <c r="B16" s="192">
        <v>410437</v>
      </c>
      <c r="C16" s="126" t="s">
        <v>71</v>
      </c>
      <c r="D16" s="120">
        <v>2007</v>
      </c>
      <c r="E16" s="126" t="s">
        <v>72</v>
      </c>
      <c r="F16" s="120" t="s">
        <v>73</v>
      </c>
      <c r="G16" s="120">
        <v>3</v>
      </c>
      <c r="H16" s="120">
        <v>2</v>
      </c>
      <c r="I16" s="120">
        <v>1</v>
      </c>
      <c r="J16" s="120">
        <v>102</v>
      </c>
      <c r="K16" s="121">
        <v>43916</v>
      </c>
      <c r="L16" s="122" t="s">
        <v>74</v>
      </c>
      <c r="M16" s="120" t="s">
        <v>18</v>
      </c>
    </row>
    <row r="17" spans="1:30" ht="15">
      <c r="A17" s="125" t="s">
        <v>53</v>
      </c>
      <c r="B17" s="190">
        <v>410437</v>
      </c>
      <c r="C17" s="126" t="s">
        <v>75</v>
      </c>
      <c r="D17" s="120">
        <v>2008</v>
      </c>
      <c r="E17" s="126" t="s">
        <v>76</v>
      </c>
      <c r="F17" s="127" t="s">
        <v>77</v>
      </c>
      <c r="G17" s="120">
        <v>3</v>
      </c>
      <c r="H17" s="120">
        <v>3</v>
      </c>
      <c r="I17" s="120">
        <v>3</v>
      </c>
      <c r="J17" s="120">
        <v>47</v>
      </c>
      <c r="K17" s="121">
        <v>43921</v>
      </c>
      <c r="L17" s="122" t="s">
        <v>78</v>
      </c>
      <c r="M17" s="120" t="s">
        <v>18</v>
      </c>
    </row>
    <row r="18" spans="1:30" ht="15">
      <c r="A18" s="125" t="s">
        <v>53</v>
      </c>
      <c r="B18" s="192">
        <v>410437</v>
      </c>
      <c r="C18" s="126" t="s">
        <v>79</v>
      </c>
      <c r="D18" s="120">
        <v>2007</v>
      </c>
      <c r="E18" s="126" t="s">
        <v>80</v>
      </c>
      <c r="F18" s="127" t="s">
        <v>81</v>
      </c>
      <c r="G18" s="120">
        <v>2</v>
      </c>
      <c r="H18" s="120">
        <v>2</v>
      </c>
      <c r="I18" s="120">
        <v>2</v>
      </c>
      <c r="J18" s="120">
        <v>59</v>
      </c>
      <c r="K18" s="121">
        <v>43916</v>
      </c>
      <c r="L18" s="122" t="s">
        <v>82</v>
      </c>
      <c r="M18" s="120" t="s">
        <v>18</v>
      </c>
      <c r="N18" s="128"/>
      <c r="O18" s="128"/>
      <c r="P18" s="128"/>
      <c r="Q18" s="128"/>
      <c r="R18" s="128"/>
      <c r="S18" s="128"/>
      <c r="T18" s="128"/>
      <c r="U18" s="128"/>
      <c r="V18" s="128"/>
      <c r="W18" s="128"/>
      <c r="X18" s="128"/>
      <c r="Y18" s="128"/>
      <c r="Z18" s="128"/>
      <c r="AA18" s="128"/>
      <c r="AB18" s="128"/>
      <c r="AC18" s="128"/>
      <c r="AD18" s="128"/>
    </row>
    <row r="19" spans="1:30" ht="15">
      <c r="A19" s="125" t="s">
        <v>53</v>
      </c>
      <c r="B19" s="190">
        <v>410437</v>
      </c>
      <c r="C19" s="126" t="s">
        <v>83</v>
      </c>
      <c r="D19" s="120">
        <v>2007</v>
      </c>
      <c r="E19" s="126" t="s">
        <v>84</v>
      </c>
      <c r="F19" s="127" t="s">
        <v>73</v>
      </c>
      <c r="G19" s="120">
        <v>1</v>
      </c>
      <c r="H19" s="120">
        <v>1</v>
      </c>
      <c r="I19" s="120">
        <v>1</v>
      </c>
      <c r="J19" s="120">
        <v>273</v>
      </c>
      <c r="K19" s="121">
        <v>43916</v>
      </c>
      <c r="L19" s="122" t="s">
        <v>85</v>
      </c>
      <c r="M19" s="120" t="s">
        <v>18</v>
      </c>
    </row>
    <row r="20" spans="1:30" ht="15">
      <c r="A20" s="125" t="s">
        <v>53</v>
      </c>
      <c r="B20" s="192">
        <v>410437</v>
      </c>
      <c r="C20" s="120" t="s">
        <v>86</v>
      </c>
      <c r="D20" s="120">
        <v>2008</v>
      </c>
      <c r="E20" s="126" t="s">
        <v>87</v>
      </c>
      <c r="F20" s="127" t="s">
        <v>88</v>
      </c>
      <c r="G20" s="120">
        <v>3</v>
      </c>
      <c r="H20" s="120">
        <v>2</v>
      </c>
      <c r="I20" s="120">
        <v>2</v>
      </c>
      <c r="J20" s="120">
        <v>11</v>
      </c>
      <c r="K20" s="121">
        <v>43921</v>
      </c>
      <c r="L20" s="122" t="s">
        <v>89</v>
      </c>
      <c r="M20" s="120" t="s">
        <v>18</v>
      </c>
    </row>
    <row r="21" spans="1:30" ht="15">
      <c r="A21" s="125" t="s">
        <v>53</v>
      </c>
      <c r="B21" s="190">
        <v>410437</v>
      </c>
      <c r="C21" s="120" t="s">
        <v>90</v>
      </c>
      <c r="D21" s="120">
        <v>2006</v>
      </c>
      <c r="E21" s="126" t="s">
        <v>91</v>
      </c>
      <c r="F21" s="127" t="s">
        <v>88</v>
      </c>
      <c r="G21" s="120">
        <v>1</v>
      </c>
      <c r="H21" s="120">
        <v>2</v>
      </c>
      <c r="I21" s="120">
        <v>1</v>
      </c>
      <c r="J21" s="120">
        <v>325</v>
      </c>
      <c r="K21" s="121">
        <v>43915</v>
      </c>
      <c r="L21" s="122" t="s">
        <v>92</v>
      </c>
      <c r="M21" s="120" t="s">
        <v>18</v>
      </c>
    </row>
    <row r="22" spans="1:30" ht="24" customHeight="1">
      <c r="A22" s="119" t="s">
        <v>93</v>
      </c>
      <c r="B22" s="191">
        <v>709598</v>
      </c>
      <c r="C22" s="120" t="s">
        <v>94</v>
      </c>
      <c r="D22" s="120">
        <v>2012</v>
      </c>
      <c r="E22" s="120" t="s">
        <v>95</v>
      </c>
      <c r="F22" s="120" t="s">
        <v>96</v>
      </c>
      <c r="G22" s="120">
        <v>2</v>
      </c>
      <c r="H22" s="120">
        <v>2</v>
      </c>
      <c r="I22" s="120">
        <v>2</v>
      </c>
      <c r="J22" s="120">
        <v>173</v>
      </c>
      <c r="K22" s="121">
        <v>43941</v>
      </c>
      <c r="L22" s="122" t="s">
        <v>97</v>
      </c>
      <c r="M22" s="120" t="s">
        <v>18</v>
      </c>
    </row>
    <row r="23" spans="1:30" ht="15">
      <c r="A23" s="119" t="s">
        <v>93</v>
      </c>
      <c r="B23" s="191">
        <v>709598</v>
      </c>
      <c r="C23" s="120" t="s">
        <v>98</v>
      </c>
      <c r="D23" s="120">
        <v>2012</v>
      </c>
      <c r="E23" s="120" t="s">
        <v>99</v>
      </c>
      <c r="F23" s="120" t="s">
        <v>100</v>
      </c>
      <c r="G23" s="120">
        <v>3</v>
      </c>
      <c r="H23" s="120">
        <v>3</v>
      </c>
      <c r="I23" s="120">
        <v>3</v>
      </c>
      <c r="J23" s="120">
        <v>12</v>
      </c>
      <c r="K23" s="121">
        <v>43941</v>
      </c>
      <c r="L23" s="122" t="s">
        <v>101</v>
      </c>
      <c r="M23" s="120" t="s">
        <v>18</v>
      </c>
    </row>
    <row r="24" spans="1:30" ht="15">
      <c r="A24" s="119" t="s">
        <v>93</v>
      </c>
      <c r="B24" s="191">
        <v>709598</v>
      </c>
      <c r="C24" s="120" t="s">
        <v>102</v>
      </c>
      <c r="D24" s="120">
        <v>2008</v>
      </c>
      <c r="E24" s="120" t="s">
        <v>103</v>
      </c>
      <c r="F24" s="120" t="s">
        <v>104</v>
      </c>
      <c r="G24" s="120">
        <v>1</v>
      </c>
      <c r="H24" s="120">
        <v>2</v>
      </c>
      <c r="I24" s="120">
        <v>1</v>
      </c>
      <c r="J24" s="120">
        <v>409</v>
      </c>
      <c r="K24" s="121">
        <v>43941</v>
      </c>
      <c r="L24" s="122" t="s">
        <v>105</v>
      </c>
      <c r="M24" s="120" t="s">
        <v>18</v>
      </c>
    </row>
    <row r="25" spans="1:30" ht="15">
      <c r="A25" s="119" t="s">
        <v>93</v>
      </c>
      <c r="B25" s="191">
        <v>709598</v>
      </c>
      <c r="C25" s="120" t="s">
        <v>106</v>
      </c>
      <c r="D25" s="120">
        <v>2008</v>
      </c>
      <c r="E25" s="120" t="s">
        <v>107</v>
      </c>
      <c r="F25" s="120" t="s">
        <v>104</v>
      </c>
      <c r="G25" s="120">
        <v>1</v>
      </c>
      <c r="H25" s="120">
        <v>1</v>
      </c>
      <c r="I25" s="120">
        <v>1</v>
      </c>
      <c r="J25" s="120">
        <v>119</v>
      </c>
      <c r="K25" s="121">
        <v>43941</v>
      </c>
      <c r="L25" s="122" t="s">
        <v>108</v>
      </c>
      <c r="M25" s="120" t="s">
        <v>18</v>
      </c>
    </row>
    <row r="26" spans="1:30" ht="15">
      <c r="A26" s="119" t="s">
        <v>93</v>
      </c>
      <c r="B26" s="191">
        <v>709598</v>
      </c>
      <c r="C26" s="120" t="s">
        <v>109</v>
      </c>
      <c r="D26" s="120">
        <v>2011</v>
      </c>
      <c r="E26" s="120" t="s">
        <v>110</v>
      </c>
      <c r="F26" s="120" t="s">
        <v>111</v>
      </c>
      <c r="G26" s="120">
        <v>1</v>
      </c>
      <c r="H26" s="120">
        <v>1</v>
      </c>
      <c r="I26" s="120">
        <v>1</v>
      </c>
      <c r="J26" s="120">
        <v>43</v>
      </c>
      <c r="K26" s="121">
        <v>43941</v>
      </c>
      <c r="L26" s="122" t="s">
        <v>112</v>
      </c>
      <c r="M26" s="120" t="s">
        <v>18</v>
      </c>
    </row>
    <row r="27" spans="1:30" ht="15">
      <c r="A27" s="119" t="s">
        <v>93</v>
      </c>
      <c r="B27" s="191">
        <v>709598</v>
      </c>
      <c r="C27" s="120" t="s">
        <v>113</v>
      </c>
      <c r="D27" s="120">
        <v>2009</v>
      </c>
      <c r="E27" s="120" t="s">
        <v>114</v>
      </c>
      <c r="F27" s="120" t="s">
        <v>115</v>
      </c>
      <c r="G27" s="120">
        <v>2</v>
      </c>
      <c r="H27" s="120">
        <v>2</v>
      </c>
      <c r="I27" s="120">
        <v>3</v>
      </c>
      <c r="J27" s="120">
        <v>417</v>
      </c>
      <c r="K27" s="121">
        <v>43941</v>
      </c>
      <c r="L27" s="129" t="s">
        <v>116</v>
      </c>
      <c r="M27" s="120" t="s">
        <v>18</v>
      </c>
    </row>
    <row r="28" spans="1:30" ht="15">
      <c r="A28" s="119" t="s">
        <v>93</v>
      </c>
      <c r="B28" s="191">
        <v>709598</v>
      </c>
      <c r="C28" s="120" t="s">
        <v>117</v>
      </c>
      <c r="D28" s="120">
        <v>2012</v>
      </c>
      <c r="E28" s="120" t="s">
        <v>118</v>
      </c>
      <c r="F28" s="120" t="s">
        <v>111</v>
      </c>
      <c r="G28" s="120">
        <v>3</v>
      </c>
      <c r="H28" s="120">
        <v>3</v>
      </c>
      <c r="I28" s="120">
        <v>2</v>
      </c>
      <c r="J28" s="120">
        <v>46</v>
      </c>
      <c r="K28" s="121">
        <v>43941</v>
      </c>
      <c r="L28" s="122" t="s">
        <v>119</v>
      </c>
      <c r="M28" s="120" t="s">
        <v>18</v>
      </c>
    </row>
    <row r="29" spans="1:30" ht="15">
      <c r="A29" s="119" t="s">
        <v>93</v>
      </c>
      <c r="B29" s="191">
        <v>709598</v>
      </c>
      <c r="C29" s="120" t="s">
        <v>120</v>
      </c>
      <c r="D29" s="120">
        <v>2010</v>
      </c>
      <c r="E29" s="120" t="s">
        <v>121</v>
      </c>
      <c r="F29" s="120" t="s">
        <v>122</v>
      </c>
      <c r="G29" s="120">
        <v>3</v>
      </c>
      <c r="H29" s="120">
        <v>3</v>
      </c>
      <c r="I29" s="120">
        <v>2</v>
      </c>
      <c r="J29" s="120">
        <v>31</v>
      </c>
      <c r="K29" s="121">
        <v>43941</v>
      </c>
      <c r="L29" s="122" t="s">
        <v>123</v>
      </c>
      <c r="M29" s="120" t="s">
        <v>18</v>
      </c>
    </row>
    <row r="30" spans="1:30" ht="15" customHeight="1">
      <c r="A30" s="119" t="s">
        <v>93</v>
      </c>
      <c r="B30" s="191">
        <v>709598</v>
      </c>
      <c r="C30" s="120" t="s">
        <v>124</v>
      </c>
      <c r="D30" s="120">
        <v>2008</v>
      </c>
      <c r="E30" s="120" t="s">
        <v>125</v>
      </c>
      <c r="F30" s="120" t="s">
        <v>104</v>
      </c>
      <c r="G30" s="120">
        <v>1</v>
      </c>
      <c r="H30" s="120">
        <v>1</v>
      </c>
      <c r="I30" s="120">
        <v>1</v>
      </c>
      <c r="J30" s="120">
        <v>90</v>
      </c>
      <c r="K30" s="121">
        <v>43941</v>
      </c>
      <c r="L30" s="122" t="s">
        <v>126</v>
      </c>
      <c r="M30" s="120" t="s">
        <v>18</v>
      </c>
    </row>
    <row r="31" spans="1:30" ht="15">
      <c r="A31" s="119" t="s">
        <v>93</v>
      </c>
      <c r="B31" s="191">
        <v>709598</v>
      </c>
      <c r="C31" s="120" t="s">
        <v>127</v>
      </c>
      <c r="D31" s="120">
        <v>2008</v>
      </c>
      <c r="E31" s="120" t="s">
        <v>128</v>
      </c>
      <c r="F31" s="120" t="s">
        <v>104</v>
      </c>
      <c r="G31" s="120">
        <v>1</v>
      </c>
      <c r="H31" s="120">
        <v>2</v>
      </c>
      <c r="I31" s="120">
        <v>2</v>
      </c>
      <c r="J31" s="120">
        <v>83</v>
      </c>
      <c r="K31" s="121">
        <v>43941</v>
      </c>
      <c r="L31" s="122" t="s">
        <v>129</v>
      </c>
      <c r="M31" s="120" t="s">
        <v>18</v>
      </c>
    </row>
    <row r="32" spans="1:30" ht="15">
      <c r="A32" s="119" t="s">
        <v>130</v>
      </c>
      <c r="B32" s="191">
        <v>709627</v>
      </c>
      <c r="C32" s="120" t="s">
        <v>131</v>
      </c>
      <c r="D32" s="120">
        <v>2012</v>
      </c>
      <c r="E32" s="120" t="s">
        <v>132</v>
      </c>
      <c r="F32" s="120" t="s">
        <v>40</v>
      </c>
      <c r="G32" s="120">
        <v>1</v>
      </c>
      <c r="H32" s="120">
        <v>1</v>
      </c>
      <c r="I32" s="120">
        <v>1</v>
      </c>
      <c r="J32" s="120">
        <v>578</v>
      </c>
      <c r="K32" s="121">
        <v>43937</v>
      </c>
      <c r="L32" s="122" t="s">
        <v>133</v>
      </c>
    </row>
    <row r="33" spans="1:13" ht="15">
      <c r="A33" s="119" t="s">
        <v>130</v>
      </c>
      <c r="B33" s="191">
        <v>709627</v>
      </c>
      <c r="C33" s="120" t="s">
        <v>134</v>
      </c>
      <c r="D33" s="120">
        <v>2010</v>
      </c>
      <c r="E33" s="120" t="s">
        <v>135</v>
      </c>
      <c r="F33" s="120" t="s">
        <v>136</v>
      </c>
      <c r="G33" s="120">
        <v>3</v>
      </c>
      <c r="H33" s="120">
        <v>3</v>
      </c>
      <c r="I33" s="120">
        <v>2</v>
      </c>
      <c r="J33" s="120">
        <v>60</v>
      </c>
      <c r="K33" s="121">
        <v>43937</v>
      </c>
      <c r="L33" s="122" t="s">
        <v>137</v>
      </c>
    </row>
    <row r="34" spans="1:13" ht="15">
      <c r="A34" s="119" t="s">
        <v>130</v>
      </c>
      <c r="B34" s="191">
        <v>709627</v>
      </c>
      <c r="C34" s="120" t="s">
        <v>138</v>
      </c>
      <c r="D34" s="120">
        <v>2012</v>
      </c>
      <c r="E34" s="120" t="s">
        <v>139</v>
      </c>
      <c r="F34" s="120" t="s">
        <v>140</v>
      </c>
      <c r="G34" s="120">
        <v>3</v>
      </c>
      <c r="H34" s="120">
        <v>2</v>
      </c>
      <c r="I34" s="120">
        <v>1</v>
      </c>
      <c r="J34" s="120">
        <v>38</v>
      </c>
      <c r="K34" s="121">
        <v>43937</v>
      </c>
      <c r="L34" s="122" t="s">
        <v>141</v>
      </c>
      <c r="M34" s="120" t="s">
        <v>142</v>
      </c>
    </row>
    <row r="35" spans="1:13" ht="15">
      <c r="A35" s="119" t="s">
        <v>130</v>
      </c>
      <c r="B35" s="191">
        <v>709627</v>
      </c>
      <c r="C35" s="120" t="s">
        <v>143</v>
      </c>
      <c r="D35" s="120">
        <v>2012</v>
      </c>
      <c r="E35" s="120" t="s">
        <v>144</v>
      </c>
      <c r="F35" s="120" t="s">
        <v>40</v>
      </c>
      <c r="G35" s="120">
        <v>1</v>
      </c>
      <c r="H35" s="120">
        <v>1</v>
      </c>
      <c r="I35" s="120">
        <v>1</v>
      </c>
      <c r="J35" s="120">
        <v>50</v>
      </c>
      <c r="K35" s="121">
        <v>43937</v>
      </c>
      <c r="L35" s="122" t="s">
        <v>145</v>
      </c>
    </row>
    <row r="36" spans="1:13" ht="15">
      <c r="A36" s="119" t="s">
        <v>130</v>
      </c>
      <c r="B36" s="191">
        <v>709627</v>
      </c>
      <c r="C36" s="120" t="s">
        <v>146</v>
      </c>
      <c r="D36" s="120">
        <v>2008</v>
      </c>
      <c r="E36" s="120" t="s">
        <v>147</v>
      </c>
      <c r="F36" s="120" t="s">
        <v>148</v>
      </c>
      <c r="G36" s="120">
        <v>1</v>
      </c>
      <c r="H36" s="120">
        <v>2</v>
      </c>
      <c r="I36" s="120">
        <v>2</v>
      </c>
      <c r="J36" s="120">
        <v>68</v>
      </c>
      <c r="K36" s="121">
        <v>43937</v>
      </c>
      <c r="L36" s="122" t="s">
        <v>149</v>
      </c>
    </row>
    <row r="37" spans="1:13" ht="15">
      <c r="A37" s="119" t="s">
        <v>130</v>
      </c>
      <c r="B37" s="191">
        <v>709627</v>
      </c>
      <c r="C37" s="120" t="s">
        <v>150</v>
      </c>
      <c r="D37" s="120">
        <v>2009</v>
      </c>
      <c r="E37" s="120" t="s">
        <v>147</v>
      </c>
      <c r="F37" s="120" t="s">
        <v>151</v>
      </c>
      <c r="G37" s="120">
        <v>1</v>
      </c>
      <c r="H37" s="120">
        <v>1</v>
      </c>
      <c r="I37" s="120">
        <v>1</v>
      </c>
      <c r="J37" s="120">
        <v>181</v>
      </c>
      <c r="K37" s="121">
        <v>43937</v>
      </c>
      <c r="L37" s="122" t="s">
        <v>152</v>
      </c>
    </row>
    <row r="38" spans="1:13" ht="15">
      <c r="A38" s="119" t="s">
        <v>130</v>
      </c>
      <c r="B38" s="191">
        <v>709627</v>
      </c>
      <c r="C38" s="120" t="s">
        <v>153</v>
      </c>
      <c r="D38" s="120">
        <v>2009</v>
      </c>
      <c r="E38" s="120" t="s">
        <v>147</v>
      </c>
      <c r="F38" s="120" t="s">
        <v>136</v>
      </c>
      <c r="G38" s="120">
        <v>1</v>
      </c>
      <c r="H38" s="120">
        <v>1</v>
      </c>
      <c r="I38" s="120">
        <v>1</v>
      </c>
      <c r="J38" s="120">
        <v>105</v>
      </c>
      <c r="K38" s="121">
        <v>43937</v>
      </c>
      <c r="L38" s="122" t="s">
        <v>154</v>
      </c>
    </row>
    <row r="39" spans="1:13" ht="16">
      <c r="A39" s="119" t="s">
        <v>130</v>
      </c>
      <c r="B39" s="191">
        <v>709627</v>
      </c>
      <c r="C39" s="130" t="s">
        <v>155</v>
      </c>
      <c r="D39" s="120">
        <v>2013</v>
      </c>
      <c r="E39" s="126" t="s">
        <v>156</v>
      </c>
      <c r="F39" s="120" t="s">
        <v>157</v>
      </c>
      <c r="G39" s="120">
        <v>2</v>
      </c>
      <c r="H39" s="120">
        <v>2</v>
      </c>
      <c r="I39" s="120">
        <v>2</v>
      </c>
      <c r="J39" s="120">
        <v>249</v>
      </c>
      <c r="K39" s="121">
        <v>44032</v>
      </c>
      <c r="L39" s="131" t="s">
        <v>158</v>
      </c>
      <c r="M39" s="120"/>
    </row>
    <row r="40" spans="1:13" ht="15">
      <c r="A40" s="119" t="s">
        <v>159</v>
      </c>
      <c r="B40" s="191">
        <v>709645</v>
      </c>
      <c r="C40" s="120" t="s">
        <v>160</v>
      </c>
      <c r="D40" s="120">
        <v>2012</v>
      </c>
      <c r="E40" s="120" t="s">
        <v>20</v>
      </c>
      <c r="F40" s="120" t="s">
        <v>161</v>
      </c>
      <c r="G40" s="120">
        <v>2</v>
      </c>
      <c r="H40" s="120">
        <v>3</v>
      </c>
      <c r="I40" s="120">
        <v>3</v>
      </c>
      <c r="J40" s="120">
        <v>87</v>
      </c>
      <c r="K40" s="121">
        <v>43937</v>
      </c>
      <c r="L40" s="122" t="s">
        <v>162</v>
      </c>
      <c r="M40" s="120" t="s">
        <v>163</v>
      </c>
    </row>
    <row r="41" spans="1:13" ht="20.25" customHeight="1">
      <c r="A41" s="119" t="s">
        <v>159</v>
      </c>
      <c r="B41" s="191">
        <v>709645</v>
      </c>
      <c r="C41" s="120" t="s">
        <v>164</v>
      </c>
      <c r="D41" s="120">
        <v>2012</v>
      </c>
      <c r="E41" s="120" t="s">
        <v>165</v>
      </c>
      <c r="F41" s="120" t="s">
        <v>157</v>
      </c>
      <c r="G41" s="120">
        <v>1</v>
      </c>
      <c r="H41" s="120">
        <v>3</v>
      </c>
      <c r="I41" s="120">
        <v>1</v>
      </c>
      <c r="J41" s="120">
        <v>525</v>
      </c>
      <c r="K41" s="121">
        <v>43937</v>
      </c>
      <c r="L41" s="122" t="s">
        <v>166</v>
      </c>
      <c r="M41" s="120" t="s">
        <v>163</v>
      </c>
    </row>
    <row r="42" spans="1:13" ht="15">
      <c r="A42" s="119" t="s">
        <v>159</v>
      </c>
      <c r="B42" s="191">
        <v>709645</v>
      </c>
      <c r="C42" s="120" t="s">
        <v>167</v>
      </c>
      <c r="D42" s="120">
        <v>2012</v>
      </c>
      <c r="E42" s="120" t="s">
        <v>168</v>
      </c>
      <c r="F42" s="120" t="s">
        <v>169</v>
      </c>
      <c r="G42" s="120">
        <v>1</v>
      </c>
      <c r="H42" s="120">
        <v>1</v>
      </c>
      <c r="I42" s="120">
        <v>1</v>
      </c>
      <c r="J42" s="120">
        <v>158</v>
      </c>
      <c r="K42" s="121">
        <v>43937</v>
      </c>
      <c r="L42" s="122" t="s">
        <v>170</v>
      </c>
      <c r="M42" s="120" t="s">
        <v>163</v>
      </c>
    </row>
    <row r="43" spans="1:13" ht="24.75" customHeight="1">
      <c r="A43" s="119" t="s">
        <v>159</v>
      </c>
      <c r="B43" s="191">
        <v>709645</v>
      </c>
      <c r="C43" s="120" t="s">
        <v>171</v>
      </c>
      <c r="D43" s="120">
        <v>2010</v>
      </c>
      <c r="E43" s="120" t="s">
        <v>20</v>
      </c>
      <c r="F43" s="120" t="s">
        <v>161</v>
      </c>
      <c r="G43" s="120">
        <v>2</v>
      </c>
      <c r="H43" s="120">
        <v>3</v>
      </c>
      <c r="I43" s="120">
        <v>3</v>
      </c>
      <c r="J43" s="120">
        <v>234</v>
      </c>
      <c r="K43" s="121">
        <v>43937</v>
      </c>
      <c r="L43" s="122" t="s">
        <v>172</v>
      </c>
      <c r="M43" s="120" t="s">
        <v>163</v>
      </c>
    </row>
    <row r="44" spans="1:13" ht="24.75" customHeight="1">
      <c r="A44" s="119" t="s">
        <v>159</v>
      </c>
      <c r="B44" s="191">
        <v>709645</v>
      </c>
      <c r="C44" s="120" t="s">
        <v>173</v>
      </c>
      <c r="D44" s="120">
        <v>2012</v>
      </c>
      <c r="E44" s="120" t="s">
        <v>174</v>
      </c>
      <c r="F44" s="120" t="s">
        <v>175</v>
      </c>
      <c r="G44" s="120">
        <v>1</v>
      </c>
      <c r="H44" s="120">
        <v>1</v>
      </c>
      <c r="I44" s="120">
        <v>1</v>
      </c>
      <c r="J44" s="120">
        <v>65</v>
      </c>
      <c r="K44" s="121">
        <v>43937</v>
      </c>
      <c r="L44" s="132" t="s">
        <v>176</v>
      </c>
      <c r="M44" s="120" t="s">
        <v>163</v>
      </c>
    </row>
    <row r="45" spans="1:13" ht="15">
      <c r="A45" s="119" t="s">
        <v>159</v>
      </c>
      <c r="B45" s="191">
        <v>709645</v>
      </c>
      <c r="C45" s="120" t="s">
        <v>177</v>
      </c>
      <c r="D45" s="120">
        <v>2012</v>
      </c>
      <c r="E45" s="120" t="s">
        <v>168</v>
      </c>
      <c r="F45" s="120" t="s">
        <v>178</v>
      </c>
      <c r="G45" s="120">
        <v>1</v>
      </c>
      <c r="H45" s="120">
        <v>1</v>
      </c>
      <c r="I45" s="120">
        <v>1</v>
      </c>
      <c r="J45" s="120">
        <v>27</v>
      </c>
      <c r="K45" s="121">
        <v>43937</v>
      </c>
      <c r="L45" s="122" t="s">
        <v>179</v>
      </c>
      <c r="M45" s="120" t="s">
        <v>163</v>
      </c>
    </row>
    <row r="46" spans="1:13" ht="15">
      <c r="A46" s="119" t="s">
        <v>159</v>
      </c>
      <c r="B46" s="191">
        <v>709645</v>
      </c>
      <c r="C46" s="120" t="s">
        <v>180</v>
      </c>
      <c r="D46" s="120">
        <v>2012</v>
      </c>
      <c r="E46" s="120" t="s">
        <v>168</v>
      </c>
      <c r="F46" s="120" t="s">
        <v>44</v>
      </c>
      <c r="G46" s="120">
        <v>1</v>
      </c>
      <c r="H46" s="120">
        <v>2</v>
      </c>
      <c r="I46" s="120">
        <v>2</v>
      </c>
      <c r="J46" s="120">
        <v>39</v>
      </c>
      <c r="K46" s="121">
        <v>43937</v>
      </c>
      <c r="L46" s="124" t="s">
        <v>181</v>
      </c>
      <c r="M46" s="120" t="s">
        <v>163</v>
      </c>
    </row>
    <row r="47" spans="1:13" ht="15">
      <c r="A47" s="119" t="s">
        <v>159</v>
      </c>
      <c r="B47" s="191">
        <v>709645</v>
      </c>
      <c r="C47" s="120" t="s">
        <v>182</v>
      </c>
      <c r="D47" s="120">
        <v>2013</v>
      </c>
      <c r="E47" s="120" t="s">
        <v>174</v>
      </c>
      <c r="F47" s="120" t="s">
        <v>183</v>
      </c>
      <c r="G47" s="120">
        <v>1</v>
      </c>
      <c r="H47" s="120">
        <v>1</v>
      </c>
      <c r="I47" s="120">
        <v>1</v>
      </c>
      <c r="J47" s="120">
        <v>68</v>
      </c>
      <c r="K47" s="121">
        <v>43937</v>
      </c>
      <c r="L47" s="122" t="s">
        <v>184</v>
      </c>
      <c r="M47" s="120" t="s">
        <v>163</v>
      </c>
    </row>
    <row r="48" spans="1:13" ht="15">
      <c r="A48" s="119" t="s">
        <v>159</v>
      </c>
      <c r="B48" s="191">
        <v>709645</v>
      </c>
      <c r="C48" s="120" t="s">
        <v>185</v>
      </c>
      <c r="D48" s="120">
        <v>2012</v>
      </c>
      <c r="E48" s="120" t="s">
        <v>168</v>
      </c>
      <c r="F48" s="120" t="s">
        <v>186</v>
      </c>
      <c r="G48" s="120">
        <v>1</v>
      </c>
      <c r="H48" s="120">
        <v>1</v>
      </c>
      <c r="I48" s="120">
        <v>1</v>
      </c>
      <c r="J48" s="120">
        <v>29</v>
      </c>
      <c r="K48" s="121">
        <v>43937</v>
      </c>
      <c r="L48" s="124" t="s">
        <v>187</v>
      </c>
      <c r="M48" s="120" t="s">
        <v>163</v>
      </c>
    </row>
    <row r="49" spans="1:14" ht="15">
      <c r="A49" s="119" t="s">
        <v>159</v>
      </c>
      <c r="B49" s="191">
        <v>709645</v>
      </c>
      <c r="C49" s="120" t="s">
        <v>188</v>
      </c>
      <c r="D49" s="120">
        <v>2012</v>
      </c>
      <c r="E49" s="120" t="s">
        <v>110</v>
      </c>
      <c r="F49" s="120" t="s">
        <v>189</v>
      </c>
      <c r="G49" s="120">
        <v>1</v>
      </c>
      <c r="H49" s="120">
        <v>1</v>
      </c>
      <c r="I49" s="120">
        <v>2</v>
      </c>
      <c r="J49" s="120">
        <v>28</v>
      </c>
      <c r="K49" s="121">
        <v>43937</v>
      </c>
      <c r="L49" s="122" t="s">
        <v>190</v>
      </c>
      <c r="M49" s="120" t="s">
        <v>163</v>
      </c>
    </row>
    <row r="50" spans="1:14" ht="15">
      <c r="A50" s="119" t="s">
        <v>191</v>
      </c>
      <c r="B50" s="191">
        <v>709717</v>
      </c>
      <c r="C50" s="120" t="s">
        <v>192</v>
      </c>
      <c r="D50" s="120">
        <v>2009</v>
      </c>
      <c r="E50" s="120" t="s">
        <v>193</v>
      </c>
      <c r="F50" s="120" t="s">
        <v>169</v>
      </c>
      <c r="G50" s="120">
        <v>1</v>
      </c>
      <c r="H50" s="120">
        <v>1</v>
      </c>
      <c r="I50" s="120">
        <v>1</v>
      </c>
      <c r="J50" s="120">
        <v>208</v>
      </c>
      <c r="K50" s="133">
        <v>43930</v>
      </c>
      <c r="L50" s="122" t="s">
        <v>194</v>
      </c>
      <c r="M50" s="120" t="s">
        <v>18</v>
      </c>
    </row>
    <row r="51" spans="1:14" ht="15">
      <c r="A51" s="119" t="s">
        <v>191</v>
      </c>
      <c r="B51" s="191">
        <v>709717</v>
      </c>
      <c r="C51" s="120" t="s">
        <v>195</v>
      </c>
      <c r="D51" s="120">
        <v>2009</v>
      </c>
      <c r="E51" s="120" t="s">
        <v>196</v>
      </c>
      <c r="F51" s="120" t="s">
        <v>21</v>
      </c>
      <c r="G51" s="120">
        <v>2</v>
      </c>
      <c r="H51" s="120">
        <v>1</v>
      </c>
      <c r="I51" s="120">
        <v>1</v>
      </c>
      <c r="J51" s="120">
        <v>46</v>
      </c>
      <c r="K51" s="133">
        <v>43930</v>
      </c>
      <c r="L51" s="122" t="s">
        <v>197</v>
      </c>
      <c r="M51" s="120" t="s">
        <v>18</v>
      </c>
    </row>
    <row r="52" spans="1:14" ht="15">
      <c r="A52" s="119" t="s">
        <v>191</v>
      </c>
      <c r="B52" s="191">
        <v>709717</v>
      </c>
      <c r="C52" s="120" t="s">
        <v>198</v>
      </c>
      <c r="D52" s="120">
        <v>2010</v>
      </c>
      <c r="E52" s="120" t="s">
        <v>199</v>
      </c>
      <c r="F52" s="120" t="s">
        <v>200</v>
      </c>
      <c r="G52" s="120">
        <v>2</v>
      </c>
      <c r="H52" s="120">
        <v>1</v>
      </c>
      <c r="I52" s="120">
        <v>1</v>
      </c>
      <c r="J52" s="120">
        <v>103</v>
      </c>
      <c r="K52" s="133">
        <v>43930</v>
      </c>
      <c r="L52" s="122" t="s">
        <v>201</v>
      </c>
      <c r="M52" s="120" t="s">
        <v>18</v>
      </c>
    </row>
    <row r="53" spans="1:14" ht="15">
      <c r="A53" s="119" t="s">
        <v>191</v>
      </c>
      <c r="B53" s="191">
        <v>709717</v>
      </c>
      <c r="C53" s="120" t="s">
        <v>202</v>
      </c>
      <c r="D53" s="120">
        <v>2008</v>
      </c>
      <c r="E53" s="120" t="s">
        <v>203</v>
      </c>
      <c r="F53" s="120" t="s">
        <v>200</v>
      </c>
      <c r="G53" s="120">
        <v>2</v>
      </c>
      <c r="H53" s="120">
        <v>1</v>
      </c>
      <c r="I53" s="120">
        <v>1</v>
      </c>
      <c r="J53" s="120">
        <v>204</v>
      </c>
      <c r="K53" s="133">
        <v>43930</v>
      </c>
      <c r="L53" s="122" t="s">
        <v>204</v>
      </c>
      <c r="M53" s="120" t="s">
        <v>18</v>
      </c>
      <c r="N53" s="120" t="s">
        <v>205</v>
      </c>
    </row>
    <row r="54" spans="1:14" ht="21.75" customHeight="1">
      <c r="A54" s="119" t="s">
        <v>191</v>
      </c>
      <c r="B54" s="191">
        <v>709717</v>
      </c>
      <c r="C54" s="120" t="s">
        <v>206</v>
      </c>
      <c r="D54" s="120">
        <v>2007</v>
      </c>
      <c r="E54" s="120" t="s">
        <v>207</v>
      </c>
      <c r="F54" s="120" t="s">
        <v>169</v>
      </c>
      <c r="G54" s="120">
        <v>1</v>
      </c>
      <c r="H54" s="120">
        <v>1</v>
      </c>
      <c r="I54" s="120">
        <v>1</v>
      </c>
      <c r="J54" s="120">
        <v>72</v>
      </c>
      <c r="K54" s="133">
        <v>43930</v>
      </c>
      <c r="L54" s="122" t="s">
        <v>208</v>
      </c>
      <c r="M54" s="120" t="s">
        <v>18</v>
      </c>
    </row>
    <row r="55" spans="1:14" ht="15">
      <c r="A55" s="119" t="s">
        <v>191</v>
      </c>
      <c r="B55" s="191">
        <v>709717</v>
      </c>
      <c r="C55" s="120" t="s">
        <v>209</v>
      </c>
      <c r="D55" s="120">
        <v>2008</v>
      </c>
      <c r="E55" s="120" t="s">
        <v>210</v>
      </c>
      <c r="F55" s="120" t="s">
        <v>211</v>
      </c>
      <c r="G55" s="120">
        <v>1</v>
      </c>
      <c r="H55" s="120">
        <v>1</v>
      </c>
      <c r="I55" s="120">
        <v>1</v>
      </c>
      <c r="J55" s="120">
        <v>163</v>
      </c>
      <c r="K55" s="133">
        <v>43930</v>
      </c>
      <c r="L55" s="124" t="s">
        <v>212</v>
      </c>
      <c r="M55" s="120" t="s">
        <v>18</v>
      </c>
    </row>
    <row r="56" spans="1:14" ht="15">
      <c r="A56" s="119" t="s">
        <v>191</v>
      </c>
      <c r="B56" s="191">
        <v>709717</v>
      </c>
      <c r="C56" s="120" t="s">
        <v>213</v>
      </c>
      <c r="D56" s="120">
        <v>2007</v>
      </c>
      <c r="E56" s="120" t="s">
        <v>214</v>
      </c>
      <c r="F56" s="120" t="s">
        <v>200</v>
      </c>
      <c r="G56" s="120">
        <v>1</v>
      </c>
      <c r="H56" s="120">
        <v>1</v>
      </c>
      <c r="I56" s="120">
        <v>1</v>
      </c>
      <c r="J56" s="120">
        <v>2691</v>
      </c>
      <c r="K56" s="133">
        <v>43930</v>
      </c>
      <c r="L56" s="122" t="s">
        <v>215</v>
      </c>
      <c r="M56" s="120" t="s">
        <v>18</v>
      </c>
    </row>
    <row r="57" spans="1:14" ht="15">
      <c r="A57" s="119" t="s">
        <v>191</v>
      </c>
      <c r="B57" s="191">
        <v>709717</v>
      </c>
      <c r="C57" s="120" t="s">
        <v>216</v>
      </c>
      <c r="D57" s="120">
        <v>2010</v>
      </c>
      <c r="E57" s="120" t="s">
        <v>217</v>
      </c>
      <c r="F57" s="120" t="s">
        <v>218</v>
      </c>
      <c r="G57" s="120">
        <v>1</v>
      </c>
      <c r="H57" s="120">
        <v>1</v>
      </c>
      <c r="I57" s="120">
        <v>1</v>
      </c>
      <c r="J57" s="120">
        <v>56</v>
      </c>
      <c r="K57" s="133">
        <v>43930</v>
      </c>
      <c r="L57" s="122" t="s">
        <v>219</v>
      </c>
      <c r="M57" s="120" t="s">
        <v>18</v>
      </c>
    </row>
    <row r="58" spans="1:14" ht="15">
      <c r="A58" s="119" t="s">
        <v>191</v>
      </c>
      <c r="B58" s="191">
        <v>709717</v>
      </c>
      <c r="C58" s="120" t="s">
        <v>220</v>
      </c>
      <c r="D58" s="120">
        <v>2010</v>
      </c>
      <c r="E58" s="120" t="s">
        <v>221</v>
      </c>
      <c r="F58" s="120" t="s">
        <v>136</v>
      </c>
      <c r="G58" s="120">
        <v>1</v>
      </c>
      <c r="H58" s="120">
        <v>1</v>
      </c>
      <c r="I58" s="120">
        <v>1</v>
      </c>
      <c r="J58" s="120">
        <v>28</v>
      </c>
      <c r="K58" s="133">
        <v>43930</v>
      </c>
      <c r="L58" s="122" t="s">
        <v>222</v>
      </c>
      <c r="M58" s="120" t="s">
        <v>18</v>
      </c>
    </row>
    <row r="59" spans="1:14" ht="15">
      <c r="A59" s="119" t="s">
        <v>191</v>
      </c>
      <c r="B59" s="191">
        <v>709717</v>
      </c>
      <c r="C59" s="120" t="s">
        <v>223</v>
      </c>
      <c r="D59" s="120">
        <v>2008</v>
      </c>
      <c r="E59" s="120" t="s">
        <v>224</v>
      </c>
      <c r="F59" s="120" t="s">
        <v>225</v>
      </c>
      <c r="G59" s="120">
        <v>1</v>
      </c>
      <c r="H59" s="120">
        <v>1</v>
      </c>
      <c r="I59" s="120">
        <v>1</v>
      </c>
      <c r="J59" s="120">
        <v>100</v>
      </c>
      <c r="K59" s="133">
        <v>43930</v>
      </c>
      <c r="L59" s="122" t="s">
        <v>226</v>
      </c>
      <c r="M59" s="120" t="s">
        <v>18</v>
      </c>
    </row>
    <row r="60" spans="1:14" ht="15">
      <c r="A60" s="125" t="s">
        <v>227</v>
      </c>
      <c r="B60" s="190">
        <v>814692</v>
      </c>
      <c r="C60" s="120" t="s">
        <v>229</v>
      </c>
      <c r="D60" s="120">
        <v>2010</v>
      </c>
      <c r="E60" s="120" t="s">
        <v>230</v>
      </c>
      <c r="F60" s="120" t="s">
        <v>231</v>
      </c>
      <c r="G60" s="120">
        <v>1</v>
      </c>
      <c r="H60" s="120">
        <v>2</v>
      </c>
      <c r="I60" s="120">
        <v>2</v>
      </c>
      <c r="J60" s="120">
        <v>75</v>
      </c>
      <c r="K60" s="121">
        <v>43941</v>
      </c>
      <c r="L60" s="122" t="s">
        <v>232</v>
      </c>
    </row>
    <row r="61" spans="1:14" ht="15">
      <c r="A61" s="125" t="s">
        <v>227</v>
      </c>
      <c r="B61" s="190">
        <v>814692</v>
      </c>
      <c r="C61" s="120" t="s">
        <v>233</v>
      </c>
      <c r="D61" s="120">
        <v>2012</v>
      </c>
      <c r="E61" s="120" t="s">
        <v>234</v>
      </c>
      <c r="F61" s="120" t="s">
        <v>231</v>
      </c>
      <c r="G61" s="120">
        <v>3</v>
      </c>
      <c r="H61" s="120">
        <v>3</v>
      </c>
      <c r="I61" s="120">
        <v>3</v>
      </c>
      <c r="J61" s="120">
        <v>22</v>
      </c>
      <c r="K61" s="121">
        <v>43941</v>
      </c>
      <c r="L61" s="122" t="s">
        <v>235</v>
      </c>
    </row>
    <row r="62" spans="1:14" ht="15">
      <c r="A62" s="125" t="s">
        <v>227</v>
      </c>
      <c r="B62" s="190">
        <v>814692</v>
      </c>
      <c r="C62" s="120" t="s">
        <v>236</v>
      </c>
      <c r="D62" s="120">
        <v>2011</v>
      </c>
      <c r="E62" s="120" t="s">
        <v>237</v>
      </c>
      <c r="F62" s="120" t="s">
        <v>238</v>
      </c>
      <c r="G62" s="120">
        <v>1</v>
      </c>
      <c r="H62" s="120">
        <v>1</v>
      </c>
      <c r="I62" s="120">
        <v>1</v>
      </c>
      <c r="J62" s="120">
        <v>282</v>
      </c>
      <c r="K62" s="121">
        <v>43941</v>
      </c>
      <c r="L62" s="122" t="s">
        <v>239</v>
      </c>
    </row>
    <row r="63" spans="1:14" ht="25.5" customHeight="1">
      <c r="A63" s="125" t="s">
        <v>240</v>
      </c>
      <c r="B63" s="190">
        <v>816168</v>
      </c>
      <c r="C63" s="120" t="s">
        <v>242</v>
      </c>
      <c r="D63" s="120">
        <v>2013</v>
      </c>
      <c r="E63" s="120" t="s">
        <v>243</v>
      </c>
      <c r="F63" s="120" t="s">
        <v>96</v>
      </c>
      <c r="G63" s="120">
        <v>3</v>
      </c>
      <c r="H63" s="120">
        <v>2</v>
      </c>
      <c r="I63" s="120">
        <v>1</v>
      </c>
      <c r="J63" s="120">
        <v>45</v>
      </c>
      <c r="K63" s="121">
        <v>43941</v>
      </c>
      <c r="L63" s="122" t="s">
        <v>244</v>
      </c>
      <c r="M63" s="120" t="s">
        <v>18</v>
      </c>
    </row>
    <row r="64" spans="1:14" ht="15">
      <c r="A64" s="125" t="s">
        <v>240</v>
      </c>
      <c r="B64" s="190">
        <v>816168</v>
      </c>
      <c r="C64" s="120" t="s">
        <v>245</v>
      </c>
      <c r="D64" s="120">
        <v>2011</v>
      </c>
      <c r="E64" s="120" t="s">
        <v>246</v>
      </c>
      <c r="F64" s="120" t="s">
        <v>247</v>
      </c>
      <c r="G64" s="120">
        <v>1</v>
      </c>
      <c r="H64" s="120">
        <v>1</v>
      </c>
      <c r="I64" s="120">
        <v>1</v>
      </c>
      <c r="J64" s="120">
        <v>269</v>
      </c>
      <c r="K64" s="121">
        <v>43941</v>
      </c>
      <c r="L64" s="122" t="s">
        <v>248</v>
      </c>
      <c r="M64" s="120" t="s">
        <v>18</v>
      </c>
    </row>
    <row r="65" spans="1:13" ht="15">
      <c r="A65" s="125" t="s">
        <v>240</v>
      </c>
      <c r="B65" s="190">
        <v>816168</v>
      </c>
      <c r="C65" s="120" t="s">
        <v>249</v>
      </c>
      <c r="D65" s="120">
        <v>2014</v>
      </c>
      <c r="E65" s="120" t="s">
        <v>250</v>
      </c>
      <c r="F65" s="120" t="s">
        <v>251</v>
      </c>
      <c r="G65" s="120">
        <v>3</v>
      </c>
      <c r="H65" s="120">
        <v>3</v>
      </c>
      <c r="I65" s="120">
        <v>3</v>
      </c>
      <c r="J65" s="120">
        <v>68</v>
      </c>
      <c r="K65" s="121">
        <v>43941</v>
      </c>
      <c r="L65" s="122" t="s">
        <v>252</v>
      </c>
      <c r="M65" s="120" t="s">
        <v>18</v>
      </c>
    </row>
    <row r="66" spans="1:13" ht="16.5" customHeight="1">
      <c r="A66" s="125" t="s">
        <v>240</v>
      </c>
      <c r="B66" s="190">
        <v>816168</v>
      </c>
      <c r="C66" s="120" t="s">
        <v>253</v>
      </c>
      <c r="D66" s="120">
        <v>2013</v>
      </c>
      <c r="E66" s="120" t="s">
        <v>254</v>
      </c>
      <c r="F66" s="120" t="s">
        <v>255</v>
      </c>
      <c r="G66" s="120">
        <v>1</v>
      </c>
      <c r="H66" s="120">
        <v>3</v>
      </c>
      <c r="I66" s="120">
        <v>2</v>
      </c>
      <c r="J66" s="120">
        <v>13</v>
      </c>
      <c r="K66" s="121">
        <v>43941</v>
      </c>
      <c r="L66" s="122" t="s">
        <v>256</v>
      </c>
      <c r="M66" s="120" t="s">
        <v>18</v>
      </c>
    </row>
    <row r="67" spans="1:13" ht="15">
      <c r="A67" s="125" t="s">
        <v>240</v>
      </c>
      <c r="B67" s="190">
        <v>816168</v>
      </c>
      <c r="C67" s="120" t="s">
        <v>257</v>
      </c>
      <c r="D67" s="120">
        <v>2014</v>
      </c>
      <c r="E67" s="120" t="s">
        <v>258</v>
      </c>
      <c r="F67" s="120" t="s">
        <v>259</v>
      </c>
      <c r="G67" s="120">
        <v>3</v>
      </c>
      <c r="H67" s="120">
        <v>3</v>
      </c>
      <c r="I67" s="120">
        <v>3</v>
      </c>
      <c r="J67" s="120">
        <v>2</v>
      </c>
      <c r="K67" s="121">
        <v>43941</v>
      </c>
      <c r="L67" s="122" t="s">
        <v>260</v>
      </c>
      <c r="M67" s="120" t="s">
        <v>18</v>
      </c>
    </row>
    <row r="68" spans="1:13" ht="15">
      <c r="A68" s="125" t="s">
        <v>240</v>
      </c>
      <c r="B68" s="190">
        <v>816168</v>
      </c>
      <c r="C68" s="120" t="s">
        <v>261</v>
      </c>
      <c r="D68" s="120">
        <v>2010</v>
      </c>
      <c r="E68" s="120" t="s">
        <v>258</v>
      </c>
      <c r="F68" s="120" t="s">
        <v>262</v>
      </c>
      <c r="G68" s="120">
        <v>2</v>
      </c>
      <c r="H68" s="120">
        <v>3</v>
      </c>
      <c r="I68" s="120">
        <v>2</v>
      </c>
      <c r="J68" s="120">
        <v>148</v>
      </c>
      <c r="K68" s="121">
        <v>43941</v>
      </c>
      <c r="L68" s="124" t="s">
        <v>263</v>
      </c>
      <c r="M68" s="120" t="s">
        <v>18</v>
      </c>
    </row>
    <row r="69" spans="1:13" ht="15">
      <c r="A69" s="125" t="s">
        <v>240</v>
      </c>
      <c r="B69" s="190">
        <v>816168</v>
      </c>
      <c r="C69" s="120" t="s">
        <v>264</v>
      </c>
      <c r="D69" s="120">
        <v>2013</v>
      </c>
      <c r="E69" s="120" t="s">
        <v>237</v>
      </c>
      <c r="F69" s="120" t="s">
        <v>265</v>
      </c>
      <c r="G69" s="120">
        <v>1</v>
      </c>
      <c r="H69" s="120">
        <v>1</v>
      </c>
      <c r="I69" s="120">
        <v>1</v>
      </c>
      <c r="J69" s="120">
        <v>37</v>
      </c>
      <c r="K69" s="121">
        <v>43941</v>
      </c>
      <c r="L69" s="122" t="s">
        <v>266</v>
      </c>
      <c r="M69" s="120" t="s">
        <v>18</v>
      </c>
    </row>
    <row r="70" spans="1:13" ht="15">
      <c r="A70" s="125" t="s">
        <v>240</v>
      </c>
      <c r="B70" s="190">
        <v>816168</v>
      </c>
      <c r="C70" s="120" t="s">
        <v>267</v>
      </c>
      <c r="D70" s="120">
        <v>2012</v>
      </c>
      <c r="E70" s="120" t="s">
        <v>254</v>
      </c>
      <c r="F70" s="120" t="s">
        <v>268</v>
      </c>
      <c r="G70" s="120">
        <v>2</v>
      </c>
      <c r="H70" s="120">
        <v>2</v>
      </c>
      <c r="I70" s="120">
        <v>1</v>
      </c>
      <c r="J70" s="120">
        <v>56</v>
      </c>
      <c r="K70" s="121">
        <v>43941</v>
      </c>
      <c r="L70" s="122" t="s">
        <v>269</v>
      </c>
      <c r="M70" s="120" t="s">
        <v>18</v>
      </c>
    </row>
    <row r="71" spans="1:13" ht="17.25" customHeight="1">
      <c r="A71" s="125" t="s">
        <v>240</v>
      </c>
      <c r="B71" s="190">
        <v>816168</v>
      </c>
      <c r="C71" s="120" t="s">
        <v>270</v>
      </c>
      <c r="D71" s="120">
        <v>2014</v>
      </c>
      <c r="E71" s="120" t="s">
        <v>271</v>
      </c>
      <c r="F71" s="120" t="s">
        <v>272</v>
      </c>
      <c r="G71" s="120">
        <v>3</v>
      </c>
      <c r="H71" s="120">
        <v>2</v>
      </c>
      <c r="I71" s="120">
        <v>1</v>
      </c>
      <c r="J71" s="120">
        <v>20</v>
      </c>
      <c r="K71" s="121">
        <v>43941</v>
      </c>
      <c r="L71" s="122" t="s">
        <v>273</v>
      </c>
      <c r="M71" s="120" t="s">
        <v>18</v>
      </c>
    </row>
    <row r="72" spans="1:13" ht="16.5" customHeight="1">
      <c r="A72" s="125" t="s">
        <v>240</v>
      </c>
      <c r="B72" s="190">
        <v>816168</v>
      </c>
      <c r="C72" s="120" t="s">
        <v>274</v>
      </c>
      <c r="D72" s="120">
        <v>2014</v>
      </c>
      <c r="E72" s="120" t="s">
        <v>275</v>
      </c>
      <c r="F72" s="120" t="s">
        <v>276</v>
      </c>
      <c r="G72" s="120">
        <v>1</v>
      </c>
      <c r="H72" s="120">
        <v>1</v>
      </c>
      <c r="I72" s="120">
        <v>1</v>
      </c>
      <c r="J72" s="120">
        <v>102</v>
      </c>
      <c r="K72" s="121">
        <v>43941</v>
      </c>
      <c r="L72" s="122" t="s">
        <v>277</v>
      </c>
      <c r="M72" s="120" t="s">
        <v>18</v>
      </c>
    </row>
    <row r="73" spans="1:13" ht="17.25" customHeight="1">
      <c r="A73" s="119" t="s">
        <v>278</v>
      </c>
      <c r="B73" s="191">
        <v>816228</v>
      </c>
      <c r="C73" s="120" t="s">
        <v>279</v>
      </c>
      <c r="D73" s="120">
        <v>2011</v>
      </c>
      <c r="E73" s="120" t="s">
        <v>280</v>
      </c>
      <c r="F73" s="120" t="s">
        <v>281</v>
      </c>
      <c r="G73" s="120">
        <v>1</v>
      </c>
      <c r="H73" s="120">
        <v>1</v>
      </c>
      <c r="I73" s="120">
        <v>1</v>
      </c>
      <c r="J73" s="120">
        <v>6</v>
      </c>
      <c r="K73" s="121">
        <v>43933</v>
      </c>
      <c r="L73" s="124" t="s">
        <v>282</v>
      </c>
    </row>
    <row r="74" spans="1:13" ht="19.5" customHeight="1">
      <c r="A74" s="119" t="s">
        <v>283</v>
      </c>
      <c r="B74" s="191">
        <v>903562</v>
      </c>
      <c r="C74" s="126" t="s">
        <v>284</v>
      </c>
      <c r="D74" s="120">
        <v>2010</v>
      </c>
      <c r="E74" s="126" t="s">
        <v>285</v>
      </c>
      <c r="F74" s="127" t="s">
        <v>211</v>
      </c>
      <c r="G74" s="120">
        <v>1</v>
      </c>
      <c r="H74" s="120">
        <v>2</v>
      </c>
      <c r="I74" s="120">
        <v>1</v>
      </c>
      <c r="J74" s="120">
        <v>10</v>
      </c>
      <c r="K74" s="121">
        <v>43933</v>
      </c>
      <c r="L74" s="122" t="s">
        <v>286</v>
      </c>
    </row>
    <row r="75" spans="1:13" ht="19.5" customHeight="1">
      <c r="A75" s="119" t="s">
        <v>283</v>
      </c>
      <c r="B75" s="191">
        <v>903562</v>
      </c>
      <c r="C75" s="120" t="s">
        <v>287</v>
      </c>
      <c r="D75" s="120">
        <v>2012</v>
      </c>
      <c r="E75" s="126" t="s">
        <v>285</v>
      </c>
      <c r="F75" s="120" t="s">
        <v>40</v>
      </c>
      <c r="G75" s="120">
        <v>1</v>
      </c>
      <c r="H75" s="120">
        <v>2</v>
      </c>
      <c r="I75" s="120">
        <v>1</v>
      </c>
      <c r="J75" s="120">
        <v>29</v>
      </c>
      <c r="K75" s="121">
        <v>43933</v>
      </c>
      <c r="L75" s="122" t="s">
        <v>288</v>
      </c>
    </row>
    <row r="76" spans="1:13" ht="15">
      <c r="A76" s="119" t="s">
        <v>283</v>
      </c>
      <c r="B76" s="191">
        <v>903562</v>
      </c>
      <c r="C76" s="126" t="s">
        <v>289</v>
      </c>
      <c r="D76" s="120">
        <v>2011</v>
      </c>
      <c r="E76" s="126" t="s">
        <v>285</v>
      </c>
      <c r="F76" s="127" t="s">
        <v>290</v>
      </c>
      <c r="G76" s="120">
        <v>1</v>
      </c>
      <c r="H76" s="120">
        <v>1</v>
      </c>
      <c r="I76" s="120">
        <v>1</v>
      </c>
      <c r="J76" s="120">
        <v>3</v>
      </c>
      <c r="K76" s="121">
        <v>43933</v>
      </c>
      <c r="L76" s="124" t="s">
        <v>291</v>
      </c>
    </row>
    <row r="77" spans="1:13" ht="19.5" customHeight="1">
      <c r="A77" s="119" t="s">
        <v>283</v>
      </c>
      <c r="B77" s="191">
        <v>903562</v>
      </c>
      <c r="C77" s="126" t="s">
        <v>292</v>
      </c>
      <c r="D77" s="120">
        <v>2012</v>
      </c>
      <c r="E77" s="126" t="s">
        <v>293</v>
      </c>
      <c r="F77" s="127" t="s">
        <v>294</v>
      </c>
      <c r="G77" s="120">
        <v>2</v>
      </c>
      <c r="H77" s="120">
        <v>2</v>
      </c>
      <c r="I77" s="120">
        <v>2</v>
      </c>
      <c r="J77" s="120">
        <v>26</v>
      </c>
      <c r="K77" s="121">
        <v>43933</v>
      </c>
      <c r="L77" s="124" t="s">
        <v>295</v>
      </c>
    </row>
    <row r="78" spans="1:13" ht="15">
      <c r="A78" s="119" t="s">
        <v>283</v>
      </c>
      <c r="B78" s="191">
        <v>903562</v>
      </c>
      <c r="C78" s="126" t="s">
        <v>296</v>
      </c>
      <c r="D78" s="120">
        <v>2014</v>
      </c>
      <c r="E78" s="126" t="s">
        <v>297</v>
      </c>
      <c r="F78" s="127" t="s">
        <v>298</v>
      </c>
      <c r="G78" s="120">
        <v>1</v>
      </c>
      <c r="H78" s="120">
        <v>2</v>
      </c>
      <c r="I78" s="120">
        <v>1</v>
      </c>
      <c r="J78" s="120">
        <v>28</v>
      </c>
      <c r="K78" s="121">
        <v>43933</v>
      </c>
      <c r="L78" s="122" t="s">
        <v>299</v>
      </c>
    </row>
    <row r="79" spans="1:13" ht="18.75" customHeight="1">
      <c r="A79" s="119" t="s">
        <v>283</v>
      </c>
      <c r="B79" s="191">
        <v>903562</v>
      </c>
      <c r="C79" s="126" t="s">
        <v>300</v>
      </c>
      <c r="D79" s="120">
        <v>2014</v>
      </c>
      <c r="E79" s="126" t="s">
        <v>301</v>
      </c>
      <c r="F79" s="127" t="s">
        <v>302</v>
      </c>
      <c r="G79" s="120">
        <v>1</v>
      </c>
      <c r="H79" s="120">
        <v>1</v>
      </c>
      <c r="I79" s="120">
        <v>1</v>
      </c>
      <c r="J79" s="120">
        <v>7</v>
      </c>
      <c r="K79" s="121">
        <v>43933</v>
      </c>
      <c r="L79" s="122" t="s">
        <v>303</v>
      </c>
    </row>
    <row r="80" spans="1:13" ht="15">
      <c r="A80" s="119" t="s">
        <v>283</v>
      </c>
      <c r="B80" s="191">
        <v>903562</v>
      </c>
      <c r="C80" s="126" t="s">
        <v>304</v>
      </c>
      <c r="D80" s="120">
        <v>2013</v>
      </c>
      <c r="E80" s="126" t="s">
        <v>305</v>
      </c>
      <c r="F80" s="127" t="s">
        <v>306</v>
      </c>
      <c r="G80" s="120">
        <v>1</v>
      </c>
      <c r="H80" s="120">
        <v>1</v>
      </c>
      <c r="I80" s="120">
        <v>1</v>
      </c>
      <c r="J80" s="120">
        <v>24</v>
      </c>
      <c r="K80" s="121">
        <v>43933</v>
      </c>
      <c r="L80" s="122" t="s">
        <v>307</v>
      </c>
    </row>
    <row r="81" spans="1:12" ht="15">
      <c r="A81" s="119" t="s">
        <v>283</v>
      </c>
      <c r="B81" s="191">
        <v>903562</v>
      </c>
      <c r="C81" s="120" t="s">
        <v>308</v>
      </c>
      <c r="D81" s="120">
        <v>2011</v>
      </c>
      <c r="E81" s="126" t="s">
        <v>285</v>
      </c>
      <c r="F81" s="127" t="s">
        <v>211</v>
      </c>
      <c r="G81" s="120">
        <v>2</v>
      </c>
      <c r="H81" s="120">
        <v>2</v>
      </c>
      <c r="I81" s="120">
        <v>1</v>
      </c>
      <c r="J81" s="120">
        <v>11</v>
      </c>
      <c r="K81" s="121">
        <v>43933</v>
      </c>
      <c r="L81" s="122" t="s">
        <v>309</v>
      </c>
    </row>
    <row r="82" spans="1:12" ht="15">
      <c r="A82" s="119" t="s">
        <v>310</v>
      </c>
      <c r="B82" s="191">
        <v>948857</v>
      </c>
      <c r="C82" s="120" t="s">
        <v>311</v>
      </c>
      <c r="D82" s="120">
        <v>2011</v>
      </c>
      <c r="E82" s="120" t="s">
        <v>312</v>
      </c>
      <c r="F82" s="120" t="s">
        <v>313</v>
      </c>
      <c r="G82" s="120">
        <v>1</v>
      </c>
      <c r="H82" s="120">
        <v>1</v>
      </c>
      <c r="I82" s="120">
        <v>3</v>
      </c>
      <c r="J82" s="120">
        <v>4</v>
      </c>
      <c r="K82" s="121">
        <v>43943</v>
      </c>
      <c r="L82" s="134" t="s">
        <v>314</v>
      </c>
    </row>
    <row r="83" spans="1:12" ht="15">
      <c r="A83" s="119" t="s">
        <v>310</v>
      </c>
      <c r="B83" s="191">
        <v>948857</v>
      </c>
      <c r="C83" s="120" t="s">
        <v>315</v>
      </c>
      <c r="D83" s="120">
        <v>2011</v>
      </c>
      <c r="E83" s="120" t="s">
        <v>312</v>
      </c>
      <c r="F83" s="120" t="s">
        <v>316</v>
      </c>
      <c r="G83" s="120">
        <v>2</v>
      </c>
      <c r="H83" s="120">
        <v>2</v>
      </c>
      <c r="I83" s="120">
        <v>3</v>
      </c>
      <c r="J83" s="120">
        <v>174</v>
      </c>
      <c r="K83" s="121">
        <v>43943</v>
      </c>
      <c r="L83" s="120" t="s">
        <v>317</v>
      </c>
    </row>
    <row r="84" spans="1:12" ht="15">
      <c r="A84" s="119" t="s">
        <v>310</v>
      </c>
      <c r="B84" s="191">
        <v>948857</v>
      </c>
      <c r="C84" s="120" t="s">
        <v>318</v>
      </c>
      <c r="D84" s="120">
        <v>2013</v>
      </c>
      <c r="E84" s="120" t="s">
        <v>319</v>
      </c>
      <c r="F84" s="120" t="s">
        <v>320</v>
      </c>
      <c r="G84" s="120">
        <v>3</v>
      </c>
      <c r="H84" s="120">
        <v>3</v>
      </c>
      <c r="I84" s="120">
        <v>3</v>
      </c>
      <c r="J84" s="120">
        <v>170</v>
      </c>
      <c r="K84" s="121">
        <v>43943</v>
      </c>
      <c r="L84" s="120" t="s">
        <v>321</v>
      </c>
    </row>
    <row r="85" spans="1:12" ht="15">
      <c r="A85" s="119" t="s">
        <v>310</v>
      </c>
      <c r="B85" s="191">
        <v>948857</v>
      </c>
      <c r="C85" s="120" t="s">
        <v>322</v>
      </c>
      <c r="D85" s="120">
        <v>2013</v>
      </c>
      <c r="E85" s="120" t="s">
        <v>323</v>
      </c>
      <c r="F85" s="120" t="s">
        <v>324</v>
      </c>
      <c r="G85" s="120">
        <v>3</v>
      </c>
      <c r="H85" s="120">
        <v>3</v>
      </c>
      <c r="I85" s="120">
        <v>3</v>
      </c>
      <c r="J85" s="120">
        <v>65</v>
      </c>
      <c r="K85" s="121">
        <v>43943</v>
      </c>
      <c r="L85" s="120" t="s">
        <v>325</v>
      </c>
    </row>
    <row r="86" spans="1:12" ht="15">
      <c r="A86" s="119" t="s">
        <v>310</v>
      </c>
      <c r="B86" s="191">
        <v>948857</v>
      </c>
      <c r="C86" s="120" t="s">
        <v>326</v>
      </c>
      <c r="D86" s="120">
        <v>2012</v>
      </c>
      <c r="E86" s="120" t="s">
        <v>327</v>
      </c>
      <c r="F86" s="120" t="s">
        <v>238</v>
      </c>
      <c r="G86" s="120">
        <v>3</v>
      </c>
      <c r="H86" s="120">
        <v>2</v>
      </c>
      <c r="I86" s="120">
        <v>1</v>
      </c>
      <c r="J86" s="120">
        <v>90</v>
      </c>
      <c r="K86" s="121">
        <v>43943</v>
      </c>
      <c r="L86" s="120" t="s">
        <v>328</v>
      </c>
    </row>
    <row r="87" spans="1:12" ht="15">
      <c r="A87" s="119" t="s">
        <v>310</v>
      </c>
      <c r="B87" s="191">
        <v>948857</v>
      </c>
      <c r="C87" s="120" t="s">
        <v>329</v>
      </c>
      <c r="D87" s="120">
        <v>2013</v>
      </c>
      <c r="E87" s="120" t="s">
        <v>330</v>
      </c>
      <c r="F87" s="120" t="s">
        <v>276</v>
      </c>
      <c r="G87" s="120">
        <v>2</v>
      </c>
      <c r="H87" s="120">
        <v>2</v>
      </c>
      <c r="I87" s="120">
        <v>3</v>
      </c>
      <c r="J87" s="120">
        <v>33</v>
      </c>
      <c r="K87" s="121">
        <v>43943</v>
      </c>
      <c r="L87" s="120" t="s">
        <v>331</v>
      </c>
    </row>
    <row r="88" spans="1:12" ht="15">
      <c r="A88" s="119" t="s">
        <v>310</v>
      </c>
      <c r="B88" s="191">
        <v>948857</v>
      </c>
      <c r="C88" s="120" t="s">
        <v>332</v>
      </c>
      <c r="D88" s="120">
        <v>2013</v>
      </c>
      <c r="E88" s="120" t="s">
        <v>333</v>
      </c>
      <c r="F88" s="120" t="s">
        <v>334</v>
      </c>
      <c r="G88" s="120">
        <v>2</v>
      </c>
      <c r="H88" s="120">
        <v>2</v>
      </c>
      <c r="I88" s="120">
        <v>3</v>
      </c>
      <c r="J88" s="120">
        <v>46</v>
      </c>
      <c r="K88" s="121">
        <v>43943</v>
      </c>
      <c r="L88" s="120" t="s">
        <v>335</v>
      </c>
    </row>
    <row r="89" spans="1:12" ht="15">
      <c r="A89" s="119" t="s">
        <v>310</v>
      </c>
      <c r="B89" s="191">
        <v>948857</v>
      </c>
      <c r="C89" s="120" t="s">
        <v>336</v>
      </c>
      <c r="D89" s="120">
        <v>2012</v>
      </c>
      <c r="E89" s="120" t="s">
        <v>327</v>
      </c>
      <c r="F89" s="120" t="s">
        <v>320</v>
      </c>
      <c r="G89" s="120">
        <v>2</v>
      </c>
      <c r="H89" s="120">
        <v>2</v>
      </c>
      <c r="I89" s="120">
        <v>3</v>
      </c>
      <c r="J89" s="120">
        <v>82</v>
      </c>
      <c r="K89" s="121">
        <v>43943</v>
      </c>
      <c r="L89" s="120" t="s">
        <v>337</v>
      </c>
    </row>
    <row r="90" spans="1:12" ht="15">
      <c r="A90" s="119" t="s">
        <v>310</v>
      </c>
      <c r="B90" s="191">
        <v>948857</v>
      </c>
      <c r="C90" s="126" t="s">
        <v>338</v>
      </c>
      <c r="D90" s="120">
        <v>2012</v>
      </c>
      <c r="E90" s="126" t="s">
        <v>339</v>
      </c>
      <c r="F90" s="120" t="s">
        <v>320</v>
      </c>
      <c r="G90" s="120">
        <v>3</v>
      </c>
      <c r="H90" s="120">
        <v>3</v>
      </c>
      <c r="I90" s="120">
        <v>3</v>
      </c>
      <c r="J90" s="120">
        <v>51</v>
      </c>
      <c r="K90" s="121">
        <v>44033</v>
      </c>
      <c r="L90" s="135" t="s">
        <v>340</v>
      </c>
    </row>
    <row r="91" spans="1:12" ht="15">
      <c r="A91" s="119" t="s">
        <v>341</v>
      </c>
      <c r="B91" s="191">
        <v>949036</v>
      </c>
      <c r="C91" s="126" t="s">
        <v>342</v>
      </c>
      <c r="D91" s="120">
        <v>2014</v>
      </c>
      <c r="E91" s="126" t="s">
        <v>343</v>
      </c>
      <c r="F91" s="127" t="s">
        <v>344</v>
      </c>
      <c r="G91" s="120">
        <v>2</v>
      </c>
      <c r="H91" s="120">
        <v>2</v>
      </c>
      <c r="I91" s="120">
        <v>3</v>
      </c>
      <c r="J91" s="120">
        <v>683</v>
      </c>
      <c r="K91" s="121">
        <v>43943</v>
      </c>
      <c r="L91" s="123" t="s">
        <v>345</v>
      </c>
    </row>
    <row r="92" spans="1:12" ht="15">
      <c r="A92" s="125" t="s">
        <v>346</v>
      </c>
      <c r="B92" s="190">
        <v>1010204</v>
      </c>
      <c r="C92" s="120" t="s">
        <v>348</v>
      </c>
      <c r="D92" s="120">
        <v>2013</v>
      </c>
      <c r="E92" s="120" t="s">
        <v>349</v>
      </c>
      <c r="F92" s="120" t="s">
        <v>350</v>
      </c>
      <c r="G92" s="120">
        <v>1</v>
      </c>
      <c r="H92" s="120">
        <v>2</v>
      </c>
      <c r="I92" s="120">
        <v>1</v>
      </c>
      <c r="J92" s="120">
        <v>109</v>
      </c>
      <c r="K92" s="133">
        <v>43937</v>
      </c>
      <c r="L92" s="122" t="s">
        <v>351</v>
      </c>
    </row>
    <row r="93" spans="1:12" ht="15">
      <c r="A93" s="125" t="s">
        <v>346</v>
      </c>
      <c r="B93" s="190">
        <v>1010204</v>
      </c>
      <c r="C93" s="120" t="s">
        <v>352</v>
      </c>
      <c r="D93" s="120">
        <v>2013</v>
      </c>
      <c r="E93" s="120" t="s">
        <v>353</v>
      </c>
      <c r="F93" s="120" t="s">
        <v>354</v>
      </c>
      <c r="G93" s="120">
        <v>3</v>
      </c>
      <c r="H93" s="120">
        <v>3</v>
      </c>
      <c r="I93" s="120">
        <v>3</v>
      </c>
      <c r="J93" s="120">
        <v>114</v>
      </c>
      <c r="K93" s="133">
        <v>43937</v>
      </c>
      <c r="L93" s="122" t="s">
        <v>355</v>
      </c>
    </row>
    <row r="94" spans="1:12" ht="15">
      <c r="A94" s="125" t="s">
        <v>346</v>
      </c>
      <c r="B94" s="190">
        <v>1010204</v>
      </c>
      <c r="C94" s="120" t="s">
        <v>356</v>
      </c>
      <c r="D94" s="120">
        <v>2014</v>
      </c>
      <c r="E94" s="120" t="s">
        <v>357</v>
      </c>
      <c r="F94" s="120" t="s">
        <v>350</v>
      </c>
      <c r="G94" s="120">
        <v>2</v>
      </c>
      <c r="H94" s="120">
        <v>2</v>
      </c>
      <c r="I94" s="120">
        <v>1</v>
      </c>
      <c r="J94" s="120">
        <v>83</v>
      </c>
      <c r="K94" s="133">
        <v>43937</v>
      </c>
      <c r="L94" s="122" t="s">
        <v>358</v>
      </c>
    </row>
    <row r="95" spans="1:12" ht="15">
      <c r="A95" s="125" t="s">
        <v>346</v>
      </c>
      <c r="B95" s="190">
        <v>1010204</v>
      </c>
      <c r="C95" s="120" t="s">
        <v>359</v>
      </c>
      <c r="D95" s="120">
        <v>2014</v>
      </c>
      <c r="E95" s="120" t="s">
        <v>360</v>
      </c>
      <c r="F95" s="120" t="s">
        <v>361</v>
      </c>
      <c r="G95" s="120">
        <v>3</v>
      </c>
      <c r="H95" s="120">
        <v>3</v>
      </c>
      <c r="I95" s="120">
        <v>2</v>
      </c>
      <c r="J95" s="120">
        <v>22</v>
      </c>
      <c r="K95" s="133">
        <v>43937</v>
      </c>
      <c r="L95" s="122" t="s">
        <v>362</v>
      </c>
    </row>
    <row r="96" spans="1:12" ht="15">
      <c r="A96" s="125" t="s">
        <v>346</v>
      </c>
      <c r="B96" s="190">
        <v>1010204</v>
      </c>
      <c r="C96" s="120" t="s">
        <v>363</v>
      </c>
      <c r="D96" s="120">
        <v>2014</v>
      </c>
      <c r="E96" s="120" t="s">
        <v>353</v>
      </c>
      <c r="F96" s="120" t="s">
        <v>350</v>
      </c>
      <c r="G96" s="120">
        <v>2</v>
      </c>
      <c r="H96" s="120">
        <v>2</v>
      </c>
      <c r="I96" s="120">
        <v>2</v>
      </c>
      <c r="J96" s="120">
        <v>10</v>
      </c>
      <c r="K96" s="133">
        <v>43937</v>
      </c>
      <c r="L96" s="122" t="s">
        <v>364</v>
      </c>
    </row>
    <row r="97" spans="1:13" ht="15">
      <c r="A97" s="125" t="s">
        <v>346</v>
      </c>
      <c r="B97" s="190">
        <v>1010204</v>
      </c>
      <c r="C97" s="120" t="s">
        <v>365</v>
      </c>
      <c r="D97" s="120">
        <v>2012</v>
      </c>
      <c r="E97" s="120" t="s">
        <v>353</v>
      </c>
      <c r="F97" s="120" t="s">
        <v>350</v>
      </c>
      <c r="G97" s="120">
        <v>3</v>
      </c>
      <c r="H97" s="120">
        <v>3</v>
      </c>
      <c r="I97" s="120">
        <v>3</v>
      </c>
      <c r="J97" s="120">
        <v>13</v>
      </c>
      <c r="K97" s="133">
        <v>43937</v>
      </c>
      <c r="L97" s="122" t="s">
        <v>366</v>
      </c>
    </row>
    <row r="98" spans="1:13" ht="15">
      <c r="A98" s="125" t="s">
        <v>367</v>
      </c>
      <c r="B98" s="190">
        <v>1048912</v>
      </c>
      <c r="C98" s="126" t="s">
        <v>369</v>
      </c>
      <c r="D98" s="120">
        <v>2013</v>
      </c>
      <c r="E98" s="126" t="s">
        <v>370</v>
      </c>
      <c r="F98" s="120" t="s">
        <v>371</v>
      </c>
      <c r="G98" s="120">
        <v>3</v>
      </c>
      <c r="H98" s="120">
        <v>3</v>
      </c>
      <c r="I98" s="120">
        <v>3</v>
      </c>
      <c r="J98" s="120">
        <v>50</v>
      </c>
      <c r="K98" s="121">
        <v>43930</v>
      </c>
      <c r="L98" s="122" t="s">
        <v>372</v>
      </c>
      <c r="M98" s="120" t="s">
        <v>18</v>
      </c>
    </row>
    <row r="99" spans="1:13" ht="15">
      <c r="A99" s="125" t="s">
        <v>367</v>
      </c>
      <c r="B99" s="190">
        <v>1048912</v>
      </c>
      <c r="C99" s="126" t="s">
        <v>373</v>
      </c>
      <c r="D99" s="120">
        <v>2015</v>
      </c>
      <c r="E99" s="126" t="s">
        <v>374</v>
      </c>
      <c r="F99" s="120" t="s">
        <v>375</v>
      </c>
      <c r="G99" s="120">
        <v>3</v>
      </c>
      <c r="H99" s="120">
        <v>3</v>
      </c>
      <c r="I99" s="120">
        <v>3</v>
      </c>
      <c r="J99" s="120">
        <v>39</v>
      </c>
      <c r="K99" s="121">
        <v>43930</v>
      </c>
      <c r="L99" s="122" t="s">
        <v>376</v>
      </c>
      <c r="M99" s="120" t="s">
        <v>18</v>
      </c>
    </row>
    <row r="100" spans="1:13" ht="15">
      <c r="A100" s="125" t="s">
        <v>367</v>
      </c>
      <c r="B100" s="190">
        <v>1048912</v>
      </c>
      <c r="C100" s="126" t="s">
        <v>377</v>
      </c>
      <c r="D100" s="120">
        <v>2016</v>
      </c>
      <c r="E100" s="126" t="s">
        <v>378</v>
      </c>
      <c r="F100" s="120" t="s">
        <v>379</v>
      </c>
      <c r="G100" s="120">
        <v>3</v>
      </c>
      <c r="H100" s="120">
        <v>3</v>
      </c>
      <c r="I100" s="120">
        <v>3</v>
      </c>
      <c r="J100" s="120">
        <v>14</v>
      </c>
      <c r="K100" s="121">
        <v>43930</v>
      </c>
      <c r="L100" s="122" t="s">
        <v>380</v>
      </c>
      <c r="M100" s="120" t="s">
        <v>18</v>
      </c>
    </row>
    <row r="101" spans="1:13" ht="15">
      <c r="A101" s="125" t="s">
        <v>367</v>
      </c>
      <c r="B101" s="190">
        <v>1048912</v>
      </c>
      <c r="C101" s="126" t="s">
        <v>381</v>
      </c>
      <c r="D101" s="120">
        <v>2015</v>
      </c>
      <c r="E101" s="126" t="s">
        <v>382</v>
      </c>
      <c r="F101" s="120" t="s">
        <v>96</v>
      </c>
      <c r="G101" s="120">
        <v>3</v>
      </c>
      <c r="H101" s="120">
        <v>2</v>
      </c>
      <c r="I101" s="120">
        <v>3</v>
      </c>
      <c r="J101" s="120">
        <v>5</v>
      </c>
      <c r="K101" s="121">
        <v>43930</v>
      </c>
      <c r="L101" s="122" t="s">
        <v>383</v>
      </c>
      <c r="M101" s="120" t="s">
        <v>18</v>
      </c>
    </row>
    <row r="102" spans="1:13" ht="15">
      <c r="A102" s="125" t="s">
        <v>367</v>
      </c>
      <c r="B102" s="190">
        <v>1048912</v>
      </c>
      <c r="C102" s="126" t="s">
        <v>384</v>
      </c>
      <c r="D102" s="120">
        <v>2014</v>
      </c>
      <c r="E102" s="126" t="s">
        <v>385</v>
      </c>
      <c r="F102" s="120" t="s">
        <v>386</v>
      </c>
      <c r="G102" s="120">
        <v>2</v>
      </c>
      <c r="H102" s="120">
        <v>3</v>
      </c>
      <c r="I102" s="120">
        <v>3</v>
      </c>
      <c r="J102" s="120">
        <v>6</v>
      </c>
      <c r="K102" s="121">
        <v>43929</v>
      </c>
      <c r="L102" s="122" t="s">
        <v>387</v>
      </c>
      <c r="M102" s="120" t="s">
        <v>18</v>
      </c>
    </row>
    <row r="103" spans="1:13" ht="15">
      <c r="A103" s="125" t="s">
        <v>367</v>
      </c>
      <c r="B103" s="190">
        <v>1048912</v>
      </c>
      <c r="C103" s="126" t="s">
        <v>388</v>
      </c>
      <c r="D103" s="120">
        <v>2014</v>
      </c>
      <c r="E103" s="126" t="s">
        <v>382</v>
      </c>
      <c r="F103" s="120" t="s">
        <v>389</v>
      </c>
      <c r="G103" s="120">
        <v>3</v>
      </c>
      <c r="H103" s="120">
        <v>3</v>
      </c>
      <c r="I103" s="120">
        <v>3</v>
      </c>
      <c r="J103" s="120">
        <v>7</v>
      </c>
      <c r="K103" s="121">
        <v>43930</v>
      </c>
      <c r="L103" s="122" t="s">
        <v>390</v>
      </c>
      <c r="M103" s="120" t="s">
        <v>18</v>
      </c>
    </row>
    <row r="104" spans="1:13" ht="15">
      <c r="A104" s="125" t="s">
        <v>367</v>
      </c>
      <c r="B104" s="190">
        <v>1048912</v>
      </c>
      <c r="C104" s="126" t="s">
        <v>391</v>
      </c>
      <c r="D104" s="120">
        <v>2015</v>
      </c>
      <c r="E104" s="126" t="s">
        <v>392</v>
      </c>
      <c r="F104" s="127" t="s">
        <v>393</v>
      </c>
      <c r="G104" s="120">
        <v>2</v>
      </c>
      <c r="H104" s="120">
        <v>2</v>
      </c>
      <c r="I104" s="120">
        <v>3</v>
      </c>
      <c r="J104" s="120">
        <v>1</v>
      </c>
      <c r="K104" s="121">
        <v>43930</v>
      </c>
      <c r="L104" s="122" t="s">
        <v>394</v>
      </c>
      <c r="M104" s="120" t="s">
        <v>18</v>
      </c>
    </row>
    <row r="105" spans="1:13" ht="15">
      <c r="A105" s="125" t="s">
        <v>367</v>
      </c>
      <c r="B105" s="190">
        <v>1048912</v>
      </c>
      <c r="C105" s="126" t="s">
        <v>395</v>
      </c>
      <c r="D105" s="120">
        <v>2015</v>
      </c>
      <c r="E105" s="126" t="s">
        <v>382</v>
      </c>
      <c r="F105" s="127" t="s">
        <v>396</v>
      </c>
      <c r="G105" s="120">
        <v>3</v>
      </c>
      <c r="H105" s="120">
        <v>3</v>
      </c>
      <c r="I105" s="120">
        <v>3</v>
      </c>
      <c r="J105" s="120">
        <v>19</v>
      </c>
      <c r="K105" s="121">
        <v>43930</v>
      </c>
      <c r="L105" s="122" t="s">
        <v>397</v>
      </c>
      <c r="M105" s="120" t="s">
        <v>18</v>
      </c>
    </row>
    <row r="106" spans="1:13" ht="15">
      <c r="A106" s="125" t="s">
        <v>367</v>
      </c>
      <c r="B106" s="190">
        <v>1048912</v>
      </c>
      <c r="C106" s="126" t="s">
        <v>398</v>
      </c>
      <c r="D106" s="120">
        <v>2016</v>
      </c>
      <c r="E106" s="126" t="s">
        <v>399</v>
      </c>
      <c r="F106" s="120" t="s">
        <v>375</v>
      </c>
      <c r="G106" s="120">
        <v>3</v>
      </c>
      <c r="H106" s="120">
        <v>3</v>
      </c>
      <c r="I106" s="120">
        <v>3</v>
      </c>
      <c r="J106" s="120">
        <v>15</v>
      </c>
      <c r="K106" s="121">
        <v>43930</v>
      </c>
      <c r="L106" s="122" t="s">
        <v>400</v>
      </c>
      <c r="M106" s="120" t="s">
        <v>18</v>
      </c>
    </row>
    <row r="107" spans="1:13" ht="15">
      <c r="A107" s="125" t="s">
        <v>367</v>
      </c>
      <c r="B107" s="190">
        <v>1048912</v>
      </c>
      <c r="C107" s="126" t="s">
        <v>401</v>
      </c>
      <c r="D107" s="120">
        <v>2016</v>
      </c>
      <c r="E107" s="126" t="s">
        <v>402</v>
      </c>
      <c r="F107" s="120" t="s">
        <v>403</v>
      </c>
      <c r="G107" s="120">
        <v>2</v>
      </c>
      <c r="H107" s="120">
        <v>2</v>
      </c>
      <c r="I107" s="120">
        <v>2</v>
      </c>
      <c r="J107" s="120">
        <v>21</v>
      </c>
      <c r="K107" s="121">
        <v>43929</v>
      </c>
      <c r="L107" s="122" t="s">
        <v>404</v>
      </c>
      <c r="M107" s="120" t="s">
        <v>18</v>
      </c>
    </row>
    <row r="108" spans="1:13" ht="15">
      <c r="A108" s="125" t="s">
        <v>405</v>
      </c>
      <c r="B108" s="190">
        <v>1137367</v>
      </c>
      <c r="C108" s="120" t="s">
        <v>407</v>
      </c>
      <c r="D108" s="120">
        <v>2011</v>
      </c>
      <c r="E108" s="120" t="s">
        <v>408</v>
      </c>
      <c r="F108" s="120" t="s">
        <v>409</v>
      </c>
      <c r="G108" s="120">
        <v>2</v>
      </c>
      <c r="H108" s="120">
        <v>1</v>
      </c>
      <c r="I108" s="120">
        <v>1</v>
      </c>
      <c r="J108" s="120">
        <v>13</v>
      </c>
      <c r="K108" s="121">
        <v>43935</v>
      </c>
      <c r="L108" s="122" t="s">
        <v>410</v>
      </c>
    </row>
    <row r="109" spans="1:13" ht="15">
      <c r="A109" s="125" t="s">
        <v>405</v>
      </c>
      <c r="B109" s="190">
        <v>1137367</v>
      </c>
      <c r="C109" s="120" t="s">
        <v>411</v>
      </c>
      <c r="D109" s="120">
        <v>2010</v>
      </c>
      <c r="E109" s="120" t="s">
        <v>412</v>
      </c>
      <c r="F109" s="120" t="s">
        <v>413</v>
      </c>
      <c r="G109" s="120">
        <v>1</v>
      </c>
      <c r="H109" s="120">
        <v>1</v>
      </c>
      <c r="I109" s="120">
        <v>1</v>
      </c>
      <c r="J109" s="120">
        <v>12</v>
      </c>
      <c r="K109" s="121">
        <v>43935</v>
      </c>
      <c r="L109" s="124" t="s">
        <v>414</v>
      </c>
    </row>
    <row r="110" spans="1:13" ht="15">
      <c r="A110" s="125" t="s">
        <v>405</v>
      </c>
      <c r="B110" s="190">
        <v>1137367</v>
      </c>
      <c r="C110" s="120" t="s">
        <v>415</v>
      </c>
      <c r="D110" s="120">
        <v>2012</v>
      </c>
      <c r="E110" s="120" t="s">
        <v>416</v>
      </c>
      <c r="F110" s="120" t="s">
        <v>417</v>
      </c>
      <c r="G110" s="120">
        <v>1</v>
      </c>
      <c r="H110" s="120">
        <v>1</v>
      </c>
      <c r="I110" s="120">
        <v>1</v>
      </c>
      <c r="J110" s="120">
        <v>12</v>
      </c>
      <c r="K110" s="121">
        <v>43935</v>
      </c>
      <c r="L110" s="122" t="s">
        <v>418</v>
      </c>
    </row>
    <row r="111" spans="1:13" ht="15">
      <c r="A111" s="125" t="s">
        <v>405</v>
      </c>
      <c r="B111" s="190">
        <v>1137367</v>
      </c>
      <c r="C111" s="120" t="s">
        <v>419</v>
      </c>
      <c r="D111" s="120">
        <v>2009</v>
      </c>
      <c r="E111" s="120" t="s">
        <v>416</v>
      </c>
      <c r="F111" s="120" t="s">
        <v>413</v>
      </c>
      <c r="G111" s="120">
        <v>1</v>
      </c>
      <c r="H111" s="120">
        <v>2</v>
      </c>
      <c r="I111" s="120">
        <v>1</v>
      </c>
      <c r="J111" s="120">
        <v>19</v>
      </c>
      <c r="K111" s="121">
        <v>43935</v>
      </c>
      <c r="L111" s="124" t="s">
        <v>420</v>
      </c>
    </row>
    <row r="112" spans="1:13" ht="17.25" customHeight="1">
      <c r="A112" s="125" t="s">
        <v>405</v>
      </c>
      <c r="B112" s="190">
        <v>1137367</v>
      </c>
      <c r="C112" s="120" t="s">
        <v>421</v>
      </c>
      <c r="D112" s="120">
        <v>2011</v>
      </c>
      <c r="E112" s="120" t="s">
        <v>422</v>
      </c>
      <c r="F112" s="120" t="s">
        <v>423</v>
      </c>
      <c r="G112" s="120">
        <v>1</v>
      </c>
      <c r="H112" s="120">
        <v>1</v>
      </c>
      <c r="I112" s="120">
        <v>1</v>
      </c>
      <c r="J112" s="120">
        <v>33</v>
      </c>
      <c r="K112" s="121">
        <v>43935</v>
      </c>
      <c r="L112" s="122" t="s">
        <v>424</v>
      </c>
    </row>
    <row r="113" spans="1:13" ht="15">
      <c r="A113" s="125" t="s">
        <v>405</v>
      </c>
      <c r="B113" s="190">
        <v>1137367</v>
      </c>
      <c r="C113" s="120" t="s">
        <v>425</v>
      </c>
      <c r="D113" s="120">
        <v>2010</v>
      </c>
      <c r="E113" s="120" t="s">
        <v>416</v>
      </c>
      <c r="F113" s="120" t="s">
        <v>426</v>
      </c>
      <c r="G113" s="120">
        <v>2</v>
      </c>
      <c r="H113" s="120">
        <v>2</v>
      </c>
      <c r="I113" s="120">
        <v>1</v>
      </c>
      <c r="J113" s="120">
        <v>10</v>
      </c>
      <c r="K113" s="121">
        <v>43935</v>
      </c>
      <c r="L113" s="122" t="s">
        <v>427</v>
      </c>
    </row>
    <row r="114" spans="1:13" ht="15">
      <c r="A114" s="125" t="s">
        <v>405</v>
      </c>
      <c r="B114" s="190">
        <v>1137367</v>
      </c>
      <c r="C114" s="120" t="s">
        <v>428</v>
      </c>
      <c r="D114" s="120">
        <v>2010</v>
      </c>
      <c r="E114" s="120" t="s">
        <v>429</v>
      </c>
      <c r="F114" s="120" t="s">
        <v>430</v>
      </c>
      <c r="G114" s="120">
        <v>3</v>
      </c>
      <c r="H114" s="120">
        <v>3</v>
      </c>
      <c r="I114" s="120">
        <v>3</v>
      </c>
      <c r="J114" s="120">
        <v>122</v>
      </c>
      <c r="K114" s="121">
        <v>43933</v>
      </c>
      <c r="L114" s="122" t="s">
        <v>431</v>
      </c>
    </row>
    <row r="115" spans="1:13" ht="15">
      <c r="A115" s="125" t="s">
        <v>405</v>
      </c>
      <c r="B115" s="190">
        <v>1137367</v>
      </c>
      <c r="C115" s="120" t="s">
        <v>432</v>
      </c>
      <c r="D115" s="120">
        <v>2011</v>
      </c>
      <c r="E115" s="120" t="s">
        <v>433</v>
      </c>
      <c r="F115" s="120" t="s">
        <v>96</v>
      </c>
      <c r="G115" s="120">
        <v>3</v>
      </c>
      <c r="H115" s="120">
        <v>3</v>
      </c>
      <c r="I115" s="120">
        <v>3</v>
      </c>
      <c r="J115" s="120">
        <v>76</v>
      </c>
      <c r="K115" s="121">
        <v>43935</v>
      </c>
      <c r="L115" s="124" t="s">
        <v>434</v>
      </c>
    </row>
    <row r="116" spans="1:13" ht="15">
      <c r="A116" s="125" t="s">
        <v>405</v>
      </c>
      <c r="B116" s="190">
        <v>1137367</v>
      </c>
      <c r="C116" s="120" t="s">
        <v>435</v>
      </c>
      <c r="D116" s="120">
        <v>2011</v>
      </c>
      <c r="E116" s="120" t="s">
        <v>436</v>
      </c>
      <c r="F116" s="120" t="s">
        <v>437</v>
      </c>
      <c r="G116" s="120">
        <v>1</v>
      </c>
      <c r="H116" s="120">
        <v>1</v>
      </c>
      <c r="I116" s="120">
        <v>1</v>
      </c>
      <c r="J116" s="120">
        <v>139</v>
      </c>
      <c r="K116" s="121">
        <v>43935</v>
      </c>
      <c r="L116" s="136" t="s">
        <v>438</v>
      </c>
      <c r="M116" s="120" t="s">
        <v>439</v>
      </c>
    </row>
    <row r="117" spans="1:13" ht="18" customHeight="1">
      <c r="A117" s="119" t="s">
        <v>440</v>
      </c>
      <c r="B117" s="191">
        <v>83545</v>
      </c>
      <c r="C117" s="120" t="s">
        <v>441</v>
      </c>
      <c r="D117" s="120">
        <v>2006</v>
      </c>
      <c r="E117" s="120" t="s">
        <v>442</v>
      </c>
      <c r="F117" s="120" t="s">
        <v>443</v>
      </c>
      <c r="G117" s="120">
        <v>2</v>
      </c>
      <c r="H117" s="120">
        <v>3</v>
      </c>
      <c r="I117" s="120">
        <v>3</v>
      </c>
      <c r="J117" s="120">
        <v>85</v>
      </c>
      <c r="K117" s="121">
        <v>43930</v>
      </c>
      <c r="L117" s="122" t="s">
        <v>444</v>
      </c>
      <c r="M117" s="120" t="s">
        <v>18</v>
      </c>
    </row>
    <row r="118" spans="1:13" ht="17.25" customHeight="1">
      <c r="A118" s="119" t="s">
        <v>440</v>
      </c>
      <c r="B118" s="191">
        <v>83545</v>
      </c>
      <c r="C118" s="120" t="s">
        <v>445</v>
      </c>
      <c r="D118" s="120">
        <v>2003</v>
      </c>
      <c r="E118" s="120" t="s">
        <v>446</v>
      </c>
      <c r="F118" s="120" t="s">
        <v>69</v>
      </c>
      <c r="G118" s="120">
        <v>3</v>
      </c>
      <c r="H118" s="120">
        <v>3</v>
      </c>
      <c r="I118" s="120">
        <v>3</v>
      </c>
      <c r="J118" s="120">
        <v>102</v>
      </c>
      <c r="K118" s="121">
        <v>43930</v>
      </c>
      <c r="L118" s="122" t="s">
        <v>447</v>
      </c>
      <c r="M118" s="120" t="s">
        <v>18</v>
      </c>
    </row>
    <row r="119" spans="1:13" ht="15">
      <c r="A119" s="119" t="s">
        <v>440</v>
      </c>
      <c r="B119" s="191">
        <v>83545</v>
      </c>
      <c r="C119" s="120" t="s">
        <v>448</v>
      </c>
      <c r="D119" s="120">
        <v>2002</v>
      </c>
      <c r="E119" s="120" t="s">
        <v>449</v>
      </c>
      <c r="F119" s="120" t="s">
        <v>450</v>
      </c>
      <c r="G119" s="120">
        <v>1</v>
      </c>
      <c r="H119" s="120">
        <v>1</v>
      </c>
      <c r="I119" s="120">
        <v>1</v>
      </c>
      <c r="J119" s="120">
        <v>1771</v>
      </c>
      <c r="K119" s="121">
        <v>43930</v>
      </c>
      <c r="L119" s="124" t="s">
        <v>451</v>
      </c>
      <c r="M119" s="120" t="s">
        <v>18</v>
      </c>
    </row>
    <row r="120" spans="1:13" ht="15">
      <c r="A120" s="119" t="s">
        <v>440</v>
      </c>
      <c r="B120" s="191">
        <v>83545</v>
      </c>
      <c r="C120" s="120" t="s">
        <v>452</v>
      </c>
      <c r="D120" s="120">
        <v>2003</v>
      </c>
      <c r="E120" s="120" t="s">
        <v>453</v>
      </c>
      <c r="F120" s="120" t="s">
        <v>115</v>
      </c>
      <c r="G120" s="120">
        <v>1</v>
      </c>
      <c r="H120" s="120">
        <v>1</v>
      </c>
      <c r="I120" s="120">
        <v>1</v>
      </c>
      <c r="J120" s="120">
        <v>1396</v>
      </c>
      <c r="K120" s="121">
        <v>43930</v>
      </c>
      <c r="L120" s="122" t="s">
        <v>454</v>
      </c>
      <c r="M120" s="120" t="s">
        <v>18</v>
      </c>
    </row>
    <row r="121" spans="1:13" ht="18" customHeight="1">
      <c r="A121" s="119" t="s">
        <v>440</v>
      </c>
      <c r="B121" s="191">
        <v>83545</v>
      </c>
      <c r="C121" s="120" t="s">
        <v>455</v>
      </c>
      <c r="D121" s="120">
        <v>2003</v>
      </c>
      <c r="E121" s="120" t="s">
        <v>456</v>
      </c>
      <c r="F121" s="120" t="s">
        <v>457</v>
      </c>
      <c r="G121" s="120">
        <v>3</v>
      </c>
      <c r="H121" s="120">
        <v>2</v>
      </c>
      <c r="I121" s="120">
        <v>2</v>
      </c>
      <c r="J121" s="120">
        <v>2353</v>
      </c>
      <c r="K121" s="121">
        <v>43930</v>
      </c>
      <c r="L121" s="122" t="s">
        <v>458</v>
      </c>
      <c r="M121" s="120" t="s">
        <v>18</v>
      </c>
    </row>
    <row r="122" spans="1:13" ht="18" customHeight="1">
      <c r="A122" s="119" t="s">
        <v>440</v>
      </c>
      <c r="B122" s="191">
        <v>83545</v>
      </c>
      <c r="C122" s="120" t="s">
        <v>459</v>
      </c>
      <c r="D122" s="120">
        <v>2003</v>
      </c>
      <c r="E122" s="120" t="s">
        <v>460</v>
      </c>
      <c r="F122" s="120" t="s">
        <v>461</v>
      </c>
      <c r="G122" s="120">
        <v>3</v>
      </c>
      <c r="H122" s="120">
        <v>3</v>
      </c>
      <c r="I122" s="120">
        <v>3</v>
      </c>
      <c r="J122" s="120">
        <v>179</v>
      </c>
      <c r="K122" s="121">
        <v>43930</v>
      </c>
      <c r="L122" s="137" t="s">
        <v>462</v>
      </c>
      <c r="M122" s="120" t="s">
        <v>18</v>
      </c>
    </row>
    <row r="123" spans="1:13" ht="15">
      <c r="A123" s="119" t="s">
        <v>440</v>
      </c>
      <c r="B123" s="191">
        <v>83545</v>
      </c>
      <c r="C123" s="120" t="s">
        <v>463</v>
      </c>
      <c r="D123" s="120">
        <v>2005</v>
      </c>
      <c r="E123" s="120" t="s">
        <v>464</v>
      </c>
      <c r="F123" s="120" t="s">
        <v>465</v>
      </c>
      <c r="G123" s="120">
        <v>3</v>
      </c>
      <c r="H123" s="120">
        <v>3</v>
      </c>
      <c r="I123" s="120">
        <v>3</v>
      </c>
      <c r="J123" s="120">
        <v>45</v>
      </c>
      <c r="K123" s="121">
        <v>43930</v>
      </c>
      <c r="L123" s="122" t="s">
        <v>466</v>
      </c>
      <c r="M123" s="120" t="s">
        <v>18</v>
      </c>
    </row>
    <row r="124" spans="1:13" ht="17.25" customHeight="1">
      <c r="A124" s="119" t="s">
        <v>440</v>
      </c>
      <c r="B124" s="191">
        <v>83545</v>
      </c>
      <c r="C124" s="120" t="s">
        <v>467</v>
      </c>
      <c r="D124" s="120">
        <v>2003</v>
      </c>
      <c r="E124" s="120" t="s">
        <v>468</v>
      </c>
      <c r="F124" s="120" t="s">
        <v>104</v>
      </c>
      <c r="G124" s="120">
        <v>1</v>
      </c>
      <c r="H124" s="120">
        <v>1</v>
      </c>
      <c r="I124" s="120">
        <v>1</v>
      </c>
      <c r="J124" s="120">
        <v>243</v>
      </c>
      <c r="K124" s="121">
        <v>43930</v>
      </c>
      <c r="L124" s="124" t="s">
        <v>469</v>
      </c>
      <c r="M124" s="120" t="s">
        <v>18</v>
      </c>
    </row>
    <row r="125" spans="1:13" ht="15">
      <c r="A125" s="119" t="s">
        <v>440</v>
      </c>
      <c r="B125" s="191">
        <v>83545</v>
      </c>
      <c r="C125" s="130" t="s">
        <v>470</v>
      </c>
      <c r="D125" s="120">
        <v>2002</v>
      </c>
      <c r="E125" s="120" t="s">
        <v>453</v>
      </c>
      <c r="F125" s="120" t="s">
        <v>471</v>
      </c>
      <c r="G125" s="120">
        <v>1</v>
      </c>
      <c r="H125" s="120">
        <v>1</v>
      </c>
      <c r="I125" s="120">
        <v>1</v>
      </c>
      <c r="J125" s="120">
        <v>186</v>
      </c>
      <c r="K125" s="121">
        <v>43930</v>
      </c>
      <c r="L125" s="122" t="s">
        <v>472</v>
      </c>
      <c r="M125" s="120" t="s">
        <v>18</v>
      </c>
    </row>
    <row r="126" spans="1:13" ht="18.75" customHeight="1">
      <c r="A126" s="119" t="s">
        <v>440</v>
      </c>
      <c r="B126" s="191">
        <v>83545</v>
      </c>
      <c r="C126" s="120" t="s">
        <v>473</v>
      </c>
      <c r="D126" s="120">
        <v>2001</v>
      </c>
      <c r="E126" s="120" t="s">
        <v>474</v>
      </c>
      <c r="F126" s="120" t="s">
        <v>475</v>
      </c>
      <c r="G126" s="120">
        <v>2</v>
      </c>
      <c r="H126" s="120">
        <v>1</v>
      </c>
      <c r="I126" s="120">
        <v>1</v>
      </c>
      <c r="J126" s="120">
        <v>193</v>
      </c>
      <c r="K126" s="121">
        <v>43927</v>
      </c>
      <c r="L126" s="122" t="s">
        <v>476</v>
      </c>
      <c r="M126" s="120" t="s">
        <v>477</v>
      </c>
    </row>
    <row r="127" spans="1:13" ht="18.75" customHeight="1">
      <c r="A127" s="119" t="s">
        <v>478</v>
      </c>
      <c r="B127" s="191">
        <v>111410</v>
      </c>
      <c r="C127" s="120" t="s">
        <v>479</v>
      </c>
      <c r="D127" s="120">
        <v>2006</v>
      </c>
      <c r="E127" s="120" t="s">
        <v>480</v>
      </c>
      <c r="F127" s="120" t="s">
        <v>481</v>
      </c>
      <c r="G127" s="120">
        <v>2</v>
      </c>
      <c r="H127" s="120">
        <v>2</v>
      </c>
      <c r="I127" s="120">
        <v>3</v>
      </c>
      <c r="J127" s="120">
        <v>204</v>
      </c>
      <c r="K127" s="121">
        <v>43936</v>
      </c>
      <c r="L127" s="122" t="s">
        <v>482</v>
      </c>
      <c r="M127" s="120" t="s">
        <v>18</v>
      </c>
    </row>
    <row r="128" spans="1:13" ht="15">
      <c r="A128" s="119" t="s">
        <v>478</v>
      </c>
      <c r="B128" s="191">
        <v>111410</v>
      </c>
      <c r="C128" s="120" t="s">
        <v>483</v>
      </c>
      <c r="D128" s="120">
        <v>2006</v>
      </c>
      <c r="E128" s="120" t="s">
        <v>484</v>
      </c>
      <c r="F128" s="120" t="s">
        <v>238</v>
      </c>
      <c r="G128" s="120">
        <v>2</v>
      </c>
      <c r="H128" s="120">
        <v>2</v>
      </c>
      <c r="I128" s="120">
        <v>3</v>
      </c>
      <c r="J128" s="120">
        <v>136</v>
      </c>
      <c r="K128" s="121">
        <v>43936</v>
      </c>
      <c r="L128" s="122" t="s">
        <v>485</v>
      </c>
      <c r="M128" s="120" t="s">
        <v>18</v>
      </c>
    </row>
    <row r="129" spans="1:13" ht="16.5" customHeight="1">
      <c r="A129" s="119" t="s">
        <v>478</v>
      </c>
      <c r="B129" s="191">
        <v>111410</v>
      </c>
      <c r="C129" s="120" t="s">
        <v>486</v>
      </c>
      <c r="D129" s="120">
        <v>2005</v>
      </c>
      <c r="E129" s="120" t="s">
        <v>487</v>
      </c>
      <c r="F129" s="120" t="s">
        <v>488</v>
      </c>
      <c r="G129" s="120">
        <v>3</v>
      </c>
      <c r="H129" s="120">
        <v>3</v>
      </c>
      <c r="I129" s="120">
        <v>3</v>
      </c>
      <c r="J129" s="120">
        <v>125</v>
      </c>
      <c r="K129" s="121">
        <v>43936</v>
      </c>
      <c r="L129" s="122" t="s">
        <v>489</v>
      </c>
      <c r="M129" s="120" t="s">
        <v>18</v>
      </c>
    </row>
    <row r="130" spans="1:13" ht="17.25" customHeight="1">
      <c r="A130" s="119" t="s">
        <v>478</v>
      </c>
      <c r="B130" s="191">
        <v>111410</v>
      </c>
      <c r="C130" s="120" t="s">
        <v>490</v>
      </c>
      <c r="D130" s="120">
        <v>2007</v>
      </c>
      <c r="E130" s="120" t="s">
        <v>491</v>
      </c>
      <c r="F130" s="120" t="s">
        <v>492</v>
      </c>
      <c r="G130" s="120">
        <v>3</v>
      </c>
      <c r="H130" s="120">
        <v>3</v>
      </c>
      <c r="I130" s="120">
        <v>3</v>
      </c>
      <c r="J130" s="120">
        <v>161</v>
      </c>
      <c r="K130" s="121">
        <v>43936</v>
      </c>
      <c r="L130" s="122" t="s">
        <v>493</v>
      </c>
      <c r="M130" s="120" t="s">
        <v>18</v>
      </c>
    </row>
    <row r="131" spans="1:13" ht="15.75" customHeight="1">
      <c r="A131" s="119" t="s">
        <v>478</v>
      </c>
      <c r="B131" s="191">
        <v>111410</v>
      </c>
      <c r="C131" s="120" t="s">
        <v>494</v>
      </c>
      <c r="D131" s="120">
        <v>2005</v>
      </c>
      <c r="E131" s="120" t="s">
        <v>495</v>
      </c>
      <c r="F131" s="120" t="s">
        <v>496</v>
      </c>
      <c r="G131" s="120">
        <v>3</v>
      </c>
      <c r="H131" s="120">
        <v>3</v>
      </c>
      <c r="I131" s="120">
        <v>3</v>
      </c>
      <c r="J131" s="120">
        <v>105</v>
      </c>
      <c r="K131" s="121">
        <v>43936</v>
      </c>
      <c r="L131" s="122" t="s">
        <v>497</v>
      </c>
      <c r="M131" s="120" t="s">
        <v>18</v>
      </c>
    </row>
    <row r="132" spans="1:13" ht="18" customHeight="1">
      <c r="A132" s="119" t="s">
        <v>478</v>
      </c>
      <c r="B132" s="191">
        <v>111410</v>
      </c>
      <c r="C132" s="120" t="s">
        <v>498</v>
      </c>
      <c r="D132" s="120">
        <v>2007</v>
      </c>
      <c r="E132" s="120" t="s">
        <v>499</v>
      </c>
      <c r="F132" s="120" t="s">
        <v>488</v>
      </c>
      <c r="G132" s="120">
        <v>3</v>
      </c>
      <c r="H132" s="120">
        <v>3</v>
      </c>
      <c r="I132" s="120">
        <v>3</v>
      </c>
      <c r="J132" s="120">
        <v>51</v>
      </c>
      <c r="K132" s="121">
        <v>43936</v>
      </c>
      <c r="L132" s="122" t="s">
        <v>500</v>
      </c>
      <c r="M132" s="120" t="s">
        <v>18</v>
      </c>
    </row>
    <row r="133" spans="1:13" ht="17.25" customHeight="1">
      <c r="A133" s="119" t="s">
        <v>478</v>
      </c>
      <c r="B133" s="191">
        <v>111410</v>
      </c>
      <c r="C133" s="120" t="s">
        <v>501</v>
      </c>
      <c r="D133" s="120">
        <v>2004</v>
      </c>
      <c r="E133" s="120" t="s">
        <v>502</v>
      </c>
      <c r="F133" s="120" t="s">
        <v>503</v>
      </c>
      <c r="G133" s="120">
        <v>3</v>
      </c>
      <c r="H133" s="120">
        <v>3</v>
      </c>
      <c r="I133" s="120">
        <v>3</v>
      </c>
      <c r="J133" s="120">
        <v>57</v>
      </c>
      <c r="K133" s="121">
        <v>43936</v>
      </c>
      <c r="L133" s="129" t="s">
        <v>504</v>
      </c>
      <c r="M133" s="120" t="s">
        <v>18</v>
      </c>
    </row>
    <row r="134" spans="1:13" ht="16.5" customHeight="1">
      <c r="A134" s="119" t="s">
        <v>478</v>
      </c>
      <c r="B134" s="191">
        <v>111410</v>
      </c>
      <c r="C134" s="120" t="s">
        <v>505</v>
      </c>
      <c r="D134" s="120">
        <v>2005</v>
      </c>
      <c r="E134" s="120" t="s">
        <v>506</v>
      </c>
      <c r="F134" s="120" t="s">
        <v>503</v>
      </c>
      <c r="G134" s="120">
        <v>3</v>
      </c>
      <c r="H134" s="120">
        <v>2</v>
      </c>
      <c r="I134" s="120">
        <v>3</v>
      </c>
      <c r="J134" s="120">
        <v>162</v>
      </c>
      <c r="K134" s="121">
        <v>43936</v>
      </c>
      <c r="L134" s="122" t="s">
        <v>507</v>
      </c>
      <c r="M134" s="120" t="s">
        <v>18</v>
      </c>
    </row>
    <row r="135" spans="1:13" ht="15">
      <c r="A135" s="119" t="s">
        <v>478</v>
      </c>
      <c r="B135" s="191">
        <v>111410</v>
      </c>
      <c r="C135" s="120" t="s">
        <v>508</v>
      </c>
      <c r="D135" s="120">
        <v>2007</v>
      </c>
      <c r="E135" s="120" t="s">
        <v>509</v>
      </c>
      <c r="F135" s="120" t="s">
        <v>218</v>
      </c>
      <c r="G135" s="120">
        <v>3</v>
      </c>
      <c r="H135" s="120">
        <v>3</v>
      </c>
      <c r="I135" s="120">
        <v>3</v>
      </c>
      <c r="J135" s="120">
        <v>846</v>
      </c>
      <c r="K135" s="121">
        <v>43936</v>
      </c>
      <c r="L135" s="122" t="s">
        <v>510</v>
      </c>
      <c r="M135" s="120" t="s">
        <v>18</v>
      </c>
    </row>
    <row r="136" spans="1:13" ht="15" customHeight="1">
      <c r="A136" s="119" t="s">
        <v>478</v>
      </c>
      <c r="B136" s="191">
        <v>111410</v>
      </c>
      <c r="C136" s="120" t="s">
        <v>511</v>
      </c>
      <c r="D136" s="120">
        <v>2004</v>
      </c>
      <c r="E136" s="120" t="s">
        <v>512</v>
      </c>
      <c r="F136" s="120" t="s">
        <v>51</v>
      </c>
      <c r="G136" s="120">
        <v>3</v>
      </c>
      <c r="H136" s="120">
        <v>3</v>
      </c>
      <c r="I136" s="120">
        <v>3</v>
      </c>
      <c r="J136" s="120">
        <v>196</v>
      </c>
      <c r="K136" s="121">
        <v>43936</v>
      </c>
      <c r="L136" s="122" t="s">
        <v>513</v>
      </c>
      <c r="M136" s="120" t="s">
        <v>18</v>
      </c>
    </row>
    <row r="137" spans="1:13" ht="15">
      <c r="A137" s="125" t="s">
        <v>514</v>
      </c>
      <c r="B137" s="190">
        <v>215768</v>
      </c>
      <c r="C137" s="120" t="s">
        <v>516</v>
      </c>
      <c r="D137" s="120">
        <v>2005</v>
      </c>
      <c r="E137" s="120" t="s">
        <v>517</v>
      </c>
      <c r="F137" s="120" t="s">
        <v>518</v>
      </c>
      <c r="G137" s="120">
        <v>3</v>
      </c>
      <c r="H137" s="120">
        <v>2</v>
      </c>
      <c r="I137" s="120">
        <v>2</v>
      </c>
      <c r="J137" s="120">
        <v>7</v>
      </c>
      <c r="K137" s="121">
        <v>43927</v>
      </c>
      <c r="L137" s="124" t="s">
        <v>519</v>
      </c>
    </row>
    <row r="138" spans="1:13" ht="15">
      <c r="A138" s="125" t="s">
        <v>514</v>
      </c>
      <c r="B138" s="190">
        <v>215768</v>
      </c>
      <c r="C138" s="120" t="s">
        <v>520</v>
      </c>
      <c r="D138" s="120">
        <v>2006</v>
      </c>
      <c r="E138" s="120" t="s">
        <v>521</v>
      </c>
      <c r="F138" s="120" t="s">
        <v>316</v>
      </c>
      <c r="G138" s="120">
        <v>3</v>
      </c>
      <c r="H138" s="120">
        <v>2</v>
      </c>
      <c r="I138" s="120">
        <v>1</v>
      </c>
      <c r="J138" s="120">
        <v>418</v>
      </c>
      <c r="K138" s="121">
        <v>43927</v>
      </c>
      <c r="L138" s="122" t="s">
        <v>522</v>
      </c>
    </row>
    <row r="139" spans="1:13" ht="15">
      <c r="A139" s="125" t="s">
        <v>514</v>
      </c>
      <c r="B139" s="190">
        <v>215768</v>
      </c>
      <c r="C139" s="120" t="s">
        <v>523</v>
      </c>
      <c r="D139" s="120">
        <v>2003</v>
      </c>
      <c r="E139" s="120" t="s">
        <v>521</v>
      </c>
      <c r="F139" s="120" t="s">
        <v>524</v>
      </c>
      <c r="G139" s="120">
        <v>1</v>
      </c>
      <c r="H139" s="120">
        <v>2</v>
      </c>
      <c r="I139" s="120">
        <v>2</v>
      </c>
      <c r="J139" s="120">
        <v>209</v>
      </c>
      <c r="K139" s="121">
        <v>43927</v>
      </c>
      <c r="L139" s="122" t="s">
        <v>525</v>
      </c>
    </row>
    <row r="140" spans="1:13" ht="15.75" customHeight="1">
      <c r="A140" s="125" t="s">
        <v>514</v>
      </c>
      <c r="B140" s="190">
        <v>215768</v>
      </c>
      <c r="C140" s="120" t="s">
        <v>526</v>
      </c>
      <c r="D140" s="120">
        <v>2005</v>
      </c>
      <c r="E140" s="120" t="s">
        <v>521</v>
      </c>
      <c r="F140" s="120" t="s">
        <v>524</v>
      </c>
      <c r="G140" s="120">
        <v>2</v>
      </c>
      <c r="H140" s="120">
        <v>2</v>
      </c>
      <c r="I140" s="120">
        <v>2</v>
      </c>
      <c r="J140" s="120">
        <v>48</v>
      </c>
      <c r="K140" s="121">
        <v>43927</v>
      </c>
      <c r="L140" s="122" t="s">
        <v>527</v>
      </c>
    </row>
    <row r="141" spans="1:13" ht="15">
      <c r="A141" s="125" t="s">
        <v>514</v>
      </c>
      <c r="B141" s="190">
        <v>215768</v>
      </c>
      <c r="C141" s="120" t="s">
        <v>528</v>
      </c>
      <c r="D141" s="120">
        <v>2006</v>
      </c>
      <c r="E141" s="120" t="s">
        <v>521</v>
      </c>
      <c r="F141" s="120" t="s">
        <v>529</v>
      </c>
      <c r="G141" s="120">
        <v>2</v>
      </c>
      <c r="H141" s="120">
        <v>2</v>
      </c>
      <c r="I141" s="120">
        <v>2</v>
      </c>
      <c r="J141" s="120">
        <v>86</v>
      </c>
      <c r="K141" s="121">
        <v>43927</v>
      </c>
      <c r="L141" s="122" t="s">
        <v>530</v>
      </c>
    </row>
    <row r="142" spans="1:13" ht="15">
      <c r="A142" s="125" t="s">
        <v>514</v>
      </c>
      <c r="B142" s="190">
        <v>215768</v>
      </c>
      <c r="C142" s="120" t="s">
        <v>531</v>
      </c>
      <c r="D142" s="120">
        <v>2007</v>
      </c>
      <c r="E142" s="120" t="s">
        <v>532</v>
      </c>
      <c r="F142" s="120" t="s">
        <v>533</v>
      </c>
      <c r="G142" s="120">
        <v>1</v>
      </c>
      <c r="H142" s="120">
        <v>2</v>
      </c>
      <c r="I142" s="120">
        <v>2</v>
      </c>
      <c r="J142" s="120">
        <v>213</v>
      </c>
      <c r="K142" s="121">
        <v>43927</v>
      </c>
      <c r="L142" s="122" t="s">
        <v>534</v>
      </c>
    </row>
    <row r="143" spans="1:13" ht="14.25" customHeight="1">
      <c r="A143" s="125" t="s">
        <v>514</v>
      </c>
      <c r="B143" s="190">
        <v>215768</v>
      </c>
      <c r="C143" s="120" t="s">
        <v>535</v>
      </c>
      <c r="D143" s="120">
        <v>2007</v>
      </c>
      <c r="E143" s="120" t="s">
        <v>536</v>
      </c>
      <c r="F143" s="120" t="s">
        <v>537</v>
      </c>
      <c r="G143" s="120">
        <v>3</v>
      </c>
      <c r="H143" s="120">
        <v>3</v>
      </c>
      <c r="I143" s="120">
        <v>3</v>
      </c>
      <c r="J143" s="120">
        <v>44</v>
      </c>
      <c r="K143" s="121">
        <v>43927</v>
      </c>
      <c r="L143" s="122" t="s">
        <v>538</v>
      </c>
    </row>
    <row r="144" spans="1:13" ht="15">
      <c r="A144" s="125" t="s">
        <v>514</v>
      </c>
      <c r="B144" s="190">
        <v>215768</v>
      </c>
      <c r="C144" s="120" t="s">
        <v>539</v>
      </c>
      <c r="D144" s="120">
        <v>2004</v>
      </c>
      <c r="E144" s="120" t="s">
        <v>540</v>
      </c>
      <c r="F144" s="120" t="s">
        <v>537</v>
      </c>
      <c r="G144" s="120">
        <v>3</v>
      </c>
      <c r="H144" s="120">
        <v>3</v>
      </c>
      <c r="I144" s="120">
        <v>3</v>
      </c>
      <c r="J144" s="120">
        <v>14</v>
      </c>
      <c r="K144" s="121">
        <v>43927</v>
      </c>
      <c r="L144" s="122" t="s">
        <v>541</v>
      </c>
    </row>
    <row r="145" spans="1:30" ht="15" customHeight="1">
      <c r="A145" s="125" t="s">
        <v>514</v>
      </c>
      <c r="B145" s="190">
        <v>215768</v>
      </c>
      <c r="C145" s="120" t="s">
        <v>542</v>
      </c>
      <c r="D145" s="120">
        <v>2007</v>
      </c>
      <c r="E145" s="120" t="s">
        <v>521</v>
      </c>
      <c r="F145" s="120" t="s">
        <v>543</v>
      </c>
      <c r="G145" s="120">
        <v>1</v>
      </c>
      <c r="H145" s="120">
        <v>2</v>
      </c>
      <c r="I145" s="120">
        <v>1</v>
      </c>
      <c r="J145" s="120">
        <v>113</v>
      </c>
      <c r="K145" s="121">
        <v>43927</v>
      </c>
      <c r="L145" s="122" t="s">
        <v>544</v>
      </c>
    </row>
    <row r="146" spans="1:30" ht="15">
      <c r="A146" s="125" t="s">
        <v>514</v>
      </c>
      <c r="B146" s="190">
        <v>215768</v>
      </c>
      <c r="C146" s="120" t="s">
        <v>545</v>
      </c>
      <c r="D146" s="120">
        <v>2005</v>
      </c>
      <c r="E146" s="120" t="s">
        <v>546</v>
      </c>
      <c r="F146" s="120" t="s">
        <v>547</v>
      </c>
      <c r="G146" s="120">
        <v>2</v>
      </c>
      <c r="H146" s="120">
        <v>2</v>
      </c>
      <c r="I146" s="120">
        <v>2</v>
      </c>
      <c r="J146" s="120">
        <v>1</v>
      </c>
      <c r="K146" s="121">
        <v>43927</v>
      </c>
      <c r="L146" s="122" t="s">
        <v>548</v>
      </c>
      <c r="M146" s="120"/>
      <c r="N146" s="128"/>
      <c r="O146" s="128"/>
      <c r="P146" s="128"/>
      <c r="Q146" s="128"/>
      <c r="R146" s="128"/>
      <c r="S146" s="128"/>
      <c r="T146" s="128"/>
      <c r="U146" s="128"/>
      <c r="V146" s="128"/>
      <c r="W146" s="128"/>
      <c r="X146" s="128"/>
      <c r="Y146" s="128"/>
      <c r="Z146" s="128"/>
      <c r="AA146" s="128"/>
      <c r="AB146" s="128"/>
      <c r="AC146" s="128"/>
      <c r="AD146" s="128"/>
    </row>
    <row r="147" spans="1:30" ht="15">
      <c r="A147" s="119" t="s">
        <v>549</v>
      </c>
      <c r="B147" s="191">
        <v>215890</v>
      </c>
      <c r="C147" s="120" t="s">
        <v>550</v>
      </c>
      <c r="D147" s="120">
        <v>2007</v>
      </c>
      <c r="E147" s="120" t="s">
        <v>551</v>
      </c>
      <c r="F147" s="120" t="s">
        <v>316</v>
      </c>
      <c r="G147" s="120">
        <v>1</v>
      </c>
      <c r="H147" s="120">
        <v>2</v>
      </c>
      <c r="I147" s="120">
        <v>2</v>
      </c>
      <c r="J147" s="120">
        <v>188</v>
      </c>
      <c r="K147" s="121">
        <v>43922</v>
      </c>
      <c r="L147" s="122" t="s">
        <v>552</v>
      </c>
      <c r="M147" s="120" t="s">
        <v>18</v>
      </c>
    </row>
    <row r="148" spans="1:30" ht="18" customHeight="1">
      <c r="A148" s="119" t="s">
        <v>549</v>
      </c>
      <c r="B148" s="191">
        <v>215890</v>
      </c>
      <c r="C148" s="120" t="s">
        <v>553</v>
      </c>
      <c r="D148" s="120">
        <v>2008</v>
      </c>
      <c r="E148" s="120" t="s">
        <v>554</v>
      </c>
      <c r="F148" s="120" t="s">
        <v>496</v>
      </c>
      <c r="G148" s="120">
        <v>2</v>
      </c>
      <c r="H148" s="120">
        <v>3</v>
      </c>
      <c r="I148" s="120">
        <v>3</v>
      </c>
      <c r="J148" s="120">
        <v>354</v>
      </c>
      <c r="K148" s="121">
        <v>43922</v>
      </c>
      <c r="L148" s="122" t="s">
        <v>555</v>
      </c>
      <c r="M148" s="120" t="s">
        <v>18</v>
      </c>
    </row>
    <row r="149" spans="1:30" ht="20.25" customHeight="1">
      <c r="A149" s="119" t="s">
        <v>549</v>
      </c>
      <c r="B149" s="191">
        <v>215890</v>
      </c>
      <c r="C149" s="120" t="s">
        <v>556</v>
      </c>
      <c r="D149" s="120">
        <v>2007</v>
      </c>
      <c r="E149" s="120" t="s">
        <v>214</v>
      </c>
      <c r="F149" s="120" t="s">
        <v>111</v>
      </c>
      <c r="G149" s="120">
        <v>1</v>
      </c>
      <c r="H149" s="120">
        <v>1</v>
      </c>
      <c r="I149" s="120">
        <v>1</v>
      </c>
      <c r="J149" s="120">
        <v>827</v>
      </c>
      <c r="K149" s="121">
        <v>43922</v>
      </c>
      <c r="L149" s="122" t="s">
        <v>557</v>
      </c>
      <c r="M149" s="120" t="s">
        <v>18</v>
      </c>
    </row>
    <row r="150" spans="1:30" ht="15">
      <c r="A150" s="119" t="s">
        <v>549</v>
      </c>
      <c r="B150" s="191">
        <v>215890</v>
      </c>
      <c r="C150" s="120" t="s">
        <v>558</v>
      </c>
      <c r="D150" s="120">
        <v>2007</v>
      </c>
      <c r="E150" s="120" t="s">
        <v>559</v>
      </c>
      <c r="F150" s="120" t="s">
        <v>560</v>
      </c>
      <c r="G150" s="120">
        <v>1</v>
      </c>
      <c r="H150" s="120">
        <v>1</v>
      </c>
      <c r="I150" s="120">
        <v>1</v>
      </c>
      <c r="J150" s="120">
        <v>443</v>
      </c>
      <c r="K150" s="121">
        <v>43922</v>
      </c>
      <c r="L150" s="122" t="s">
        <v>561</v>
      </c>
      <c r="M150" s="120" t="s">
        <v>18</v>
      </c>
    </row>
    <row r="151" spans="1:30" ht="17.25" customHeight="1">
      <c r="A151" s="119" t="s">
        <v>549</v>
      </c>
      <c r="B151" s="191">
        <v>215890</v>
      </c>
      <c r="C151" s="120" t="s">
        <v>562</v>
      </c>
      <c r="D151" s="120">
        <v>2008</v>
      </c>
      <c r="E151" s="120" t="s">
        <v>563</v>
      </c>
      <c r="F151" s="120" t="s">
        <v>564</v>
      </c>
      <c r="G151" s="120">
        <v>3</v>
      </c>
      <c r="H151" s="120">
        <v>3</v>
      </c>
      <c r="I151" s="120">
        <v>3</v>
      </c>
      <c r="J151" s="120">
        <v>306</v>
      </c>
      <c r="K151" s="121">
        <v>43922</v>
      </c>
      <c r="L151" s="122" t="s">
        <v>565</v>
      </c>
      <c r="M151" s="120" t="s">
        <v>18</v>
      </c>
    </row>
    <row r="152" spans="1:30" ht="17.25" customHeight="1">
      <c r="A152" s="119" t="s">
        <v>549</v>
      </c>
      <c r="B152" s="191">
        <v>215890</v>
      </c>
      <c r="C152" s="120" t="s">
        <v>566</v>
      </c>
      <c r="D152" s="120">
        <v>2008</v>
      </c>
      <c r="E152" s="120" t="s">
        <v>567</v>
      </c>
      <c r="F152" s="120" t="s">
        <v>568</v>
      </c>
      <c r="G152" s="120">
        <v>3</v>
      </c>
      <c r="H152" s="120">
        <v>3</v>
      </c>
      <c r="I152" s="120">
        <v>3</v>
      </c>
      <c r="J152" s="120">
        <v>26</v>
      </c>
      <c r="K152" s="121">
        <v>43922</v>
      </c>
      <c r="L152" s="122" t="s">
        <v>569</v>
      </c>
      <c r="M152" s="120" t="s">
        <v>18</v>
      </c>
    </row>
    <row r="153" spans="1:30" ht="17.25" customHeight="1">
      <c r="A153" s="119" t="s">
        <v>549</v>
      </c>
      <c r="B153" s="191">
        <v>215890</v>
      </c>
      <c r="C153" s="120" t="s">
        <v>570</v>
      </c>
      <c r="D153" s="120">
        <v>2008</v>
      </c>
      <c r="E153" s="120" t="s">
        <v>571</v>
      </c>
      <c r="F153" s="120" t="s">
        <v>316</v>
      </c>
      <c r="G153" s="120">
        <v>2</v>
      </c>
      <c r="H153" s="120">
        <v>2</v>
      </c>
      <c r="I153" s="120">
        <v>3</v>
      </c>
      <c r="J153" s="120">
        <v>45</v>
      </c>
      <c r="K153" s="121">
        <v>43922</v>
      </c>
      <c r="L153" s="122" t="s">
        <v>572</v>
      </c>
      <c r="M153" s="120" t="s">
        <v>18</v>
      </c>
    </row>
    <row r="154" spans="1:30" ht="15">
      <c r="A154" s="119" t="s">
        <v>549</v>
      </c>
      <c r="B154" s="191">
        <v>215890</v>
      </c>
      <c r="C154" s="120" t="s">
        <v>573</v>
      </c>
      <c r="D154" s="120">
        <v>2006</v>
      </c>
      <c r="E154" s="120" t="s">
        <v>532</v>
      </c>
      <c r="F154" s="120" t="s">
        <v>574</v>
      </c>
      <c r="G154" s="120">
        <v>2</v>
      </c>
      <c r="H154" s="120">
        <v>3</v>
      </c>
      <c r="I154" s="120">
        <v>3</v>
      </c>
      <c r="J154" s="120">
        <v>183</v>
      </c>
      <c r="K154" s="121">
        <v>43922</v>
      </c>
      <c r="L154" s="122" t="s">
        <v>575</v>
      </c>
      <c r="M154" s="120" t="s">
        <v>18</v>
      </c>
    </row>
    <row r="155" spans="1:30" ht="15">
      <c r="A155" s="119" t="s">
        <v>549</v>
      </c>
      <c r="B155" s="191">
        <v>215890</v>
      </c>
      <c r="C155" s="120" t="s">
        <v>576</v>
      </c>
      <c r="D155" s="120">
        <v>2006</v>
      </c>
      <c r="E155" s="120" t="s">
        <v>577</v>
      </c>
      <c r="F155" s="120" t="s">
        <v>578</v>
      </c>
      <c r="G155" s="120">
        <v>3</v>
      </c>
      <c r="H155" s="120">
        <v>3</v>
      </c>
      <c r="I155" s="120">
        <v>3</v>
      </c>
      <c r="J155" s="120">
        <v>371</v>
      </c>
      <c r="K155" s="121">
        <v>43922</v>
      </c>
      <c r="L155" s="122" t="s">
        <v>579</v>
      </c>
      <c r="M155" s="120" t="s">
        <v>18</v>
      </c>
    </row>
    <row r="156" spans="1:30" ht="15">
      <c r="A156" s="119" t="s">
        <v>549</v>
      </c>
      <c r="B156" s="191">
        <v>215890</v>
      </c>
      <c r="C156" s="120" t="s">
        <v>580</v>
      </c>
      <c r="D156" s="120">
        <v>2007</v>
      </c>
      <c r="E156" s="120" t="s">
        <v>563</v>
      </c>
      <c r="F156" s="120" t="s">
        <v>496</v>
      </c>
      <c r="G156" s="120">
        <v>3</v>
      </c>
      <c r="H156" s="120">
        <v>3</v>
      </c>
      <c r="I156" s="120">
        <v>3</v>
      </c>
      <c r="J156" s="120">
        <v>274</v>
      </c>
      <c r="K156" s="121">
        <v>43922</v>
      </c>
      <c r="L156" s="129" t="s">
        <v>581</v>
      </c>
      <c r="M156" s="120" t="s">
        <v>18</v>
      </c>
    </row>
    <row r="157" spans="1:30" ht="15">
      <c r="A157" s="119" t="s">
        <v>582</v>
      </c>
      <c r="B157" s="191">
        <v>216560</v>
      </c>
      <c r="C157" s="120" t="s">
        <v>583</v>
      </c>
      <c r="D157" s="120">
        <v>2003</v>
      </c>
      <c r="E157" s="120" t="s">
        <v>584</v>
      </c>
      <c r="F157" s="120" t="s">
        <v>585</v>
      </c>
      <c r="G157" s="120">
        <v>1</v>
      </c>
      <c r="H157" s="120">
        <v>1</v>
      </c>
      <c r="I157" s="120">
        <v>3</v>
      </c>
      <c r="J157" s="120">
        <v>328</v>
      </c>
      <c r="K157" s="121">
        <v>44033</v>
      </c>
      <c r="L157" s="124" t="s">
        <v>586</v>
      </c>
    </row>
    <row r="158" spans="1:30" ht="14.25" customHeight="1">
      <c r="A158" s="119" t="s">
        <v>582</v>
      </c>
      <c r="B158" s="191">
        <v>216560</v>
      </c>
      <c r="C158" s="120" t="s">
        <v>587</v>
      </c>
      <c r="D158" s="120">
        <v>2004</v>
      </c>
      <c r="E158" s="120" t="s">
        <v>588</v>
      </c>
      <c r="F158" s="120" t="s">
        <v>589</v>
      </c>
      <c r="G158" s="120">
        <v>3</v>
      </c>
      <c r="H158" s="120">
        <v>3</v>
      </c>
      <c r="I158" s="120">
        <v>3</v>
      </c>
      <c r="J158" s="120">
        <v>7</v>
      </c>
      <c r="K158" s="121">
        <v>44033</v>
      </c>
      <c r="L158" s="120" t="s">
        <v>587</v>
      </c>
    </row>
    <row r="159" spans="1:30" ht="14.25" customHeight="1">
      <c r="A159" s="119" t="s">
        <v>582</v>
      </c>
      <c r="B159" s="191">
        <v>216560</v>
      </c>
      <c r="C159" s="120" t="s">
        <v>590</v>
      </c>
      <c r="D159" s="120">
        <v>2004</v>
      </c>
      <c r="E159" s="120" t="s">
        <v>591</v>
      </c>
      <c r="F159" s="120" t="s">
        <v>471</v>
      </c>
      <c r="G159" s="120">
        <v>3</v>
      </c>
      <c r="H159" s="120">
        <v>3</v>
      </c>
      <c r="I159" s="120">
        <v>2</v>
      </c>
      <c r="J159" s="120">
        <v>72</v>
      </c>
      <c r="K159" s="121">
        <v>44033</v>
      </c>
      <c r="L159" s="124" t="s">
        <v>592</v>
      </c>
    </row>
    <row r="160" spans="1:30" ht="15">
      <c r="A160" s="119" t="s">
        <v>582</v>
      </c>
      <c r="B160" s="191">
        <v>216560</v>
      </c>
      <c r="C160" s="120" t="s">
        <v>593</v>
      </c>
      <c r="D160" s="120">
        <v>2003</v>
      </c>
      <c r="E160" s="120" t="s">
        <v>594</v>
      </c>
      <c r="F160" s="120" t="s">
        <v>595</v>
      </c>
      <c r="G160" s="120">
        <v>1</v>
      </c>
      <c r="H160" s="120">
        <v>1</v>
      </c>
      <c r="I160" s="120">
        <v>3</v>
      </c>
      <c r="J160" s="120">
        <v>21</v>
      </c>
      <c r="K160" s="121">
        <v>44033</v>
      </c>
      <c r="L160" s="120" t="s">
        <v>596</v>
      </c>
    </row>
    <row r="161" spans="1:13" ht="15">
      <c r="A161" s="119" t="s">
        <v>582</v>
      </c>
      <c r="B161" s="191">
        <v>216560</v>
      </c>
      <c r="C161" s="120" t="s">
        <v>597</v>
      </c>
      <c r="D161" s="120">
        <v>2005</v>
      </c>
      <c r="E161" s="120" t="s">
        <v>598</v>
      </c>
      <c r="F161" s="120" t="s">
        <v>599</v>
      </c>
      <c r="G161" s="120">
        <v>2</v>
      </c>
      <c r="H161" s="120">
        <v>1</v>
      </c>
      <c r="I161" s="120">
        <v>3</v>
      </c>
      <c r="J161" s="120">
        <v>0</v>
      </c>
      <c r="K161" s="121">
        <v>44033</v>
      </c>
      <c r="L161" s="123" t="s">
        <v>600</v>
      </c>
    </row>
    <row r="162" spans="1:13" ht="15">
      <c r="A162" s="119" t="s">
        <v>582</v>
      </c>
      <c r="B162" s="191">
        <v>216560</v>
      </c>
      <c r="C162" s="120" t="s">
        <v>601</v>
      </c>
      <c r="D162" s="120">
        <v>2003</v>
      </c>
      <c r="E162" s="120" t="s">
        <v>602</v>
      </c>
      <c r="F162" s="120" t="s">
        <v>603</v>
      </c>
      <c r="G162" s="120">
        <v>2</v>
      </c>
      <c r="H162" s="120">
        <v>2</v>
      </c>
      <c r="I162" s="120">
        <v>1</v>
      </c>
      <c r="J162" s="120">
        <v>28</v>
      </c>
      <c r="K162" s="121">
        <v>44033</v>
      </c>
      <c r="L162" s="138" t="s">
        <v>604</v>
      </c>
    </row>
    <row r="163" spans="1:13" ht="15">
      <c r="A163" s="119" t="s">
        <v>582</v>
      </c>
      <c r="B163" s="191">
        <v>216560</v>
      </c>
      <c r="C163" s="120" t="s">
        <v>605</v>
      </c>
      <c r="D163" s="120">
        <v>2005</v>
      </c>
      <c r="E163" s="120" t="s">
        <v>606</v>
      </c>
      <c r="F163" s="120" t="s">
        <v>589</v>
      </c>
      <c r="G163" s="120">
        <v>1</v>
      </c>
      <c r="H163" s="120">
        <v>1</v>
      </c>
      <c r="I163" s="120">
        <v>3</v>
      </c>
      <c r="J163" s="120">
        <v>70</v>
      </c>
      <c r="K163" s="121">
        <v>44033</v>
      </c>
      <c r="L163" s="139" t="s">
        <v>607</v>
      </c>
    </row>
    <row r="164" spans="1:13" ht="15">
      <c r="A164" s="119" t="s">
        <v>582</v>
      </c>
      <c r="B164" s="191">
        <v>216560</v>
      </c>
      <c r="C164" s="120" t="s">
        <v>608</v>
      </c>
      <c r="D164" s="120">
        <v>2006</v>
      </c>
      <c r="E164" s="120" t="s">
        <v>609</v>
      </c>
      <c r="F164" s="120" t="s">
        <v>169</v>
      </c>
      <c r="G164" s="120">
        <v>2</v>
      </c>
      <c r="H164" s="120">
        <v>2</v>
      </c>
      <c r="I164" s="120">
        <v>1</v>
      </c>
      <c r="J164" s="120">
        <v>237</v>
      </c>
      <c r="K164" s="121">
        <v>44033</v>
      </c>
      <c r="L164" s="120" t="s">
        <v>610</v>
      </c>
    </row>
    <row r="165" spans="1:13" ht="15">
      <c r="A165" s="119" t="s">
        <v>582</v>
      </c>
      <c r="B165" s="191">
        <v>216560</v>
      </c>
      <c r="C165" s="120" t="s">
        <v>611</v>
      </c>
      <c r="D165" s="120">
        <v>2005</v>
      </c>
      <c r="E165" s="120" t="s">
        <v>612</v>
      </c>
      <c r="F165" s="120" t="s">
        <v>475</v>
      </c>
      <c r="G165" s="120">
        <v>3</v>
      </c>
      <c r="H165" s="120">
        <v>3</v>
      </c>
      <c r="I165" s="120">
        <v>1</v>
      </c>
      <c r="J165" s="120">
        <v>321</v>
      </c>
      <c r="K165" s="121">
        <v>44033</v>
      </c>
      <c r="L165" s="120" t="s">
        <v>613</v>
      </c>
    </row>
    <row r="166" spans="1:13" ht="16">
      <c r="A166" s="119" t="s">
        <v>582</v>
      </c>
      <c r="B166" s="191">
        <v>216560</v>
      </c>
      <c r="C166" s="120" t="s">
        <v>614</v>
      </c>
      <c r="D166" s="120">
        <v>2008</v>
      </c>
      <c r="E166" s="120" t="s">
        <v>615</v>
      </c>
      <c r="F166" s="120" t="s">
        <v>200</v>
      </c>
      <c r="G166" s="120">
        <v>2</v>
      </c>
      <c r="H166" s="120">
        <v>1</v>
      </c>
      <c r="I166" s="120">
        <v>1</v>
      </c>
      <c r="J166" s="120">
        <v>6</v>
      </c>
      <c r="K166" s="121">
        <v>44033</v>
      </c>
      <c r="L166" s="140" t="s">
        <v>616</v>
      </c>
    </row>
    <row r="167" spans="1:13" ht="15">
      <c r="A167" s="119" t="s">
        <v>617</v>
      </c>
      <c r="B167" s="191">
        <v>216588</v>
      </c>
      <c r="C167" s="120" t="s">
        <v>618</v>
      </c>
      <c r="D167" s="120">
        <v>2005</v>
      </c>
      <c r="E167" s="120" t="s">
        <v>619</v>
      </c>
      <c r="F167" s="120" t="s">
        <v>620</v>
      </c>
      <c r="G167" s="120">
        <v>1</v>
      </c>
      <c r="H167" s="120">
        <v>1</v>
      </c>
      <c r="I167" s="120">
        <v>2</v>
      </c>
      <c r="J167" s="120">
        <v>90</v>
      </c>
      <c r="K167" s="121">
        <v>43910</v>
      </c>
      <c r="L167" s="124" t="s">
        <v>621</v>
      </c>
    </row>
    <row r="168" spans="1:13" ht="15">
      <c r="A168" s="119" t="s">
        <v>617</v>
      </c>
      <c r="B168" s="191">
        <v>216588</v>
      </c>
      <c r="C168" s="120" t="s">
        <v>622</v>
      </c>
      <c r="D168" s="120">
        <v>2006</v>
      </c>
      <c r="E168" s="120" t="s">
        <v>532</v>
      </c>
      <c r="F168" s="120" t="s">
        <v>623</v>
      </c>
      <c r="G168" s="120">
        <v>3</v>
      </c>
      <c r="H168" s="120">
        <v>3</v>
      </c>
      <c r="I168" s="120">
        <v>2</v>
      </c>
      <c r="J168" s="120">
        <v>63</v>
      </c>
      <c r="K168" s="121">
        <v>43910</v>
      </c>
      <c r="L168" s="122" t="s">
        <v>624</v>
      </c>
    </row>
    <row r="169" spans="1:13" ht="15">
      <c r="A169" s="119" t="s">
        <v>617</v>
      </c>
      <c r="B169" s="191">
        <v>216588</v>
      </c>
      <c r="C169" s="120" t="s">
        <v>625</v>
      </c>
      <c r="D169" s="120">
        <v>2006</v>
      </c>
      <c r="E169" s="120" t="s">
        <v>626</v>
      </c>
      <c r="F169" s="120" t="s">
        <v>627</v>
      </c>
      <c r="G169" s="120">
        <v>3</v>
      </c>
      <c r="H169" s="120">
        <v>3</v>
      </c>
      <c r="I169" s="120">
        <v>3</v>
      </c>
      <c r="J169" s="120">
        <v>65</v>
      </c>
      <c r="K169" s="121">
        <v>43910</v>
      </c>
      <c r="L169" s="124" t="s">
        <v>628</v>
      </c>
    </row>
    <row r="170" spans="1:13" ht="15">
      <c r="A170" s="119" t="s">
        <v>617</v>
      </c>
      <c r="B170" s="191">
        <v>216588</v>
      </c>
      <c r="C170" s="120" t="s">
        <v>629</v>
      </c>
      <c r="D170" s="120">
        <v>2005</v>
      </c>
      <c r="E170" s="120" t="s">
        <v>630</v>
      </c>
      <c r="F170" s="120" t="s">
        <v>471</v>
      </c>
      <c r="G170" s="120">
        <v>3</v>
      </c>
      <c r="H170" s="120">
        <v>2</v>
      </c>
      <c r="I170" s="120">
        <v>2</v>
      </c>
      <c r="J170" s="120">
        <v>660</v>
      </c>
      <c r="K170" s="121">
        <v>43910</v>
      </c>
      <c r="L170" s="122" t="s">
        <v>631</v>
      </c>
    </row>
    <row r="171" spans="1:13" ht="15">
      <c r="A171" s="119" t="s">
        <v>617</v>
      </c>
      <c r="B171" s="191">
        <v>216588</v>
      </c>
      <c r="C171" s="120" t="s">
        <v>632</v>
      </c>
      <c r="D171" s="120">
        <v>2006</v>
      </c>
      <c r="E171" s="120" t="s">
        <v>633</v>
      </c>
      <c r="F171" s="120" t="s">
        <v>634</v>
      </c>
      <c r="G171" s="120">
        <v>1</v>
      </c>
      <c r="H171" s="120">
        <v>2</v>
      </c>
      <c r="I171" s="120">
        <v>2</v>
      </c>
      <c r="J171" s="120">
        <v>194</v>
      </c>
      <c r="K171" s="121">
        <v>43910</v>
      </c>
      <c r="L171" s="122" t="s">
        <v>635</v>
      </c>
    </row>
    <row r="172" spans="1:13" ht="15">
      <c r="A172" s="119" t="s">
        <v>617</v>
      </c>
      <c r="B172" s="191">
        <v>216588</v>
      </c>
      <c r="C172" s="120" t="s">
        <v>636</v>
      </c>
      <c r="D172" s="120">
        <v>2006</v>
      </c>
      <c r="E172" s="120" t="s">
        <v>637</v>
      </c>
      <c r="F172" s="120" t="s">
        <v>211</v>
      </c>
      <c r="G172" s="120">
        <v>2</v>
      </c>
      <c r="H172" s="120">
        <v>2</v>
      </c>
      <c r="I172" s="120">
        <v>2</v>
      </c>
      <c r="J172" s="120">
        <v>129</v>
      </c>
      <c r="K172" s="121">
        <v>43910</v>
      </c>
      <c r="L172" s="122" t="s">
        <v>638</v>
      </c>
    </row>
    <row r="173" spans="1:13" ht="15">
      <c r="A173" s="119" t="s">
        <v>617</v>
      </c>
      <c r="B173" s="191">
        <v>216588</v>
      </c>
      <c r="C173" s="120" t="s">
        <v>639</v>
      </c>
      <c r="D173" s="120">
        <v>2006</v>
      </c>
      <c r="E173" s="120" t="s">
        <v>640</v>
      </c>
      <c r="F173" s="120" t="s">
        <v>634</v>
      </c>
      <c r="G173" s="120">
        <v>1</v>
      </c>
      <c r="H173" s="120">
        <v>1</v>
      </c>
      <c r="I173" s="120">
        <v>1</v>
      </c>
      <c r="J173" s="120">
        <v>109</v>
      </c>
      <c r="K173" s="121">
        <v>43910</v>
      </c>
      <c r="L173" s="122" t="s">
        <v>641</v>
      </c>
    </row>
    <row r="174" spans="1:13" ht="18.75" customHeight="1">
      <c r="A174" s="119" t="s">
        <v>642</v>
      </c>
      <c r="B174" s="191">
        <v>218001</v>
      </c>
      <c r="C174" s="126" t="s">
        <v>643</v>
      </c>
      <c r="D174" s="120">
        <v>2005</v>
      </c>
      <c r="E174" s="126" t="s">
        <v>644</v>
      </c>
      <c r="F174" s="127" t="s">
        <v>645</v>
      </c>
      <c r="G174" s="120">
        <v>3</v>
      </c>
      <c r="H174" s="120">
        <v>3</v>
      </c>
      <c r="I174" s="120">
        <v>2</v>
      </c>
      <c r="J174" s="120">
        <v>800</v>
      </c>
      <c r="K174" s="121">
        <v>43936</v>
      </c>
      <c r="L174" s="129" t="s">
        <v>646</v>
      </c>
      <c r="M174" s="120" t="s">
        <v>18</v>
      </c>
    </row>
    <row r="175" spans="1:13" ht="18.75" customHeight="1">
      <c r="A175" s="119" t="s">
        <v>642</v>
      </c>
      <c r="B175" s="191">
        <v>218001</v>
      </c>
      <c r="C175" s="126" t="s">
        <v>647</v>
      </c>
      <c r="D175" s="120">
        <v>2005</v>
      </c>
      <c r="E175" s="126" t="s">
        <v>648</v>
      </c>
      <c r="F175" s="127" t="s">
        <v>649</v>
      </c>
      <c r="G175" s="120">
        <v>2</v>
      </c>
      <c r="H175" s="120">
        <v>1</v>
      </c>
      <c r="I175" s="120">
        <v>2</v>
      </c>
      <c r="J175" s="120">
        <v>13</v>
      </c>
      <c r="K175" s="121">
        <v>43936</v>
      </c>
      <c r="L175" s="122" t="s">
        <v>650</v>
      </c>
      <c r="M175" s="120" t="s">
        <v>18</v>
      </c>
    </row>
    <row r="176" spans="1:13" ht="15">
      <c r="A176" s="119" t="s">
        <v>642</v>
      </c>
      <c r="B176" s="191">
        <v>218001</v>
      </c>
      <c r="C176" s="126" t="s">
        <v>651</v>
      </c>
      <c r="D176" s="120">
        <v>2003</v>
      </c>
      <c r="E176" s="126" t="s">
        <v>652</v>
      </c>
      <c r="F176" s="127" t="s">
        <v>653</v>
      </c>
      <c r="G176" s="120">
        <v>2</v>
      </c>
      <c r="H176" s="120">
        <v>2</v>
      </c>
      <c r="I176" s="120">
        <v>3</v>
      </c>
      <c r="J176" s="120">
        <v>43</v>
      </c>
      <c r="K176" s="121">
        <v>43936</v>
      </c>
      <c r="L176" s="122" t="s">
        <v>654</v>
      </c>
      <c r="M176" s="120" t="s">
        <v>18</v>
      </c>
    </row>
    <row r="177" spans="1:13" ht="15">
      <c r="A177" s="119" t="s">
        <v>642</v>
      </c>
      <c r="B177" s="191">
        <v>218001</v>
      </c>
      <c r="C177" s="126" t="s">
        <v>655</v>
      </c>
      <c r="D177" s="120">
        <v>2005</v>
      </c>
      <c r="E177" s="126" t="s">
        <v>656</v>
      </c>
      <c r="F177" s="127" t="s">
        <v>657</v>
      </c>
      <c r="G177" s="120">
        <v>3</v>
      </c>
      <c r="H177" s="120">
        <v>3</v>
      </c>
      <c r="I177" s="120">
        <v>3</v>
      </c>
      <c r="J177" s="120">
        <v>35</v>
      </c>
      <c r="K177" s="121">
        <v>43936</v>
      </c>
      <c r="L177" s="122" t="s">
        <v>658</v>
      </c>
      <c r="M177" s="120" t="s">
        <v>18</v>
      </c>
    </row>
    <row r="178" spans="1:13" ht="15">
      <c r="A178" s="119" t="s">
        <v>642</v>
      </c>
      <c r="B178" s="191">
        <v>218001</v>
      </c>
      <c r="C178" s="126" t="s">
        <v>659</v>
      </c>
      <c r="D178" s="120">
        <v>2009</v>
      </c>
      <c r="E178" s="126" t="s">
        <v>660</v>
      </c>
      <c r="F178" s="127" t="s">
        <v>661</v>
      </c>
      <c r="G178" s="120">
        <v>3</v>
      </c>
      <c r="H178" s="120">
        <v>3</v>
      </c>
      <c r="I178" s="120">
        <v>3</v>
      </c>
      <c r="J178" s="120">
        <v>51</v>
      </c>
      <c r="K178" s="121">
        <v>43936</v>
      </c>
      <c r="L178" s="122" t="s">
        <v>662</v>
      </c>
      <c r="M178" s="120" t="s">
        <v>18</v>
      </c>
    </row>
    <row r="179" spans="1:13" ht="15">
      <c r="A179" s="119" t="s">
        <v>642</v>
      </c>
      <c r="B179" s="191">
        <v>218001</v>
      </c>
      <c r="C179" s="120" t="s">
        <v>663</v>
      </c>
      <c r="D179" s="120">
        <v>2008</v>
      </c>
      <c r="E179" s="126" t="s">
        <v>664</v>
      </c>
      <c r="F179" s="127" t="s">
        <v>665</v>
      </c>
      <c r="G179" s="120">
        <v>3</v>
      </c>
      <c r="H179" s="120">
        <v>3</v>
      </c>
      <c r="I179" s="120">
        <v>3</v>
      </c>
      <c r="J179" s="120">
        <v>83</v>
      </c>
      <c r="K179" s="121">
        <v>43930</v>
      </c>
      <c r="L179" s="122" t="s">
        <v>666</v>
      </c>
      <c r="M179" s="120" t="s">
        <v>18</v>
      </c>
    </row>
    <row r="180" spans="1:13" ht="18.75" customHeight="1">
      <c r="A180" s="119" t="s">
        <v>642</v>
      </c>
      <c r="B180" s="191">
        <v>218001</v>
      </c>
      <c r="C180" s="126" t="s">
        <v>667</v>
      </c>
      <c r="D180" s="120">
        <v>2009</v>
      </c>
      <c r="E180" s="126" t="s">
        <v>668</v>
      </c>
      <c r="F180" s="127" t="s">
        <v>669</v>
      </c>
      <c r="G180" s="120">
        <v>3</v>
      </c>
      <c r="H180" s="120">
        <v>2</v>
      </c>
      <c r="I180" s="120">
        <v>3</v>
      </c>
      <c r="J180" s="120">
        <v>63</v>
      </c>
      <c r="K180" s="121">
        <v>43930</v>
      </c>
      <c r="L180" s="122" t="s">
        <v>670</v>
      </c>
      <c r="M180" s="120" t="s">
        <v>18</v>
      </c>
    </row>
    <row r="181" spans="1:13" ht="18.75" customHeight="1">
      <c r="A181" s="119" t="s">
        <v>642</v>
      </c>
      <c r="B181" s="191">
        <v>218001</v>
      </c>
      <c r="C181" s="126" t="s">
        <v>671</v>
      </c>
      <c r="D181" s="120">
        <v>2005</v>
      </c>
      <c r="E181" s="126" t="s">
        <v>672</v>
      </c>
      <c r="F181" s="127" t="s">
        <v>665</v>
      </c>
      <c r="G181" s="120">
        <v>2</v>
      </c>
      <c r="H181" s="120">
        <v>3</v>
      </c>
      <c r="I181" s="120">
        <v>3</v>
      </c>
      <c r="J181" s="120">
        <v>78</v>
      </c>
      <c r="K181" s="121">
        <v>43936</v>
      </c>
      <c r="L181" s="122" t="s">
        <v>673</v>
      </c>
      <c r="M181" s="120" t="s">
        <v>18</v>
      </c>
    </row>
    <row r="182" spans="1:13" ht="15">
      <c r="A182" s="119" t="s">
        <v>642</v>
      </c>
      <c r="B182" s="191">
        <v>218001</v>
      </c>
      <c r="C182" s="126" t="s">
        <v>674</v>
      </c>
      <c r="D182" s="120">
        <v>2004</v>
      </c>
      <c r="E182" s="126" t="s">
        <v>675</v>
      </c>
      <c r="F182" s="127" t="s">
        <v>503</v>
      </c>
      <c r="G182" s="120">
        <v>3</v>
      </c>
      <c r="H182" s="120">
        <v>3</v>
      </c>
      <c r="I182" s="120">
        <v>3</v>
      </c>
      <c r="J182" s="120">
        <v>46</v>
      </c>
      <c r="K182" s="121">
        <v>43936</v>
      </c>
      <c r="L182" s="129" t="s">
        <v>676</v>
      </c>
      <c r="M182" s="120" t="s">
        <v>18</v>
      </c>
    </row>
    <row r="183" spans="1:13" ht="15">
      <c r="A183" s="119" t="s">
        <v>642</v>
      </c>
      <c r="B183" s="191">
        <v>218001</v>
      </c>
      <c r="C183" s="126" t="s">
        <v>677</v>
      </c>
      <c r="D183" s="120">
        <v>2006</v>
      </c>
      <c r="E183" s="126" t="s">
        <v>678</v>
      </c>
      <c r="F183" s="127" t="s">
        <v>503</v>
      </c>
      <c r="G183" s="120">
        <v>2</v>
      </c>
      <c r="H183" s="120">
        <v>2</v>
      </c>
      <c r="I183" s="120">
        <v>3</v>
      </c>
      <c r="J183" s="120">
        <v>64</v>
      </c>
      <c r="K183" s="121">
        <v>43936</v>
      </c>
      <c r="L183" s="129" t="s">
        <v>679</v>
      </c>
      <c r="M183" s="120" t="s">
        <v>18</v>
      </c>
    </row>
    <row r="184" spans="1:13" ht="15">
      <c r="A184" s="119" t="s">
        <v>680</v>
      </c>
      <c r="B184" s="191">
        <v>238121</v>
      </c>
      <c r="C184" s="120" t="s">
        <v>681</v>
      </c>
      <c r="D184" s="120">
        <v>2007</v>
      </c>
      <c r="E184" s="120" t="s">
        <v>682</v>
      </c>
      <c r="F184" s="120" t="s">
        <v>61</v>
      </c>
      <c r="G184" s="120">
        <v>3</v>
      </c>
      <c r="H184" s="120">
        <v>3</v>
      </c>
      <c r="I184" s="120">
        <v>3</v>
      </c>
      <c r="J184" s="120">
        <v>9</v>
      </c>
      <c r="K184" s="121">
        <v>43930</v>
      </c>
      <c r="L184" s="124" t="s">
        <v>683</v>
      </c>
      <c r="M184" s="120" t="s">
        <v>18</v>
      </c>
    </row>
    <row r="185" spans="1:13" ht="15">
      <c r="A185" s="119" t="s">
        <v>680</v>
      </c>
      <c r="B185" s="191">
        <v>238121</v>
      </c>
      <c r="C185" s="141" t="s">
        <v>684</v>
      </c>
      <c r="D185" s="120">
        <v>2008</v>
      </c>
      <c r="E185" s="120" t="s">
        <v>685</v>
      </c>
      <c r="F185" s="120" t="s">
        <v>686</v>
      </c>
      <c r="G185" s="120">
        <v>2</v>
      </c>
      <c r="H185" s="120">
        <v>3</v>
      </c>
      <c r="I185" s="120">
        <v>3</v>
      </c>
      <c r="J185" s="120">
        <v>12</v>
      </c>
      <c r="K185" s="121">
        <v>43930</v>
      </c>
      <c r="L185" s="122" t="s">
        <v>687</v>
      </c>
      <c r="M185" s="120" t="s">
        <v>18</v>
      </c>
    </row>
    <row r="186" spans="1:13" ht="15">
      <c r="A186" s="119" t="s">
        <v>680</v>
      </c>
      <c r="B186" s="191">
        <v>238121</v>
      </c>
      <c r="C186" s="120" t="s">
        <v>688</v>
      </c>
      <c r="D186" s="120">
        <v>2010</v>
      </c>
      <c r="E186" s="120" t="s">
        <v>689</v>
      </c>
      <c r="F186" s="120" t="s">
        <v>690</v>
      </c>
      <c r="G186" s="120">
        <v>1</v>
      </c>
      <c r="H186" s="120">
        <v>1</v>
      </c>
      <c r="I186" s="120">
        <v>1</v>
      </c>
      <c r="J186" s="120">
        <v>41</v>
      </c>
      <c r="K186" s="121">
        <v>43930</v>
      </c>
      <c r="L186" s="122" t="s">
        <v>691</v>
      </c>
      <c r="M186" s="120" t="s">
        <v>18</v>
      </c>
    </row>
    <row r="187" spans="1:13" ht="15">
      <c r="A187" s="119" t="s">
        <v>680</v>
      </c>
      <c r="B187" s="191">
        <v>238121</v>
      </c>
      <c r="C187" s="120" t="s">
        <v>692</v>
      </c>
      <c r="D187" s="120">
        <v>2008</v>
      </c>
      <c r="E187" s="120" t="s">
        <v>693</v>
      </c>
      <c r="F187" s="120" t="s">
        <v>694</v>
      </c>
      <c r="G187" s="120">
        <v>3</v>
      </c>
      <c r="H187" s="120">
        <v>3</v>
      </c>
      <c r="I187" s="120">
        <v>3</v>
      </c>
      <c r="J187" s="120">
        <v>524</v>
      </c>
      <c r="K187" s="121">
        <v>43930</v>
      </c>
      <c r="L187" s="122" t="s">
        <v>695</v>
      </c>
      <c r="M187" s="120" t="s">
        <v>18</v>
      </c>
    </row>
    <row r="188" spans="1:13" ht="15">
      <c r="A188" s="119" t="s">
        <v>680</v>
      </c>
      <c r="B188" s="191">
        <v>238121</v>
      </c>
      <c r="C188" s="120" t="s">
        <v>696</v>
      </c>
      <c r="D188" s="120">
        <v>2007</v>
      </c>
      <c r="E188" s="120" t="s">
        <v>697</v>
      </c>
      <c r="F188" s="120" t="s">
        <v>61</v>
      </c>
      <c r="G188" s="120">
        <v>1</v>
      </c>
      <c r="H188" s="120">
        <v>2</v>
      </c>
      <c r="I188" s="120">
        <v>2</v>
      </c>
      <c r="J188" s="120">
        <v>62</v>
      </c>
      <c r="K188" s="121">
        <v>43930</v>
      </c>
      <c r="L188" s="124" t="s">
        <v>698</v>
      </c>
      <c r="M188" s="120" t="s">
        <v>18</v>
      </c>
    </row>
    <row r="189" spans="1:13" ht="15">
      <c r="A189" s="119" t="s">
        <v>680</v>
      </c>
      <c r="B189" s="191">
        <v>238121</v>
      </c>
      <c r="C189" s="120" t="s">
        <v>699</v>
      </c>
      <c r="D189" s="120">
        <v>2008</v>
      </c>
      <c r="E189" s="120" t="s">
        <v>700</v>
      </c>
      <c r="F189" s="120" t="s">
        <v>701</v>
      </c>
      <c r="G189" s="120">
        <v>2</v>
      </c>
      <c r="H189" s="120">
        <v>3</v>
      </c>
      <c r="I189" s="120">
        <v>3</v>
      </c>
      <c r="J189" s="120">
        <v>5</v>
      </c>
      <c r="K189" s="121">
        <v>43930</v>
      </c>
      <c r="L189" s="122" t="s">
        <v>702</v>
      </c>
      <c r="M189" s="120" t="s">
        <v>18</v>
      </c>
    </row>
    <row r="190" spans="1:13" ht="15">
      <c r="A190" s="119" t="s">
        <v>680</v>
      </c>
      <c r="B190" s="191">
        <v>238121</v>
      </c>
      <c r="C190" s="120" t="s">
        <v>703</v>
      </c>
      <c r="D190" s="120">
        <v>2006</v>
      </c>
      <c r="E190" s="120" t="s">
        <v>704</v>
      </c>
      <c r="F190" s="120" t="s">
        <v>705</v>
      </c>
      <c r="G190" s="120">
        <v>2</v>
      </c>
      <c r="H190" s="120">
        <v>2</v>
      </c>
      <c r="I190" s="120">
        <v>2</v>
      </c>
      <c r="J190" s="120">
        <v>15</v>
      </c>
      <c r="K190" s="121">
        <v>43930</v>
      </c>
      <c r="L190" s="122" t="s">
        <v>706</v>
      </c>
      <c r="M190" s="120" t="s">
        <v>18</v>
      </c>
    </row>
    <row r="191" spans="1:13" ht="15">
      <c r="A191" s="119" t="s">
        <v>680</v>
      </c>
      <c r="B191" s="191">
        <v>238121</v>
      </c>
      <c r="C191" s="120" t="s">
        <v>707</v>
      </c>
      <c r="D191" s="120">
        <v>2006</v>
      </c>
      <c r="E191" s="120" t="s">
        <v>708</v>
      </c>
      <c r="F191" s="120" t="s">
        <v>709</v>
      </c>
      <c r="G191" s="120">
        <v>2</v>
      </c>
      <c r="H191" s="120">
        <v>2</v>
      </c>
      <c r="I191" s="120">
        <v>2</v>
      </c>
      <c r="J191" s="120">
        <v>13</v>
      </c>
      <c r="K191" s="121">
        <v>43930</v>
      </c>
      <c r="L191" s="122" t="s">
        <v>710</v>
      </c>
      <c r="M191" s="120" t="s">
        <v>18</v>
      </c>
    </row>
    <row r="192" spans="1:13" ht="15">
      <c r="A192" s="119" t="s">
        <v>680</v>
      </c>
      <c r="B192" s="191">
        <v>238121</v>
      </c>
      <c r="C192" s="120" t="s">
        <v>711</v>
      </c>
      <c r="D192" s="120">
        <v>2009</v>
      </c>
      <c r="E192" s="120" t="s">
        <v>712</v>
      </c>
      <c r="F192" s="120" t="s">
        <v>713</v>
      </c>
      <c r="G192" s="120">
        <v>2</v>
      </c>
      <c r="H192" s="120">
        <v>2</v>
      </c>
      <c r="I192" s="120">
        <v>2</v>
      </c>
      <c r="J192" s="120">
        <v>436</v>
      </c>
      <c r="K192" s="121">
        <v>43930</v>
      </c>
      <c r="L192" s="122" t="s">
        <v>714</v>
      </c>
      <c r="M192" s="120" t="s">
        <v>18</v>
      </c>
    </row>
    <row r="193" spans="1:30" ht="15">
      <c r="A193" s="119" t="s">
        <v>680</v>
      </c>
      <c r="B193" s="191">
        <v>238121</v>
      </c>
      <c r="C193" s="120" t="s">
        <v>715</v>
      </c>
      <c r="D193" s="120">
        <v>2008</v>
      </c>
      <c r="E193" s="120" t="s">
        <v>716</v>
      </c>
      <c r="F193" s="120" t="s">
        <v>717</v>
      </c>
      <c r="G193" s="120">
        <v>3</v>
      </c>
      <c r="H193" s="120">
        <v>3</v>
      </c>
      <c r="I193" s="120">
        <v>3</v>
      </c>
      <c r="J193" s="120">
        <v>26</v>
      </c>
      <c r="K193" s="121">
        <v>43930</v>
      </c>
      <c r="L193" s="122" t="s">
        <v>718</v>
      </c>
      <c r="M193" s="120" t="s">
        <v>18</v>
      </c>
    </row>
    <row r="194" spans="1:30" ht="15">
      <c r="A194" s="119" t="s">
        <v>719</v>
      </c>
      <c r="B194" s="191">
        <v>308414</v>
      </c>
      <c r="C194" s="120" t="s">
        <v>720</v>
      </c>
      <c r="D194" s="120">
        <v>2005</v>
      </c>
      <c r="E194" s="120" t="s">
        <v>721</v>
      </c>
      <c r="F194" s="120" t="s">
        <v>503</v>
      </c>
      <c r="G194" s="120">
        <v>3</v>
      </c>
      <c r="H194" s="120">
        <v>3</v>
      </c>
      <c r="I194" s="120">
        <v>3</v>
      </c>
      <c r="J194" s="120">
        <v>59</v>
      </c>
      <c r="K194" s="121">
        <v>43923</v>
      </c>
      <c r="L194" s="124" t="s">
        <v>722</v>
      </c>
    </row>
    <row r="195" spans="1:30" ht="15">
      <c r="A195" s="119" t="s">
        <v>719</v>
      </c>
      <c r="B195" s="191">
        <v>308414</v>
      </c>
      <c r="C195" s="120" t="s">
        <v>723</v>
      </c>
      <c r="D195" s="120">
        <v>2005</v>
      </c>
      <c r="E195" s="120" t="s">
        <v>721</v>
      </c>
      <c r="F195" s="120" t="s">
        <v>724</v>
      </c>
      <c r="G195" s="120">
        <v>3</v>
      </c>
      <c r="H195" s="120">
        <v>3</v>
      </c>
      <c r="I195" s="120">
        <v>3</v>
      </c>
      <c r="J195" s="120">
        <v>55</v>
      </c>
      <c r="K195" s="121">
        <v>43923</v>
      </c>
      <c r="L195" s="122" t="s">
        <v>725</v>
      </c>
    </row>
    <row r="196" spans="1:30" ht="15">
      <c r="A196" s="119" t="s">
        <v>719</v>
      </c>
      <c r="B196" s="191">
        <v>308414</v>
      </c>
      <c r="C196" s="120" t="s">
        <v>726</v>
      </c>
      <c r="D196" s="120">
        <v>2006</v>
      </c>
      <c r="E196" s="120" t="s">
        <v>727</v>
      </c>
      <c r="F196" s="120" t="s">
        <v>503</v>
      </c>
      <c r="G196" s="120">
        <v>3</v>
      </c>
      <c r="H196" s="120">
        <v>3</v>
      </c>
      <c r="I196" s="120">
        <v>3</v>
      </c>
      <c r="J196" s="120">
        <v>56</v>
      </c>
      <c r="K196" s="121">
        <v>43923</v>
      </c>
      <c r="L196" s="124" t="s">
        <v>728</v>
      </c>
    </row>
    <row r="197" spans="1:30" ht="15">
      <c r="A197" s="119" t="s">
        <v>719</v>
      </c>
      <c r="B197" s="191">
        <v>308414</v>
      </c>
      <c r="C197" s="120" t="s">
        <v>729</v>
      </c>
      <c r="D197" s="120">
        <v>2009</v>
      </c>
      <c r="E197" s="120" t="s">
        <v>730</v>
      </c>
      <c r="F197" s="120" t="s">
        <v>731</v>
      </c>
      <c r="G197" s="120">
        <v>1</v>
      </c>
      <c r="H197" s="120">
        <v>1</v>
      </c>
      <c r="I197" s="120">
        <v>1</v>
      </c>
      <c r="J197" s="120">
        <v>10</v>
      </c>
      <c r="K197" s="121">
        <v>43923</v>
      </c>
      <c r="L197" s="124" t="s">
        <v>732</v>
      </c>
    </row>
    <row r="198" spans="1:30" ht="15">
      <c r="A198" s="119" t="s">
        <v>719</v>
      </c>
      <c r="B198" s="191">
        <v>308414</v>
      </c>
      <c r="C198" s="120" t="s">
        <v>733</v>
      </c>
      <c r="D198" s="120">
        <v>2007</v>
      </c>
      <c r="E198" s="120" t="s">
        <v>721</v>
      </c>
      <c r="F198" s="120" t="s">
        <v>734</v>
      </c>
      <c r="G198" s="120">
        <v>3</v>
      </c>
      <c r="H198" s="120">
        <v>3</v>
      </c>
      <c r="I198" s="120">
        <v>3</v>
      </c>
      <c r="J198" s="120">
        <v>30</v>
      </c>
      <c r="K198" s="121">
        <v>43923</v>
      </c>
      <c r="L198" s="122" t="s">
        <v>735</v>
      </c>
    </row>
    <row r="199" spans="1:30" ht="15">
      <c r="A199" s="119" t="s">
        <v>719</v>
      </c>
      <c r="B199" s="191">
        <v>308414</v>
      </c>
      <c r="C199" s="120" t="s">
        <v>736</v>
      </c>
      <c r="D199" s="120">
        <v>2008</v>
      </c>
      <c r="E199" s="120" t="s">
        <v>737</v>
      </c>
      <c r="F199" s="120" t="s">
        <v>211</v>
      </c>
      <c r="G199" s="120">
        <v>1</v>
      </c>
      <c r="H199" s="120">
        <v>1</v>
      </c>
      <c r="I199" s="120">
        <v>1</v>
      </c>
      <c r="J199" s="120">
        <v>17</v>
      </c>
      <c r="K199" s="121">
        <v>43923</v>
      </c>
      <c r="L199" s="122" t="s">
        <v>738</v>
      </c>
    </row>
    <row r="200" spans="1:30" ht="15">
      <c r="A200" s="119" t="s">
        <v>719</v>
      </c>
      <c r="B200" s="191">
        <v>308414</v>
      </c>
      <c r="C200" s="120" t="s">
        <v>739</v>
      </c>
      <c r="D200" s="120">
        <v>2008</v>
      </c>
      <c r="E200" s="120" t="s">
        <v>740</v>
      </c>
      <c r="F200" s="120" t="s">
        <v>741</v>
      </c>
      <c r="G200" s="120">
        <v>3</v>
      </c>
      <c r="H200" s="120">
        <v>3</v>
      </c>
      <c r="I200" s="120">
        <v>3</v>
      </c>
      <c r="J200" s="120">
        <v>22</v>
      </c>
      <c r="K200" s="121">
        <v>43923</v>
      </c>
      <c r="L200" s="122" t="s">
        <v>742</v>
      </c>
    </row>
    <row r="201" spans="1:30" ht="15">
      <c r="A201" s="119" t="s">
        <v>719</v>
      </c>
      <c r="B201" s="191">
        <v>308414</v>
      </c>
      <c r="C201" s="120" t="s">
        <v>743</v>
      </c>
      <c r="D201" s="120">
        <v>2006</v>
      </c>
      <c r="E201" s="120" t="s">
        <v>744</v>
      </c>
      <c r="F201" s="120" t="s">
        <v>745</v>
      </c>
      <c r="G201" s="120">
        <v>3</v>
      </c>
      <c r="H201" s="120">
        <v>3</v>
      </c>
      <c r="I201" s="120">
        <v>3</v>
      </c>
      <c r="J201" s="120">
        <v>79</v>
      </c>
      <c r="K201" s="121">
        <v>44033</v>
      </c>
      <c r="L201" s="123" t="s">
        <v>746</v>
      </c>
    </row>
    <row r="202" spans="1:30" ht="15">
      <c r="A202" s="119" t="s">
        <v>747</v>
      </c>
      <c r="B202" s="191">
        <v>308486</v>
      </c>
      <c r="C202" s="120" t="s">
        <v>748</v>
      </c>
      <c r="D202" s="120">
        <v>2005</v>
      </c>
      <c r="E202" s="120" t="s">
        <v>749</v>
      </c>
      <c r="F202" s="120" t="s">
        <v>200</v>
      </c>
      <c r="G202" s="120">
        <v>3</v>
      </c>
      <c r="H202" s="120">
        <v>3</v>
      </c>
      <c r="I202" s="120">
        <v>3</v>
      </c>
      <c r="J202" s="120">
        <v>224</v>
      </c>
      <c r="K202" s="121">
        <v>43909</v>
      </c>
      <c r="L202" s="122" t="s">
        <v>750</v>
      </c>
    </row>
    <row r="203" spans="1:30" ht="15">
      <c r="A203" s="119" t="s">
        <v>747</v>
      </c>
      <c r="B203" s="191">
        <v>308486</v>
      </c>
      <c r="C203" s="120" t="s">
        <v>751</v>
      </c>
      <c r="D203" s="120">
        <v>2005</v>
      </c>
      <c r="E203" s="120" t="s">
        <v>749</v>
      </c>
      <c r="F203" s="120" t="s">
        <v>461</v>
      </c>
      <c r="G203" s="120">
        <v>1</v>
      </c>
      <c r="H203" s="120">
        <v>1</v>
      </c>
      <c r="I203" s="120">
        <v>1</v>
      </c>
      <c r="J203" s="120">
        <v>186</v>
      </c>
      <c r="K203" s="121">
        <v>43909</v>
      </c>
      <c r="L203" s="129" t="s">
        <v>752</v>
      </c>
    </row>
    <row r="204" spans="1:30" ht="16.5" customHeight="1">
      <c r="A204" s="119" t="s">
        <v>747</v>
      </c>
      <c r="B204" s="191">
        <v>308486</v>
      </c>
      <c r="C204" s="120" t="s">
        <v>753</v>
      </c>
      <c r="D204" s="120">
        <v>2004</v>
      </c>
      <c r="E204" s="120" t="s">
        <v>754</v>
      </c>
      <c r="F204" s="120" t="s">
        <v>543</v>
      </c>
      <c r="G204" s="120">
        <v>3</v>
      </c>
      <c r="H204" s="120">
        <v>3</v>
      </c>
      <c r="I204" s="120">
        <v>3</v>
      </c>
      <c r="J204" s="120">
        <v>95</v>
      </c>
      <c r="K204" s="121">
        <v>43950</v>
      </c>
      <c r="L204" s="122" t="s">
        <v>755</v>
      </c>
      <c r="M204" s="120" t="s">
        <v>756</v>
      </c>
      <c r="N204" s="128"/>
      <c r="O204" s="128"/>
      <c r="P204" s="128"/>
      <c r="Q204" s="128"/>
      <c r="R204" s="128"/>
      <c r="S204" s="128"/>
      <c r="T204" s="128"/>
      <c r="U204" s="128"/>
      <c r="V204" s="128"/>
      <c r="W204" s="128"/>
      <c r="X204" s="128"/>
      <c r="Y204" s="128"/>
      <c r="Z204" s="128"/>
      <c r="AA204" s="128"/>
      <c r="AB204" s="128"/>
      <c r="AC204" s="128"/>
      <c r="AD204" s="128"/>
    </row>
    <row r="205" spans="1:30" ht="16.5" customHeight="1">
      <c r="A205" s="119" t="s">
        <v>747</v>
      </c>
      <c r="B205" s="191">
        <v>308486</v>
      </c>
      <c r="C205" s="120" t="s">
        <v>757</v>
      </c>
      <c r="D205" s="120">
        <v>2007</v>
      </c>
      <c r="E205" s="120" t="s">
        <v>758</v>
      </c>
      <c r="F205" s="120" t="s">
        <v>443</v>
      </c>
      <c r="G205" s="120">
        <v>1</v>
      </c>
      <c r="H205" s="120">
        <v>3</v>
      </c>
      <c r="I205" s="120">
        <v>3</v>
      </c>
      <c r="J205" s="120">
        <v>88</v>
      </c>
      <c r="K205" s="121">
        <v>43909</v>
      </c>
      <c r="L205" s="122" t="s">
        <v>759</v>
      </c>
    </row>
    <row r="206" spans="1:30" ht="16.5" customHeight="1">
      <c r="A206" s="119" t="s">
        <v>747</v>
      </c>
      <c r="B206" s="191">
        <v>308486</v>
      </c>
      <c r="C206" s="120" t="s">
        <v>760</v>
      </c>
      <c r="D206" s="120">
        <v>2007</v>
      </c>
      <c r="E206" s="120" t="s">
        <v>761</v>
      </c>
      <c r="F206" s="120" t="s">
        <v>461</v>
      </c>
      <c r="G206" s="120">
        <v>3</v>
      </c>
      <c r="H206" s="120">
        <v>3</v>
      </c>
      <c r="I206" s="120">
        <v>3</v>
      </c>
      <c r="J206" s="120">
        <v>197</v>
      </c>
      <c r="K206" s="121">
        <v>43909</v>
      </c>
      <c r="L206" s="129" t="s">
        <v>762</v>
      </c>
    </row>
    <row r="207" spans="1:30" ht="16.5" customHeight="1">
      <c r="A207" s="119" t="s">
        <v>747</v>
      </c>
      <c r="B207" s="191">
        <v>308486</v>
      </c>
      <c r="C207" s="120" t="s">
        <v>763</v>
      </c>
      <c r="D207" s="120">
        <v>2007</v>
      </c>
      <c r="E207" s="120" t="s">
        <v>754</v>
      </c>
      <c r="F207" s="120" t="s">
        <v>471</v>
      </c>
      <c r="G207" s="120">
        <v>3</v>
      </c>
      <c r="H207" s="120">
        <v>3</v>
      </c>
      <c r="I207" s="120">
        <v>3</v>
      </c>
      <c r="J207" s="120">
        <v>95</v>
      </c>
      <c r="K207" s="121">
        <v>43909</v>
      </c>
      <c r="L207" s="122" t="s">
        <v>764</v>
      </c>
    </row>
    <row r="208" spans="1:30" ht="16.5" customHeight="1">
      <c r="A208" s="119" t="s">
        <v>747</v>
      </c>
      <c r="B208" s="191">
        <v>308486</v>
      </c>
      <c r="C208" s="120" t="s">
        <v>765</v>
      </c>
      <c r="D208" s="120">
        <v>2007</v>
      </c>
      <c r="E208" s="120" t="s">
        <v>754</v>
      </c>
      <c r="F208" s="120" t="s">
        <v>766</v>
      </c>
      <c r="G208" s="120">
        <v>3</v>
      </c>
      <c r="H208" s="120">
        <v>3</v>
      </c>
      <c r="I208" s="120">
        <v>3</v>
      </c>
      <c r="J208" s="120">
        <v>106</v>
      </c>
      <c r="K208" s="121">
        <v>43909</v>
      </c>
      <c r="L208" s="129" t="s">
        <v>767</v>
      </c>
    </row>
    <row r="209" spans="1:14" ht="16.5" customHeight="1">
      <c r="A209" s="119" t="s">
        <v>747</v>
      </c>
      <c r="B209" s="191">
        <v>308486</v>
      </c>
      <c r="C209" s="120" t="s">
        <v>768</v>
      </c>
      <c r="D209" s="120">
        <v>2007</v>
      </c>
      <c r="E209" s="120" t="s">
        <v>769</v>
      </c>
      <c r="F209" s="120" t="s">
        <v>645</v>
      </c>
      <c r="G209" s="120">
        <v>3</v>
      </c>
      <c r="H209" s="120">
        <v>3</v>
      </c>
      <c r="I209" s="120">
        <v>3</v>
      </c>
      <c r="J209" s="120">
        <v>308</v>
      </c>
      <c r="K209" s="121">
        <v>43909</v>
      </c>
      <c r="L209" s="122" t="s">
        <v>770</v>
      </c>
    </row>
    <row r="210" spans="1:14" ht="16.5" customHeight="1">
      <c r="A210" s="120" t="s">
        <v>771</v>
      </c>
      <c r="B210" s="193">
        <v>328686</v>
      </c>
      <c r="C210" s="126" t="s">
        <v>772</v>
      </c>
      <c r="D210" s="120">
        <v>2009</v>
      </c>
      <c r="E210" s="126" t="s">
        <v>773</v>
      </c>
      <c r="F210" s="127" t="s">
        <v>774</v>
      </c>
      <c r="G210" s="120">
        <v>1</v>
      </c>
      <c r="H210" s="120">
        <v>1</v>
      </c>
      <c r="I210" s="120">
        <v>1</v>
      </c>
      <c r="J210" s="120">
        <v>5</v>
      </c>
      <c r="K210" s="133">
        <v>43937</v>
      </c>
      <c r="L210" s="122" t="s">
        <v>775</v>
      </c>
      <c r="M210" s="120" t="s">
        <v>18</v>
      </c>
    </row>
    <row r="211" spans="1:14" ht="16.5" customHeight="1">
      <c r="A211" s="120" t="s">
        <v>771</v>
      </c>
      <c r="B211" s="193">
        <v>328686</v>
      </c>
      <c r="C211" s="126" t="s">
        <v>776</v>
      </c>
      <c r="D211" s="120">
        <v>2010</v>
      </c>
      <c r="E211" s="126" t="s">
        <v>777</v>
      </c>
      <c r="F211" s="127" t="s">
        <v>778</v>
      </c>
      <c r="G211" s="120">
        <v>1</v>
      </c>
      <c r="H211" s="120">
        <v>1</v>
      </c>
      <c r="I211" s="120">
        <v>1</v>
      </c>
      <c r="J211" s="120">
        <v>63</v>
      </c>
      <c r="K211" s="133">
        <v>43937</v>
      </c>
      <c r="L211" s="124" t="s">
        <v>779</v>
      </c>
      <c r="M211" s="120" t="s">
        <v>18</v>
      </c>
    </row>
    <row r="212" spans="1:14" ht="16.5" customHeight="1">
      <c r="A212" s="120" t="s">
        <v>771</v>
      </c>
      <c r="B212" s="193">
        <v>328686</v>
      </c>
      <c r="C212" s="126" t="s">
        <v>780</v>
      </c>
      <c r="D212" s="120">
        <v>2008</v>
      </c>
      <c r="E212" s="126" t="s">
        <v>781</v>
      </c>
      <c r="F212" s="127" t="s">
        <v>782</v>
      </c>
      <c r="G212" s="120">
        <v>2</v>
      </c>
      <c r="H212" s="120">
        <v>1</v>
      </c>
      <c r="I212" s="120">
        <v>1</v>
      </c>
      <c r="J212" s="120">
        <v>53</v>
      </c>
      <c r="K212" s="133">
        <v>43937</v>
      </c>
      <c r="L212" s="122" t="s">
        <v>783</v>
      </c>
      <c r="M212" s="120" t="s">
        <v>18</v>
      </c>
    </row>
    <row r="213" spans="1:14" ht="13">
      <c r="A213" s="120" t="s">
        <v>771</v>
      </c>
      <c r="B213" s="193">
        <v>328686</v>
      </c>
      <c r="C213" s="126" t="s">
        <v>784</v>
      </c>
      <c r="D213" s="120">
        <v>2007</v>
      </c>
      <c r="E213" s="126" t="s">
        <v>785</v>
      </c>
      <c r="F213" s="127" t="s">
        <v>786</v>
      </c>
      <c r="G213" s="120">
        <v>3</v>
      </c>
      <c r="H213" s="120">
        <v>3</v>
      </c>
      <c r="I213" s="120">
        <v>2</v>
      </c>
      <c r="J213" s="120">
        <v>220</v>
      </c>
      <c r="K213" s="133">
        <v>43937</v>
      </c>
      <c r="L213" s="122" t="s">
        <v>787</v>
      </c>
      <c r="M213" s="120" t="s">
        <v>18</v>
      </c>
    </row>
    <row r="214" spans="1:14" ht="13">
      <c r="A214" s="120" t="s">
        <v>771</v>
      </c>
      <c r="B214" s="193">
        <v>328686</v>
      </c>
      <c r="C214" s="126" t="s">
        <v>788</v>
      </c>
      <c r="D214" s="120">
        <v>2010</v>
      </c>
      <c r="E214" s="126" t="s">
        <v>789</v>
      </c>
      <c r="F214" s="127" t="s">
        <v>790</v>
      </c>
      <c r="G214" s="120">
        <v>2</v>
      </c>
      <c r="H214" s="120">
        <v>1</v>
      </c>
      <c r="I214" s="120">
        <v>1</v>
      </c>
      <c r="J214" s="120">
        <v>3</v>
      </c>
      <c r="K214" s="133">
        <v>43937</v>
      </c>
      <c r="L214" s="122" t="s">
        <v>791</v>
      </c>
      <c r="M214" s="120" t="s">
        <v>18</v>
      </c>
      <c r="N214" s="120" t="s">
        <v>205</v>
      </c>
    </row>
    <row r="215" spans="1:14" ht="17.25" customHeight="1">
      <c r="A215" s="120" t="s">
        <v>771</v>
      </c>
      <c r="B215" s="193">
        <v>328686</v>
      </c>
      <c r="C215" s="126" t="s">
        <v>792</v>
      </c>
      <c r="D215" s="120">
        <v>2008</v>
      </c>
      <c r="E215" s="126" t="s">
        <v>793</v>
      </c>
      <c r="F215" s="127" t="s">
        <v>211</v>
      </c>
      <c r="G215" s="120">
        <v>2</v>
      </c>
      <c r="H215" s="120">
        <v>1</v>
      </c>
      <c r="I215" s="120">
        <v>1</v>
      </c>
      <c r="J215" s="120">
        <v>128</v>
      </c>
      <c r="K215" s="133">
        <v>43937</v>
      </c>
      <c r="L215" s="122" t="s">
        <v>794</v>
      </c>
      <c r="M215" s="120" t="s">
        <v>18</v>
      </c>
    </row>
    <row r="216" spans="1:14" ht="17.25" customHeight="1">
      <c r="A216" s="120" t="s">
        <v>771</v>
      </c>
      <c r="B216" s="193">
        <v>328686</v>
      </c>
      <c r="C216" s="126" t="s">
        <v>795</v>
      </c>
      <c r="D216" s="120">
        <v>2009</v>
      </c>
      <c r="E216" s="126" t="s">
        <v>796</v>
      </c>
      <c r="F216" s="127" t="s">
        <v>797</v>
      </c>
      <c r="G216" s="120">
        <v>1</v>
      </c>
      <c r="H216" s="120">
        <v>2</v>
      </c>
      <c r="I216" s="120">
        <v>2</v>
      </c>
      <c r="J216" s="120">
        <v>76</v>
      </c>
      <c r="K216" s="133">
        <v>43937</v>
      </c>
      <c r="L216" s="122" t="s">
        <v>798</v>
      </c>
      <c r="M216" s="120" t="s">
        <v>18</v>
      </c>
    </row>
    <row r="217" spans="1:14" ht="17.25" customHeight="1">
      <c r="A217" s="120" t="s">
        <v>771</v>
      </c>
      <c r="B217" s="193">
        <v>328686</v>
      </c>
      <c r="C217" s="126" t="s">
        <v>799</v>
      </c>
      <c r="D217" s="120">
        <v>2007</v>
      </c>
      <c r="E217" s="126" t="s">
        <v>800</v>
      </c>
      <c r="F217" s="127" t="s">
        <v>801</v>
      </c>
      <c r="G217" s="120">
        <v>2</v>
      </c>
      <c r="H217" s="120">
        <v>1</v>
      </c>
      <c r="I217" s="120">
        <v>1</v>
      </c>
      <c r="J217" s="120">
        <v>11</v>
      </c>
      <c r="K217" s="133">
        <v>43937</v>
      </c>
      <c r="L217" s="122" t="s">
        <v>802</v>
      </c>
      <c r="M217" s="120" t="s">
        <v>18</v>
      </c>
    </row>
    <row r="218" spans="1:14" ht="17.25" customHeight="1">
      <c r="A218" s="120" t="s">
        <v>771</v>
      </c>
      <c r="B218" s="193">
        <v>328686</v>
      </c>
      <c r="C218" s="126" t="s">
        <v>803</v>
      </c>
      <c r="D218" s="120">
        <v>2010</v>
      </c>
      <c r="E218" s="142" t="s">
        <v>804</v>
      </c>
      <c r="F218" s="143" t="s">
        <v>805</v>
      </c>
      <c r="G218" s="120">
        <v>1</v>
      </c>
      <c r="H218" s="120">
        <v>1</v>
      </c>
      <c r="I218" s="120">
        <v>1</v>
      </c>
      <c r="J218" s="120">
        <v>12</v>
      </c>
      <c r="K218" s="133">
        <v>43937</v>
      </c>
      <c r="L218" s="122" t="s">
        <v>806</v>
      </c>
      <c r="M218" s="120" t="s">
        <v>18</v>
      </c>
    </row>
    <row r="219" spans="1:14" ht="17.25" customHeight="1">
      <c r="A219" s="120" t="s">
        <v>771</v>
      </c>
      <c r="B219" s="193">
        <v>328686</v>
      </c>
      <c r="C219" s="126" t="s">
        <v>807</v>
      </c>
      <c r="D219" s="120">
        <v>2008</v>
      </c>
      <c r="E219" s="126" t="s">
        <v>808</v>
      </c>
      <c r="F219" s="127" t="s">
        <v>809</v>
      </c>
      <c r="G219" s="120">
        <v>3</v>
      </c>
      <c r="H219" s="120">
        <v>1</v>
      </c>
      <c r="I219" s="120">
        <v>1</v>
      </c>
      <c r="J219" s="120">
        <v>20</v>
      </c>
      <c r="K219" s="133">
        <v>43937</v>
      </c>
      <c r="L219" s="124" t="s">
        <v>810</v>
      </c>
      <c r="M219" s="120" t="s">
        <v>18</v>
      </c>
    </row>
    <row r="220" spans="1:14" ht="17.25" customHeight="1">
      <c r="A220" s="119" t="s">
        <v>811</v>
      </c>
      <c r="B220" s="191">
        <v>409984</v>
      </c>
      <c r="C220" s="120" t="s">
        <v>812</v>
      </c>
      <c r="D220" s="120">
        <v>2008</v>
      </c>
      <c r="E220" s="120" t="s">
        <v>813</v>
      </c>
      <c r="F220" s="120" t="s">
        <v>200</v>
      </c>
      <c r="G220" s="120">
        <v>1</v>
      </c>
      <c r="H220" s="120">
        <v>1</v>
      </c>
      <c r="I220" s="120">
        <v>1</v>
      </c>
      <c r="J220" s="120">
        <v>36</v>
      </c>
      <c r="K220" s="121">
        <v>43924</v>
      </c>
      <c r="L220" s="122" t="s">
        <v>814</v>
      </c>
      <c r="M220" s="120" t="s">
        <v>815</v>
      </c>
    </row>
    <row r="221" spans="1:14" ht="17.25" customHeight="1">
      <c r="A221" s="119" t="s">
        <v>811</v>
      </c>
      <c r="B221" s="191">
        <v>409984</v>
      </c>
      <c r="C221" s="120" t="s">
        <v>816</v>
      </c>
      <c r="D221" s="120">
        <v>2009</v>
      </c>
      <c r="E221" s="120" t="s">
        <v>817</v>
      </c>
      <c r="F221" s="120" t="s">
        <v>818</v>
      </c>
      <c r="G221" s="120">
        <v>3</v>
      </c>
      <c r="H221" s="120">
        <v>3</v>
      </c>
      <c r="I221" s="120">
        <v>3</v>
      </c>
      <c r="J221" s="120">
        <v>29</v>
      </c>
      <c r="K221" s="121">
        <v>43924</v>
      </c>
      <c r="L221" s="122" t="s">
        <v>819</v>
      </c>
      <c r="M221" s="120" t="s">
        <v>18</v>
      </c>
    </row>
    <row r="222" spans="1:14" ht="17.25" customHeight="1">
      <c r="A222" s="119" t="s">
        <v>811</v>
      </c>
      <c r="B222" s="191">
        <v>409984</v>
      </c>
      <c r="C222" s="120" t="s">
        <v>820</v>
      </c>
      <c r="D222" s="120">
        <v>2005</v>
      </c>
      <c r="E222" s="120" t="s">
        <v>821</v>
      </c>
      <c r="F222" s="120" t="s">
        <v>822</v>
      </c>
      <c r="G222" s="120">
        <v>2</v>
      </c>
      <c r="H222" s="120">
        <v>1</v>
      </c>
      <c r="I222" s="120">
        <v>1</v>
      </c>
      <c r="J222" s="120">
        <v>36</v>
      </c>
      <c r="K222" s="121">
        <v>43924</v>
      </c>
      <c r="L222" s="122" t="s">
        <v>823</v>
      </c>
      <c r="M222" s="120" t="s">
        <v>18</v>
      </c>
    </row>
    <row r="223" spans="1:14" ht="17.25" customHeight="1">
      <c r="A223" s="119" t="s">
        <v>811</v>
      </c>
      <c r="B223" s="191">
        <v>409984</v>
      </c>
      <c r="C223" s="120" t="s">
        <v>824</v>
      </c>
      <c r="D223" s="120">
        <v>2008</v>
      </c>
      <c r="E223" s="120" t="s">
        <v>821</v>
      </c>
      <c r="F223" s="120" t="s">
        <v>825</v>
      </c>
      <c r="G223" s="120">
        <v>1</v>
      </c>
      <c r="H223" s="120">
        <v>1</v>
      </c>
      <c r="I223" s="120">
        <v>1</v>
      </c>
      <c r="J223" s="120">
        <v>21</v>
      </c>
      <c r="K223" s="121">
        <v>43924</v>
      </c>
      <c r="L223" s="124" t="s">
        <v>826</v>
      </c>
      <c r="M223" s="120" t="s">
        <v>18</v>
      </c>
    </row>
    <row r="224" spans="1:14" ht="15">
      <c r="A224" s="119" t="s">
        <v>811</v>
      </c>
      <c r="B224" s="191">
        <v>409984</v>
      </c>
      <c r="C224" s="120" t="s">
        <v>827</v>
      </c>
      <c r="D224" s="120">
        <v>2006</v>
      </c>
      <c r="E224" s="120" t="s">
        <v>828</v>
      </c>
      <c r="F224" s="120" t="s">
        <v>829</v>
      </c>
      <c r="G224" s="120">
        <v>3</v>
      </c>
      <c r="H224" s="120">
        <v>3</v>
      </c>
      <c r="I224" s="120">
        <v>3</v>
      </c>
      <c r="J224" s="120">
        <v>131</v>
      </c>
      <c r="K224" s="121">
        <v>43924</v>
      </c>
      <c r="L224" s="144" t="s">
        <v>830</v>
      </c>
      <c r="M224" s="120" t="s">
        <v>18</v>
      </c>
    </row>
    <row r="225" spans="1:30" ht="15">
      <c r="A225" s="119" t="s">
        <v>811</v>
      </c>
      <c r="B225" s="191">
        <v>409984</v>
      </c>
      <c r="C225" s="120" t="s">
        <v>831</v>
      </c>
      <c r="D225" s="120">
        <v>2009</v>
      </c>
      <c r="E225" s="120" t="s">
        <v>832</v>
      </c>
      <c r="F225" s="120" t="s">
        <v>818</v>
      </c>
      <c r="G225" s="120">
        <v>3</v>
      </c>
      <c r="H225" s="120">
        <v>3</v>
      </c>
      <c r="I225" s="120">
        <v>3</v>
      </c>
      <c r="J225" s="120">
        <v>251</v>
      </c>
      <c r="K225" s="121">
        <v>43924</v>
      </c>
      <c r="L225" s="122" t="s">
        <v>833</v>
      </c>
      <c r="M225" s="120" t="s">
        <v>18</v>
      </c>
    </row>
    <row r="226" spans="1:30" ht="15">
      <c r="A226" s="119" t="s">
        <v>811</v>
      </c>
      <c r="B226" s="191">
        <v>409984</v>
      </c>
      <c r="C226" s="120" t="s">
        <v>834</v>
      </c>
      <c r="D226" s="120">
        <v>2005</v>
      </c>
      <c r="E226" s="120" t="s">
        <v>835</v>
      </c>
      <c r="F226" s="120" t="s">
        <v>104</v>
      </c>
      <c r="G226" s="120">
        <v>1</v>
      </c>
      <c r="H226" s="120">
        <v>1</v>
      </c>
      <c r="I226" s="120">
        <v>1</v>
      </c>
      <c r="J226" s="120">
        <v>45</v>
      </c>
      <c r="K226" s="121">
        <v>43924</v>
      </c>
      <c r="L226" s="122" t="s">
        <v>836</v>
      </c>
      <c r="M226" s="120" t="s">
        <v>18</v>
      </c>
    </row>
    <row r="227" spans="1:30" ht="17.25" customHeight="1">
      <c r="A227" s="119" t="s">
        <v>811</v>
      </c>
      <c r="B227" s="191">
        <v>409984</v>
      </c>
      <c r="C227" s="120" t="s">
        <v>837</v>
      </c>
      <c r="D227" s="120">
        <v>2006</v>
      </c>
      <c r="E227" s="120" t="s">
        <v>821</v>
      </c>
      <c r="F227" s="120" t="s">
        <v>838</v>
      </c>
      <c r="G227" s="120">
        <v>2</v>
      </c>
      <c r="H227" s="120">
        <v>1</v>
      </c>
      <c r="I227" s="120">
        <v>1</v>
      </c>
      <c r="J227" s="120">
        <v>14</v>
      </c>
      <c r="K227" s="121">
        <v>43924</v>
      </c>
      <c r="L227" s="122" t="s">
        <v>839</v>
      </c>
      <c r="M227" s="120" t="s">
        <v>815</v>
      </c>
    </row>
    <row r="228" spans="1:30" ht="17.25" customHeight="1">
      <c r="A228" s="119" t="s">
        <v>811</v>
      </c>
      <c r="B228" s="191">
        <v>409984</v>
      </c>
      <c r="C228" s="120" t="s">
        <v>840</v>
      </c>
      <c r="D228" s="120">
        <v>2008</v>
      </c>
      <c r="E228" s="120" t="s">
        <v>841</v>
      </c>
      <c r="F228" s="120" t="s">
        <v>475</v>
      </c>
      <c r="G228" s="120">
        <v>1</v>
      </c>
      <c r="H228" s="120">
        <v>3</v>
      </c>
      <c r="I228" s="120">
        <v>3</v>
      </c>
      <c r="J228" s="120">
        <v>10</v>
      </c>
      <c r="K228" s="121">
        <v>43924</v>
      </c>
      <c r="L228" s="122" t="s">
        <v>842</v>
      </c>
      <c r="M228" s="120" t="s">
        <v>18</v>
      </c>
    </row>
    <row r="229" spans="1:30" ht="17.25" customHeight="1">
      <c r="A229" s="119" t="s">
        <v>811</v>
      </c>
      <c r="B229" s="191">
        <v>409984</v>
      </c>
      <c r="C229" s="120" t="s">
        <v>843</v>
      </c>
      <c r="D229" s="120">
        <v>2005</v>
      </c>
      <c r="E229" s="120" t="s">
        <v>844</v>
      </c>
      <c r="F229" s="120" t="s">
        <v>822</v>
      </c>
      <c r="G229" s="120">
        <v>1</v>
      </c>
      <c r="H229" s="120">
        <v>3</v>
      </c>
      <c r="I229" s="120">
        <v>3</v>
      </c>
      <c r="J229" s="120">
        <v>76</v>
      </c>
      <c r="K229" s="121">
        <v>43924</v>
      </c>
      <c r="L229" s="129" t="s">
        <v>845</v>
      </c>
      <c r="M229" s="120" t="s">
        <v>18</v>
      </c>
    </row>
    <row r="230" spans="1:30" ht="17.25" customHeight="1">
      <c r="A230" s="119" t="s">
        <v>846</v>
      </c>
      <c r="B230" s="191">
        <v>410315</v>
      </c>
      <c r="C230" s="120" t="s">
        <v>847</v>
      </c>
      <c r="D230" s="120">
        <v>2006</v>
      </c>
      <c r="E230" s="120" t="s">
        <v>848</v>
      </c>
      <c r="F230" s="120" t="s">
        <v>115</v>
      </c>
      <c r="G230" s="120">
        <v>1</v>
      </c>
      <c r="H230" s="120">
        <v>1</v>
      </c>
      <c r="I230" s="120">
        <v>1</v>
      </c>
      <c r="J230" s="120">
        <v>613</v>
      </c>
      <c r="K230" s="121">
        <v>43921</v>
      </c>
      <c r="L230" s="129" t="s">
        <v>849</v>
      </c>
      <c r="M230" s="120" t="s">
        <v>18</v>
      </c>
    </row>
    <row r="231" spans="1:30" ht="17.25" customHeight="1">
      <c r="A231" s="119" t="s">
        <v>846</v>
      </c>
      <c r="B231" s="191">
        <v>410315</v>
      </c>
      <c r="C231" s="120" t="s">
        <v>850</v>
      </c>
      <c r="D231" s="120">
        <v>2007</v>
      </c>
      <c r="E231" s="120" t="s">
        <v>851</v>
      </c>
      <c r="F231" s="120" t="s">
        <v>852</v>
      </c>
      <c r="G231" s="120">
        <v>2</v>
      </c>
      <c r="H231" s="120">
        <v>1</v>
      </c>
      <c r="I231" s="120">
        <v>1</v>
      </c>
      <c r="J231" s="120">
        <v>4</v>
      </c>
      <c r="K231" s="121">
        <v>43921</v>
      </c>
      <c r="L231" s="124" t="s">
        <v>853</v>
      </c>
      <c r="M231" s="120" t="s">
        <v>854</v>
      </c>
    </row>
    <row r="232" spans="1:30" ht="17.25" customHeight="1">
      <c r="A232" s="119" t="s">
        <v>846</v>
      </c>
      <c r="B232" s="191">
        <v>410315</v>
      </c>
      <c r="C232" s="120" t="s">
        <v>855</v>
      </c>
      <c r="D232" s="120">
        <v>2006</v>
      </c>
      <c r="E232" s="120" t="s">
        <v>856</v>
      </c>
      <c r="F232" s="120" t="s">
        <v>857</v>
      </c>
      <c r="G232" s="120">
        <v>1</v>
      </c>
      <c r="H232" s="120">
        <v>1</v>
      </c>
      <c r="I232" s="120">
        <v>1</v>
      </c>
      <c r="J232" s="120">
        <v>19</v>
      </c>
      <c r="K232" s="121">
        <v>43921</v>
      </c>
      <c r="L232" s="122" t="s">
        <v>858</v>
      </c>
      <c r="M232" s="120" t="s">
        <v>18</v>
      </c>
    </row>
    <row r="233" spans="1:30" ht="17.25" customHeight="1">
      <c r="A233" s="119" t="s">
        <v>846</v>
      </c>
      <c r="B233" s="191">
        <v>410315</v>
      </c>
      <c r="C233" s="120" t="s">
        <v>859</v>
      </c>
      <c r="D233" s="120">
        <v>2006</v>
      </c>
      <c r="E233" s="120" t="s">
        <v>860</v>
      </c>
      <c r="F233" s="120" t="s">
        <v>148</v>
      </c>
      <c r="G233" s="120">
        <v>1</v>
      </c>
      <c r="H233" s="120">
        <v>1</v>
      </c>
      <c r="I233" s="120">
        <v>1</v>
      </c>
      <c r="J233" s="120">
        <v>63</v>
      </c>
      <c r="K233" s="121">
        <v>43921</v>
      </c>
      <c r="L233" s="129" t="s">
        <v>861</v>
      </c>
      <c r="M233" s="120" t="s">
        <v>18</v>
      </c>
    </row>
    <row r="234" spans="1:30" ht="17.25" customHeight="1">
      <c r="A234" s="119" t="s">
        <v>846</v>
      </c>
      <c r="B234" s="191">
        <v>410315</v>
      </c>
      <c r="C234" s="120" t="s">
        <v>862</v>
      </c>
      <c r="D234" s="120">
        <v>2008</v>
      </c>
      <c r="E234" s="120" t="s">
        <v>848</v>
      </c>
      <c r="F234" s="120" t="s">
        <v>863</v>
      </c>
      <c r="G234" s="120">
        <v>1</v>
      </c>
      <c r="H234" s="120">
        <v>1</v>
      </c>
      <c r="I234" s="120">
        <v>1</v>
      </c>
      <c r="J234" s="120">
        <v>642</v>
      </c>
      <c r="K234" s="121">
        <v>43922</v>
      </c>
      <c r="L234" s="122" t="s">
        <v>864</v>
      </c>
      <c r="M234" s="120" t="s">
        <v>18</v>
      </c>
    </row>
    <row r="235" spans="1:30" ht="17.25" customHeight="1">
      <c r="A235" s="119" t="s">
        <v>846</v>
      </c>
      <c r="B235" s="191">
        <v>410315</v>
      </c>
      <c r="C235" s="120" t="s">
        <v>865</v>
      </c>
      <c r="D235" s="120">
        <v>2008</v>
      </c>
      <c r="E235" s="120" t="s">
        <v>866</v>
      </c>
      <c r="F235" s="120" t="s">
        <v>417</v>
      </c>
      <c r="G235" s="120">
        <v>2</v>
      </c>
      <c r="H235" s="120">
        <v>2</v>
      </c>
      <c r="I235" s="120">
        <v>2</v>
      </c>
      <c r="J235" s="120">
        <v>106</v>
      </c>
      <c r="K235" s="121">
        <v>43922</v>
      </c>
      <c r="L235" s="122" t="s">
        <v>867</v>
      </c>
      <c r="M235" s="120" t="s">
        <v>18</v>
      </c>
    </row>
    <row r="236" spans="1:30" ht="17.25" customHeight="1">
      <c r="A236" s="119" t="s">
        <v>846</v>
      </c>
      <c r="B236" s="191">
        <v>410315</v>
      </c>
      <c r="C236" s="120" t="s">
        <v>868</v>
      </c>
      <c r="D236" s="120">
        <v>2009</v>
      </c>
      <c r="E236" s="120" t="s">
        <v>869</v>
      </c>
      <c r="F236" s="120" t="s">
        <v>316</v>
      </c>
      <c r="G236" s="120">
        <v>1</v>
      </c>
      <c r="H236" s="120">
        <v>1</v>
      </c>
      <c r="I236" s="120">
        <v>1</v>
      </c>
      <c r="J236" s="120">
        <v>203</v>
      </c>
      <c r="K236" s="121">
        <v>43922</v>
      </c>
      <c r="L236" s="122" t="s">
        <v>870</v>
      </c>
      <c r="M236" s="120" t="s">
        <v>18</v>
      </c>
    </row>
    <row r="237" spans="1:30" ht="18.75" customHeight="1">
      <c r="A237" s="119" t="s">
        <v>846</v>
      </c>
      <c r="B237" s="191">
        <v>410315</v>
      </c>
      <c r="C237" s="120" t="s">
        <v>871</v>
      </c>
      <c r="D237" s="120">
        <v>2007</v>
      </c>
      <c r="E237" s="120" t="s">
        <v>872</v>
      </c>
      <c r="F237" s="120" t="s">
        <v>200</v>
      </c>
      <c r="G237" s="120">
        <v>1</v>
      </c>
      <c r="H237" s="120">
        <v>1</v>
      </c>
      <c r="I237" s="120">
        <v>1</v>
      </c>
      <c r="J237" s="120">
        <v>618</v>
      </c>
      <c r="K237" s="121">
        <v>43921</v>
      </c>
      <c r="L237" s="122" t="s">
        <v>873</v>
      </c>
      <c r="M237" s="120" t="s">
        <v>31</v>
      </c>
    </row>
    <row r="238" spans="1:30" ht="18.75" customHeight="1">
      <c r="A238" s="119" t="s">
        <v>846</v>
      </c>
      <c r="B238" s="191">
        <v>410315</v>
      </c>
      <c r="C238" s="120" t="s">
        <v>874</v>
      </c>
      <c r="D238" s="120">
        <v>2009</v>
      </c>
      <c r="E238" s="120" t="s">
        <v>875</v>
      </c>
      <c r="F238" s="120" t="s">
        <v>417</v>
      </c>
      <c r="G238" s="120">
        <v>2</v>
      </c>
      <c r="H238" s="120">
        <v>3</v>
      </c>
      <c r="I238" s="120">
        <v>2</v>
      </c>
      <c r="J238" s="120">
        <v>31</v>
      </c>
      <c r="K238" s="121">
        <v>43922</v>
      </c>
      <c r="L238" s="122" t="s">
        <v>876</v>
      </c>
      <c r="M238" s="120" t="s">
        <v>18</v>
      </c>
    </row>
    <row r="239" spans="1:30" ht="18.75" customHeight="1">
      <c r="A239" s="119" t="s">
        <v>846</v>
      </c>
      <c r="B239" s="191">
        <v>410315</v>
      </c>
      <c r="C239" s="120" t="s">
        <v>877</v>
      </c>
      <c r="D239" s="120">
        <v>2006</v>
      </c>
      <c r="E239" s="120" t="s">
        <v>878</v>
      </c>
      <c r="F239" s="120" t="s">
        <v>879</v>
      </c>
      <c r="G239" s="120">
        <v>3</v>
      </c>
      <c r="H239" s="120">
        <v>3</v>
      </c>
      <c r="I239" s="120">
        <v>3</v>
      </c>
      <c r="J239" s="120">
        <v>0</v>
      </c>
      <c r="K239" s="121">
        <v>43921</v>
      </c>
      <c r="L239" s="122" t="s">
        <v>880</v>
      </c>
      <c r="M239" s="120" t="s">
        <v>881</v>
      </c>
      <c r="N239" s="128"/>
      <c r="O239" s="128"/>
      <c r="P239" s="128"/>
      <c r="Q239" s="128"/>
      <c r="R239" s="128"/>
      <c r="S239" s="128"/>
      <c r="T239" s="128"/>
      <c r="U239" s="128"/>
      <c r="V239" s="128"/>
      <c r="W239" s="128"/>
      <c r="X239" s="128"/>
      <c r="Y239" s="128"/>
      <c r="Z239" s="128"/>
      <c r="AA239" s="128"/>
      <c r="AB239" s="128"/>
      <c r="AC239" s="128"/>
      <c r="AD239" s="128"/>
    </row>
    <row r="240" spans="1:30" ht="18.75" customHeight="1">
      <c r="A240" s="125" t="s">
        <v>882</v>
      </c>
      <c r="B240" s="190">
        <v>410439</v>
      </c>
      <c r="C240" s="120" t="s">
        <v>884</v>
      </c>
      <c r="D240" s="120">
        <v>2007</v>
      </c>
      <c r="E240" s="120" t="s">
        <v>885</v>
      </c>
      <c r="F240" s="120" t="s">
        <v>886</v>
      </c>
      <c r="G240" s="120">
        <v>2</v>
      </c>
      <c r="H240" s="120">
        <v>2</v>
      </c>
      <c r="I240" s="120">
        <v>1</v>
      </c>
      <c r="J240" s="120">
        <v>137</v>
      </c>
      <c r="K240" s="121">
        <v>43923</v>
      </c>
      <c r="L240" s="122" t="s">
        <v>887</v>
      </c>
      <c r="M240" s="120" t="s">
        <v>18</v>
      </c>
    </row>
    <row r="241" spans="1:13" ht="18.75" customHeight="1">
      <c r="A241" s="125" t="s">
        <v>882</v>
      </c>
      <c r="B241" s="190">
        <v>410439</v>
      </c>
      <c r="C241" s="120" t="s">
        <v>888</v>
      </c>
      <c r="D241" s="120">
        <v>2010</v>
      </c>
      <c r="E241" s="120" t="s">
        <v>889</v>
      </c>
      <c r="F241" s="120" t="s">
        <v>890</v>
      </c>
      <c r="G241" s="120">
        <v>2</v>
      </c>
      <c r="H241" s="120">
        <v>2</v>
      </c>
      <c r="I241" s="120">
        <v>2</v>
      </c>
      <c r="J241" s="120">
        <v>10</v>
      </c>
      <c r="K241" s="121">
        <v>43923</v>
      </c>
      <c r="L241" s="122" t="s">
        <v>891</v>
      </c>
      <c r="M241" s="120" t="s">
        <v>18</v>
      </c>
    </row>
    <row r="242" spans="1:13" ht="18.75" customHeight="1">
      <c r="A242" s="125" t="s">
        <v>882</v>
      </c>
      <c r="B242" s="190">
        <v>410439</v>
      </c>
      <c r="C242" s="120" t="s">
        <v>892</v>
      </c>
      <c r="D242" s="120">
        <v>2006</v>
      </c>
      <c r="E242" s="120" t="s">
        <v>893</v>
      </c>
      <c r="F242" s="120" t="s">
        <v>894</v>
      </c>
      <c r="G242" s="120">
        <v>3</v>
      </c>
      <c r="H242" s="120">
        <v>3</v>
      </c>
      <c r="I242" s="120">
        <v>3</v>
      </c>
      <c r="J242" s="120">
        <v>45</v>
      </c>
      <c r="K242" s="121">
        <v>43923</v>
      </c>
      <c r="L242" s="122" t="s">
        <v>895</v>
      </c>
      <c r="M242" s="120" t="s">
        <v>18</v>
      </c>
    </row>
    <row r="243" spans="1:13" ht="18.75" customHeight="1">
      <c r="A243" s="125" t="s">
        <v>882</v>
      </c>
      <c r="B243" s="190">
        <v>410439</v>
      </c>
      <c r="C243" s="120" t="s">
        <v>896</v>
      </c>
      <c r="D243" s="120">
        <v>2008</v>
      </c>
      <c r="E243" s="120" t="s">
        <v>897</v>
      </c>
      <c r="F243" s="123" t="s">
        <v>898</v>
      </c>
      <c r="G243" s="120">
        <v>1</v>
      </c>
      <c r="H243" s="120">
        <v>1</v>
      </c>
      <c r="I243" s="120">
        <v>1</v>
      </c>
      <c r="J243" s="120">
        <v>17</v>
      </c>
      <c r="K243" s="121">
        <v>43923</v>
      </c>
      <c r="L243" s="122" t="s">
        <v>899</v>
      </c>
      <c r="M243" s="120" t="s">
        <v>18</v>
      </c>
    </row>
    <row r="244" spans="1:13" ht="18.75" customHeight="1">
      <c r="A244" s="125" t="s">
        <v>882</v>
      </c>
      <c r="B244" s="190">
        <v>410439</v>
      </c>
      <c r="C244" s="120" t="s">
        <v>900</v>
      </c>
      <c r="D244" s="120">
        <v>2005</v>
      </c>
      <c r="E244" s="120" t="s">
        <v>901</v>
      </c>
      <c r="F244" s="120" t="s">
        <v>430</v>
      </c>
      <c r="G244" s="120">
        <v>3</v>
      </c>
      <c r="H244" s="120">
        <v>3</v>
      </c>
      <c r="I244" s="120">
        <v>3</v>
      </c>
      <c r="J244" s="120">
        <v>58</v>
      </c>
      <c r="K244" s="121">
        <v>43923</v>
      </c>
      <c r="L244" s="122" t="s">
        <v>902</v>
      </c>
      <c r="M244" s="120" t="s">
        <v>18</v>
      </c>
    </row>
    <row r="245" spans="1:13" ht="18.75" customHeight="1">
      <c r="A245" s="125" t="s">
        <v>882</v>
      </c>
      <c r="B245" s="190">
        <v>410439</v>
      </c>
      <c r="C245" s="120" t="s">
        <v>903</v>
      </c>
      <c r="D245" s="120">
        <v>2010</v>
      </c>
      <c r="E245" s="120" t="s">
        <v>904</v>
      </c>
      <c r="F245" s="120" t="s">
        <v>905</v>
      </c>
      <c r="G245" s="120">
        <v>1</v>
      </c>
      <c r="H245" s="120">
        <v>2</v>
      </c>
      <c r="I245" s="120">
        <v>1</v>
      </c>
      <c r="J245" s="120">
        <v>60</v>
      </c>
      <c r="K245" s="121">
        <v>43923</v>
      </c>
      <c r="L245" s="122" t="s">
        <v>906</v>
      </c>
      <c r="M245" s="120" t="s">
        <v>18</v>
      </c>
    </row>
    <row r="246" spans="1:13" ht="18.75" customHeight="1">
      <c r="A246" s="125" t="s">
        <v>882</v>
      </c>
      <c r="B246" s="190">
        <v>410439</v>
      </c>
      <c r="C246" s="120" t="s">
        <v>907</v>
      </c>
      <c r="D246" s="120">
        <v>2007</v>
      </c>
      <c r="E246" s="120" t="s">
        <v>908</v>
      </c>
      <c r="F246" s="120" t="s">
        <v>265</v>
      </c>
      <c r="G246" s="120">
        <v>3</v>
      </c>
      <c r="H246" s="120">
        <v>2</v>
      </c>
      <c r="I246" s="120">
        <v>2</v>
      </c>
      <c r="J246" s="120">
        <v>45</v>
      </c>
      <c r="K246" s="121">
        <v>43923</v>
      </c>
      <c r="L246" s="122" t="s">
        <v>909</v>
      </c>
      <c r="M246" s="120" t="s">
        <v>18</v>
      </c>
    </row>
    <row r="247" spans="1:13" ht="15">
      <c r="A247" s="125" t="s">
        <v>882</v>
      </c>
      <c r="B247" s="190">
        <v>410439</v>
      </c>
      <c r="C247" s="145" t="s">
        <v>910</v>
      </c>
      <c r="D247" s="120">
        <v>2007</v>
      </c>
      <c r="E247" s="120" t="s">
        <v>911</v>
      </c>
      <c r="F247" s="120" t="s">
        <v>912</v>
      </c>
      <c r="G247" s="120">
        <v>3</v>
      </c>
      <c r="H247" s="120">
        <v>1</v>
      </c>
      <c r="I247" s="120">
        <v>1</v>
      </c>
      <c r="J247" s="120">
        <v>259</v>
      </c>
      <c r="K247" s="121">
        <v>43923</v>
      </c>
      <c r="L247" s="122" t="s">
        <v>913</v>
      </c>
      <c r="M247" s="120" t="s">
        <v>18</v>
      </c>
    </row>
    <row r="248" spans="1:13" ht="15">
      <c r="A248" s="125" t="s">
        <v>882</v>
      </c>
      <c r="B248" s="190">
        <v>410439</v>
      </c>
      <c r="C248" s="120" t="s">
        <v>914</v>
      </c>
      <c r="D248" s="120">
        <v>2007</v>
      </c>
      <c r="E248" s="120" t="s">
        <v>915</v>
      </c>
      <c r="F248" s="120" t="s">
        <v>916</v>
      </c>
      <c r="G248" s="120">
        <v>3</v>
      </c>
      <c r="H248" s="120">
        <v>3</v>
      </c>
      <c r="I248" s="120">
        <v>3</v>
      </c>
      <c r="J248" s="120">
        <v>17</v>
      </c>
      <c r="K248" s="121">
        <v>43923</v>
      </c>
      <c r="L248" s="122" t="s">
        <v>917</v>
      </c>
      <c r="M248" s="120" t="s">
        <v>18</v>
      </c>
    </row>
    <row r="249" spans="1:13" ht="15">
      <c r="A249" s="125" t="s">
        <v>882</v>
      </c>
      <c r="B249" s="190">
        <v>410439</v>
      </c>
      <c r="C249" s="120" t="s">
        <v>918</v>
      </c>
      <c r="D249" s="120">
        <v>2009</v>
      </c>
      <c r="E249" s="120" t="s">
        <v>919</v>
      </c>
      <c r="F249" s="120" t="s">
        <v>920</v>
      </c>
      <c r="G249" s="120">
        <v>3</v>
      </c>
      <c r="H249" s="120">
        <v>2</v>
      </c>
      <c r="I249" s="120">
        <v>1</v>
      </c>
      <c r="J249" s="120">
        <v>6</v>
      </c>
      <c r="K249" s="121">
        <v>43923</v>
      </c>
      <c r="L249" s="122" t="s">
        <v>921</v>
      </c>
      <c r="M249" s="120" t="s">
        <v>18</v>
      </c>
    </row>
    <row r="250" spans="1:13" ht="15">
      <c r="A250" s="125" t="s">
        <v>922</v>
      </c>
      <c r="B250" s="190">
        <v>423704</v>
      </c>
      <c r="C250" s="120" t="s">
        <v>924</v>
      </c>
      <c r="D250" s="120">
        <v>2007</v>
      </c>
      <c r="E250" s="120" t="s">
        <v>925</v>
      </c>
      <c r="F250" s="120" t="s">
        <v>926</v>
      </c>
      <c r="G250" s="120">
        <v>2</v>
      </c>
      <c r="H250" s="120">
        <v>2</v>
      </c>
      <c r="I250" s="120">
        <v>2</v>
      </c>
      <c r="J250" s="120">
        <v>25</v>
      </c>
      <c r="K250" s="121">
        <v>43930</v>
      </c>
      <c r="L250" s="122" t="s">
        <v>927</v>
      </c>
      <c r="M250" s="120" t="s">
        <v>18</v>
      </c>
    </row>
    <row r="251" spans="1:13" ht="16.5" customHeight="1">
      <c r="A251" s="125" t="s">
        <v>922</v>
      </c>
      <c r="B251" s="190">
        <v>423704</v>
      </c>
      <c r="C251" s="120" t="s">
        <v>928</v>
      </c>
      <c r="D251" s="120">
        <v>2010</v>
      </c>
      <c r="E251" s="120" t="s">
        <v>929</v>
      </c>
      <c r="F251" s="120" t="s">
        <v>930</v>
      </c>
      <c r="G251" s="120">
        <v>1</v>
      </c>
      <c r="H251" s="120">
        <v>3</v>
      </c>
      <c r="I251" s="120">
        <v>3</v>
      </c>
      <c r="J251" s="120">
        <v>40</v>
      </c>
      <c r="K251" s="121">
        <v>43930</v>
      </c>
      <c r="L251" s="124" t="s">
        <v>931</v>
      </c>
      <c r="M251" s="120" t="s">
        <v>18</v>
      </c>
    </row>
    <row r="252" spans="1:13" ht="15">
      <c r="A252" s="125" t="s">
        <v>922</v>
      </c>
      <c r="B252" s="190">
        <v>423704</v>
      </c>
      <c r="C252" s="120" t="s">
        <v>932</v>
      </c>
      <c r="D252" s="120">
        <v>2006</v>
      </c>
      <c r="E252" s="120" t="s">
        <v>237</v>
      </c>
      <c r="F252" s="120" t="s">
        <v>316</v>
      </c>
      <c r="G252" s="120">
        <v>2</v>
      </c>
      <c r="H252" s="120">
        <v>2</v>
      </c>
      <c r="I252" s="120">
        <v>2</v>
      </c>
      <c r="J252" s="120">
        <v>64</v>
      </c>
      <c r="K252" s="121">
        <v>43930</v>
      </c>
      <c r="L252" s="122" t="s">
        <v>933</v>
      </c>
      <c r="M252" s="120" t="s">
        <v>18</v>
      </c>
    </row>
    <row r="253" spans="1:13" ht="15">
      <c r="A253" s="125" t="s">
        <v>922</v>
      </c>
      <c r="B253" s="190">
        <v>423704</v>
      </c>
      <c r="C253" s="120" t="s">
        <v>934</v>
      </c>
      <c r="D253" s="120">
        <v>2004</v>
      </c>
      <c r="E253" s="120" t="s">
        <v>935</v>
      </c>
      <c r="F253" s="120" t="s">
        <v>936</v>
      </c>
      <c r="G253" s="120">
        <v>3</v>
      </c>
      <c r="H253" s="120">
        <v>3</v>
      </c>
      <c r="I253" s="120">
        <v>3</v>
      </c>
      <c r="J253" s="120">
        <v>35</v>
      </c>
      <c r="K253" s="121">
        <v>43930</v>
      </c>
      <c r="L253" s="124" t="s">
        <v>937</v>
      </c>
      <c r="M253" s="120" t="s">
        <v>18</v>
      </c>
    </row>
    <row r="254" spans="1:13" ht="15">
      <c r="A254" s="125" t="s">
        <v>922</v>
      </c>
      <c r="B254" s="190">
        <v>423704</v>
      </c>
      <c r="C254" s="120" t="s">
        <v>938</v>
      </c>
      <c r="D254" s="120">
        <v>2010</v>
      </c>
      <c r="E254" s="120" t="s">
        <v>939</v>
      </c>
      <c r="F254" s="120" t="s">
        <v>940</v>
      </c>
      <c r="G254" s="120">
        <v>3</v>
      </c>
      <c r="H254" s="120">
        <v>3</v>
      </c>
      <c r="I254" s="120">
        <v>3</v>
      </c>
      <c r="J254" s="120">
        <v>15</v>
      </c>
      <c r="K254" s="121">
        <v>43930</v>
      </c>
      <c r="L254" s="122" t="s">
        <v>941</v>
      </c>
      <c r="M254" s="120" t="s">
        <v>18</v>
      </c>
    </row>
    <row r="255" spans="1:13" ht="15">
      <c r="A255" s="125" t="s">
        <v>922</v>
      </c>
      <c r="B255" s="190">
        <v>423704</v>
      </c>
      <c r="C255" s="120" t="s">
        <v>942</v>
      </c>
      <c r="D255" s="120">
        <v>2011</v>
      </c>
      <c r="E255" s="120" t="s">
        <v>943</v>
      </c>
      <c r="F255" s="120" t="s">
        <v>944</v>
      </c>
      <c r="G255" s="120">
        <v>3</v>
      </c>
      <c r="H255" s="120">
        <v>3</v>
      </c>
      <c r="I255" s="120">
        <v>3</v>
      </c>
      <c r="J255" s="120">
        <v>83</v>
      </c>
      <c r="K255" s="121">
        <v>43930</v>
      </c>
      <c r="L255" s="122" t="s">
        <v>945</v>
      </c>
      <c r="M255" s="120" t="s">
        <v>18</v>
      </c>
    </row>
    <row r="256" spans="1:13" ht="15">
      <c r="A256" s="125" t="s">
        <v>922</v>
      </c>
      <c r="B256" s="190">
        <v>423704</v>
      </c>
      <c r="C256" s="120" t="s">
        <v>946</v>
      </c>
      <c r="D256" s="120">
        <v>2009</v>
      </c>
      <c r="E256" s="120" t="s">
        <v>947</v>
      </c>
      <c r="F256" s="120" t="s">
        <v>136</v>
      </c>
      <c r="G256" s="120">
        <v>1</v>
      </c>
      <c r="H256" s="120">
        <v>2</v>
      </c>
      <c r="I256" s="120">
        <v>2</v>
      </c>
      <c r="J256" s="120">
        <v>13</v>
      </c>
      <c r="K256" s="121">
        <v>43930</v>
      </c>
      <c r="L256" s="122" t="s">
        <v>948</v>
      </c>
      <c r="M256" s="120" t="s">
        <v>18</v>
      </c>
    </row>
    <row r="257" spans="1:13" ht="15">
      <c r="A257" s="125" t="s">
        <v>922</v>
      </c>
      <c r="B257" s="190">
        <v>423704</v>
      </c>
      <c r="C257" s="120" t="s">
        <v>949</v>
      </c>
      <c r="D257" s="120">
        <v>2011</v>
      </c>
      <c r="E257" s="120" t="s">
        <v>950</v>
      </c>
      <c r="F257" s="120" t="s">
        <v>951</v>
      </c>
      <c r="G257" s="120">
        <v>1</v>
      </c>
      <c r="H257" s="120">
        <v>1</v>
      </c>
      <c r="I257" s="120">
        <v>1</v>
      </c>
      <c r="J257" s="120">
        <v>292</v>
      </c>
      <c r="K257" s="121">
        <v>43930</v>
      </c>
      <c r="L257" s="122" t="s">
        <v>952</v>
      </c>
      <c r="M257" s="120" t="s">
        <v>18</v>
      </c>
    </row>
    <row r="258" spans="1:13" ht="15">
      <c r="A258" s="125" t="s">
        <v>922</v>
      </c>
      <c r="B258" s="190">
        <v>423704</v>
      </c>
      <c r="C258" s="120" t="s">
        <v>953</v>
      </c>
      <c r="D258" s="120">
        <v>2006</v>
      </c>
      <c r="E258" s="120" t="s">
        <v>449</v>
      </c>
      <c r="F258" s="120" t="s">
        <v>104</v>
      </c>
      <c r="G258" s="120">
        <v>1</v>
      </c>
      <c r="H258" s="120">
        <v>1</v>
      </c>
      <c r="I258" s="120">
        <v>1</v>
      </c>
      <c r="J258" s="120">
        <v>352</v>
      </c>
      <c r="K258" s="121">
        <v>43930</v>
      </c>
      <c r="L258" s="122" t="s">
        <v>954</v>
      </c>
      <c r="M258" s="120" t="s">
        <v>18</v>
      </c>
    </row>
    <row r="259" spans="1:13" ht="15">
      <c r="A259" s="125" t="s">
        <v>922</v>
      </c>
      <c r="B259" s="190">
        <v>423704</v>
      </c>
      <c r="C259" s="120" t="s">
        <v>955</v>
      </c>
      <c r="D259" s="120">
        <v>2007</v>
      </c>
      <c r="E259" s="120" t="s">
        <v>956</v>
      </c>
      <c r="F259" s="120" t="s">
        <v>324</v>
      </c>
      <c r="G259" s="120">
        <v>1</v>
      </c>
      <c r="H259" s="120">
        <v>1</v>
      </c>
      <c r="I259" s="120">
        <v>1</v>
      </c>
      <c r="J259" s="120">
        <v>36</v>
      </c>
      <c r="K259" s="121">
        <v>43930</v>
      </c>
      <c r="L259" s="122" t="s">
        <v>957</v>
      </c>
      <c r="M259" s="120" t="s">
        <v>18</v>
      </c>
    </row>
    <row r="260" spans="1:13" ht="15">
      <c r="A260" s="125" t="s">
        <v>958</v>
      </c>
      <c r="B260" s="190">
        <v>423476</v>
      </c>
      <c r="C260" s="120" t="s">
        <v>960</v>
      </c>
      <c r="D260" s="120">
        <v>2005</v>
      </c>
      <c r="E260" s="120" t="s">
        <v>961</v>
      </c>
      <c r="F260" s="120" t="s">
        <v>962</v>
      </c>
      <c r="G260" s="120">
        <v>2</v>
      </c>
      <c r="H260" s="120">
        <v>2</v>
      </c>
      <c r="I260" s="120">
        <v>3</v>
      </c>
      <c r="J260" s="120">
        <v>129</v>
      </c>
      <c r="K260" s="121">
        <v>43930</v>
      </c>
      <c r="L260" s="122" t="s">
        <v>963</v>
      </c>
      <c r="M260" s="120" t="s">
        <v>18</v>
      </c>
    </row>
    <row r="261" spans="1:13" ht="18.75" customHeight="1">
      <c r="A261" s="125" t="s">
        <v>958</v>
      </c>
      <c r="B261" s="190">
        <v>423476</v>
      </c>
      <c r="C261" s="120" t="s">
        <v>964</v>
      </c>
      <c r="D261" s="120">
        <v>2005</v>
      </c>
      <c r="E261" s="120" t="s">
        <v>965</v>
      </c>
      <c r="F261" s="120" t="s">
        <v>966</v>
      </c>
      <c r="G261" s="120">
        <v>3</v>
      </c>
      <c r="H261" s="120">
        <v>3</v>
      </c>
      <c r="I261" s="120">
        <v>1</v>
      </c>
      <c r="J261" s="120">
        <v>24</v>
      </c>
      <c r="K261" s="121">
        <v>43930</v>
      </c>
      <c r="L261" s="146" t="s">
        <v>967</v>
      </c>
      <c r="M261" s="120" t="s">
        <v>18</v>
      </c>
    </row>
    <row r="262" spans="1:13" ht="18.75" customHeight="1">
      <c r="A262" s="125" t="s">
        <v>958</v>
      </c>
      <c r="B262" s="190">
        <v>423476</v>
      </c>
      <c r="C262" s="120" t="s">
        <v>968</v>
      </c>
      <c r="D262" s="120">
        <v>2008</v>
      </c>
      <c r="E262" s="120" t="s">
        <v>969</v>
      </c>
      <c r="F262" s="120" t="s">
        <v>443</v>
      </c>
      <c r="G262" s="120">
        <v>1</v>
      </c>
      <c r="H262" s="120">
        <v>1</v>
      </c>
      <c r="I262" s="120">
        <v>2</v>
      </c>
      <c r="J262" s="120">
        <v>185</v>
      </c>
      <c r="K262" s="121">
        <v>43930</v>
      </c>
      <c r="L262" s="122" t="s">
        <v>970</v>
      </c>
      <c r="M262" s="120" t="s">
        <v>18</v>
      </c>
    </row>
    <row r="263" spans="1:13" ht="18.75" customHeight="1">
      <c r="A263" s="125" t="s">
        <v>958</v>
      </c>
      <c r="B263" s="190">
        <v>423476</v>
      </c>
      <c r="C263" s="120" t="s">
        <v>971</v>
      </c>
      <c r="D263" s="120">
        <v>2006</v>
      </c>
      <c r="E263" s="120" t="s">
        <v>972</v>
      </c>
      <c r="F263" s="120" t="s">
        <v>973</v>
      </c>
      <c r="G263" s="120">
        <v>1</v>
      </c>
      <c r="H263" s="120">
        <v>1</v>
      </c>
      <c r="I263" s="120">
        <v>2</v>
      </c>
      <c r="J263" s="120">
        <v>34</v>
      </c>
      <c r="K263" s="121">
        <v>43930</v>
      </c>
      <c r="L263" s="122" t="s">
        <v>974</v>
      </c>
      <c r="M263" s="120" t="s">
        <v>18</v>
      </c>
    </row>
    <row r="264" spans="1:13" ht="18.75" customHeight="1">
      <c r="A264" s="125" t="s">
        <v>958</v>
      </c>
      <c r="B264" s="190">
        <v>423476</v>
      </c>
      <c r="C264" s="120" t="s">
        <v>975</v>
      </c>
      <c r="D264" s="120">
        <v>2006</v>
      </c>
      <c r="E264" s="120" t="s">
        <v>976</v>
      </c>
      <c r="F264" s="120" t="s">
        <v>977</v>
      </c>
      <c r="G264" s="120">
        <v>3</v>
      </c>
      <c r="H264" s="120">
        <v>3</v>
      </c>
      <c r="I264" s="120">
        <v>3</v>
      </c>
      <c r="J264" s="120">
        <v>5</v>
      </c>
      <c r="K264" s="121">
        <v>43930</v>
      </c>
      <c r="L264" s="122" t="s">
        <v>978</v>
      </c>
      <c r="M264" s="120" t="s">
        <v>18</v>
      </c>
    </row>
    <row r="265" spans="1:13" ht="18.75" customHeight="1">
      <c r="A265" s="125" t="s">
        <v>958</v>
      </c>
      <c r="B265" s="190">
        <v>423476</v>
      </c>
      <c r="C265" s="120" t="s">
        <v>979</v>
      </c>
      <c r="D265" s="120">
        <v>2006</v>
      </c>
      <c r="E265" s="120" t="s">
        <v>976</v>
      </c>
      <c r="F265" s="120" t="s">
        <v>980</v>
      </c>
      <c r="G265" s="120">
        <v>2</v>
      </c>
      <c r="H265" s="120">
        <v>3</v>
      </c>
      <c r="I265" s="120">
        <v>3</v>
      </c>
      <c r="J265" s="120">
        <v>63</v>
      </c>
      <c r="K265" s="121">
        <v>43930</v>
      </c>
      <c r="L265" s="122" t="s">
        <v>981</v>
      </c>
      <c r="M265" s="120" t="s">
        <v>18</v>
      </c>
    </row>
    <row r="266" spans="1:13" ht="18.75" customHeight="1">
      <c r="A266" s="125" t="s">
        <v>958</v>
      </c>
      <c r="B266" s="190">
        <v>423476</v>
      </c>
      <c r="C266" s="130" t="s">
        <v>982</v>
      </c>
      <c r="D266" s="120">
        <v>2007</v>
      </c>
      <c r="E266" s="120" t="s">
        <v>983</v>
      </c>
      <c r="F266" s="120" t="s">
        <v>984</v>
      </c>
      <c r="G266" s="120">
        <v>2</v>
      </c>
      <c r="H266" s="120">
        <v>2</v>
      </c>
      <c r="I266" s="120">
        <v>3</v>
      </c>
      <c r="J266" s="120">
        <v>105</v>
      </c>
      <c r="K266" s="121">
        <v>43942</v>
      </c>
      <c r="L266" s="147" t="s">
        <v>985</v>
      </c>
      <c r="M266" s="120" t="s">
        <v>18</v>
      </c>
    </row>
    <row r="267" spans="1:13" ht="15">
      <c r="A267" s="125" t="s">
        <v>958</v>
      </c>
      <c r="B267" s="190">
        <v>423476</v>
      </c>
      <c r="C267" s="120" t="s">
        <v>986</v>
      </c>
      <c r="D267" s="120">
        <v>2005</v>
      </c>
      <c r="E267" s="120" t="s">
        <v>987</v>
      </c>
      <c r="F267" s="120" t="s">
        <v>231</v>
      </c>
      <c r="G267" s="120">
        <v>3</v>
      </c>
      <c r="H267" s="120">
        <v>2</v>
      </c>
      <c r="I267" s="120">
        <v>3</v>
      </c>
      <c r="J267" s="120">
        <v>29</v>
      </c>
      <c r="K267" s="121">
        <v>43930</v>
      </c>
      <c r="L267" s="122" t="s">
        <v>988</v>
      </c>
      <c r="M267" s="120" t="s">
        <v>18</v>
      </c>
    </row>
    <row r="268" spans="1:13" ht="15">
      <c r="A268" s="125" t="s">
        <v>958</v>
      </c>
      <c r="B268" s="190">
        <v>423476</v>
      </c>
      <c r="C268" s="120" t="s">
        <v>989</v>
      </c>
      <c r="D268" s="120">
        <v>2005</v>
      </c>
      <c r="E268" s="120" t="s">
        <v>990</v>
      </c>
      <c r="F268" s="120" t="s">
        <v>492</v>
      </c>
      <c r="G268" s="120">
        <v>3</v>
      </c>
      <c r="H268" s="120">
        <v>3</v>
      </c>
      <c r="I268" s="120">
        <v>3</v>
      </c>
      <c r="J268" s="120">
        <v>211</v>
      </c>
      <c r="K268" s="121">
        <v>43930</v>
      </c>
      <c r="L268" s="122" t="s">
        <v>991</v>
      </c>
      <c r="M268" s="120" t="s">
        <v>18</v>
      </c>
    </row>
    <row r="269" spans="1:13" ht="16.5" customHeight="1">
      <c r="A269" s="125" t="s">
        <v>958</v>
      </c>
      <c r="B269" s="190">
        <v>423476</v>
      </c>
      <c r="C269" s="120" t="s">
        <v>992</v>
      </c>
      <c r="D269" s="120">
        <v>2007</v>
      </c>
      <c r="E269" s="120" t="s">
        <v>993</v>
      </c>
      <c r="F269" s="120" t="s">
        <v>994</v>
      </c>
      <c r="G269" s="120">
        <v>2</v>
      </c>
      <c r="H269" s="120">
        <v>2</v>
      </c>
      <c r="I269" s="120">
        <v>1</v>
      </c>
      <c r="J269" s="120">
        <v>281</v>
      </c>
      <c r="K269" s="121">
        <v>43930</v>
      </c>
      <c r="L269" s="122" t="s">
        <v>995</v>
      </c>
      <c r="M269" s="120" t="s">
        <v>18</v>
      </c>
    </row>
    <row r="270" spans="1:13" ht="16.5" customHeight="1">
      <c r="A270" s="125" t="s">
        <v>996</v>
      </c>
      <c r="B270" s="190">
        <v>423627</v>
      </c>
      <c r="C270" s="120" t="s">
        <v>998</v>
      </c>
      <c r="D270" s="120">
        <v>2007</v>
      </c>
      <c r="E270" s="120" t="s">
        <v>999</v>
      </c>
      <c r="F270" s="120" t="s">
        <v>801</v>
      </c>
      <c r="G270" s="120">
        <v>3</v>
      </c>
      <c r="H270" s="120">
        <v>3</v>
      </c>
      <c r="I270" s="120">
        <v>3</v>
      </c>
      <c r="J270" s="120">
        <v>142</v>
      </c>
      <c r="K270" s="121">
        <v>43923</v>
      </c>
      <c r="L270" s="122" t="s">
        <v>1000</v>
      </c>
      <c r="M270" s="120" t="s">
        <v>18</v>
      </c>
    </row>
    <row r="271" spans="1:13" ht="15">
      <c r="A271" s="125" t="s">
        <v>996</v>
      </c>
      <c r="B271" s="190">
        <v>423627</v>
      </c>
      <c r="C271" s="120" t="s">
        <v>1001</v>
      </c>
      <c r="D271" s="120">
        <v>2009</v>
      </c>
      <c r="E271" s="120" t="s">
        <v>1002</v>
      </c>
      <c r="F271" s="120" t="s">
        <v>471</v>
      </c>
      <c r="G271" s="120">
        <v>1</v>
      </c>
      <c r="H271" s="120">
        <v>2</v>
      </c>
      <c r="I271" s="120">
        <v>2</v>
      </c>
      <c r="J271" s="120">
        <v>10</v>
      </c>
      <c r="K271" s="121">
        <v>43923</v>
      </c>
      <c r="L271" s="122" t="s">
        <v>1003</v>
      </c>
      <c r="M271" s="120" t="s">
        <v>18</v>
      </c>
    </row>
    <row r="272" spans="1:13" ht="18" customHeight="1">
      <c r="A272" s="125" t="s">
        <v>996</v>
      </c>
      <c r="B272" s="190">
        <v>423627</v>
      </c>
      <c r="C272" s="120" t="s">
        <v>1004</v>
      </c>
      <c r="D272" s="120">
        <v>2008</v>
      </c>
      <c r="E272" s="120" t="s">
        <v>1005</v>
      </c>
      <c r="F272" s="120" t="s">
        <v>1006</v>
      </c>
      <c r="G272" s="120">
        <v>1</v>
      </c>
      <c r="H272" s="120">
        <v>1</v>
      </c>
      <c r="I272" s="120">
        <v>1</v>
      </c>
      <c r="J272" s="120">
        <v>25</v>
      </c>
      <c r="K272" s="121">
        <v>43923</v>
      </c>
      <c r="L272" s="122" t="s">
        <v>1007</v>
      </c>
      <c r="M272" s="120" t="s">
        <v>18</v>
      </c>
    </row>
    <row r="273" spans="1:13" ht="18" customHeight="1">
      <c r="A273" s="125" t="s">
        <v>996</v>
      </c>
      <c r="B273" s="190">
        <v>423627</v>
      </c>
      <c r="C273" s="120" t="s">
        <v>1008</v>
      </c>
      <c r="D273" s="120">
        <v>2009</v>
      </c>
      <c r="E273" s="120" t="s">
        <v>1009</v>
      </c>
      <c r="F273" s="120" t="s">
        <v>1010</v>
      </c>
      <c r="G273" s="120">
        <v>2</v>
      </c>
      <c r="H273" s="120">
        <v>1</v>
      </c>
      <c r="I273" s="120">
        <v>1</v>
      </c>
      <c r="J273" s="120">
        <v>732</v>
      </c>
      <c r="K273" s="121">
        <v>43923</v>
      </c>
      <c r="L273" s="122" t="s">
        <v>1011</v>
      </c>
      <c r="M273" s="120" t="s">
        <v>18</v>
      </c>
    </row>
    <row r="274" spans="1:13" ht="18" customHeight="1">
      <c r="A274" s="125" t="s">
        <v>996</v>
      </c>
      <c r="B274" s="190">
        <v>423627</v>
      </c>
      <c r="C274" s="120" t="s">
        <v>1012</v>
      </c>
      <c r="D274" s="120">
        <v>2010</v>
      </c>
      <c r="E274" s="120" t="s">
        <v>1013</v>
      </c>
      <c r="F274" s="120" t="s">
        <v>1014</v>
      </c>
      <c r="G274" s="120">
        <v>3</v>
      </c>
      <c r="H274" s="120">
        <v>2</v>
      </c>
      <c r="I274" s="120">
        <v>3</v>
      </c>
      <c r="J274" s="120">
        <v>15</v>
      </c>
      <c r="K274" s="121">
        <v>43923</v>
      </c>
      <c r="L274" s="122" t="s">
        <v>1015</v>
      </c>
      <c r="M274" s="120" t="s">
        <v>18</v>
      </c>
    </row>
    <row r="275" spans="1:13" ht="18" customHeight="1">
      <c r="A275" s="125" t="s">
        <v>996</v>
      </c>
      <c r="B275" s="190">
        <v>423627</v>
      </c>
      <c r="C275" s="120" t="s">
        <v>1016</v>
      </c>
      <c r="D275" s="120">
        <v>2005</v>
      </c>
      <c r="E275" s="120" t="s">
        <v>1017</v>
      </c>
      <c r="F275" s="120" t="s">
        <v>1018</v>
      </c>
      <c r="G275" s="120">
        <v>3</v>
      </c>
      <c r="H275" s="120">
        <v>3</v>
      </c>
      <c r="I275" s="120">
        <v>3</v>
      </c>
      <c r="J275" s="120">
        <v>24</v>
      </c>
      <c r="K275" s="121">
        <v>43923</v>
      </c>
      <c r="L275" s="122" t="s">
        <v>1016</v>
      </c>
      <c r="M275" s="120" t="s">
        <v>18</v>
      </c>
    </row>
    <row r="276" spans="1:13" ht="20.25" customHeight="1">
      <c r="A276" s="125" t="s">
        <v>996</v>
      </c>
      <c r="B276" s="190">
        <v>423627</v>
      </c>
      <c r="C276" s="120" t="s">
        <v>1019</v>
      </c>
      <c r="D276" s="120">
        <v>2009</v>
      </c>
      <c r="E276" s="120" t="s">
        <v>1020</v>
      </c>
      <c r="F276" s="120" t="s">
        <v>1021</v>
      </c>
      <c r="G276" s="120">
        <v>2</v>
      </c>
      <c r="H276" s="120">
        <v>2</v>
      </c>
      <c r="I276" s="120">
        <v>2</v>
      </c>
      <c r="J276" s="120">
        <v>87</v>
      </c>
      <c r="K276" s="121">
        <v>43923</v>
      </c>
      <c r="L276" s="122" t="s">
        <v>1022</v>
      </c>
      <c r="M276" s="120" t="s">
        <v>18</v>
      </c>
    </row>
    <row r="277" spans="1:13" ht="20.25" customHeight="1">
      <c r="A277" s="125" t="s">
        <v>996</v>
      </c>
      <c r="B277" s="190">
        <v>423627</v>
      </c>
      <c r="C277" s="120" t="s">
        <v>1023</v>
      </c>
      <c r="D277" s="120">
        <v>2006</v>
      </c>
      <c r="E277" s="120" t="s">
        <v>1024</v>
      </c>
      <c r="F277" s="120" t="s">
        <v>1025</v>
      </c>
      <c r="G277" s="120">
        <v>2</v>
      </c>
      <c r="H277" s="120">
        <v>3</v>
      </c>
      <c r="I277" s="120">
        <v>3</v>
      </c>
      <c r="J277" s="120">
        <v>50</v>
      </c>
      <c r="K277" s="121">
        <v>43923</v>
      </c>
      <c r="L277" s="122" t="s">
        <v>1026</v>
      </c>
      <c r="M277" s="120" t="s">
        <v>18</v>
      </c>
    </row>
    <row r="278" spans="1:13" ht="20.25" customHeight="1">
      <c r="A278" s="125" t="s">
        <v>996</v>
      </c>
      <c r="B278" s="190">
        <v>423627</v>
      </c>
      <c r="C278" s="120" t="s">
        <v>1027</v>
      </c>
      <c r="D278" s="120">
        <v>2006</v>
      </c>
      <c r="E278" s="120" t="s">
        <v>1028</v>
      </c>
      <c r="F278" s="120" t="s">
        <v>661</v>
      </c>
      <c r="G278" s="120">
        <v>3</v>
      </c>
      <c r="H278" s="120">
        <v>2</v>
      </c>
      <c r="I278" s="120">
        <v>3</v>
      </c>
      <c r="J278" s="120">
        <v>3</v>
      </c>
      <c r="K278" s="121">
        <v>43923</v>
      </c>
      <c r="L278" s="122" t="s">
        <v>1029</v>
      </c>
      <c r="M278" s="120" t="s">
        <v>18</v>
      </c>
    </row>
    <row r="279" spans="1:13" ht="16.5" customHeight="1">
      <c r="A279" s="125" t="s">
        <v>996</v>
      </c>
      <c r="B279" s="190">
        <v>423627</v>
      </c>
      <c r="C279" s="120" t="s">
        <v>1030</v>
      </c>
      <c r="D279" s="120">
        <v>2006</v>
      </c>
      <c r="E279" s="120" t="s">
        <v>1031</v>
      </c>
      <c r="F279" s="120" t="s">
        <v>1021</v>
      </c>
      <c r="G279" s="120">
        <v>3</v>
      </c>
      <c r="H279" s="120">
        <v>3</v>
      </c>
      <c r="I279" s="120">
        <v>3</v>
      </c>
      <c r="J279" s="120">
        <v>242</v>
      </c>
      <c r="K279" s="121">
        <v>43923</v>
      </c>
      <c r="L279" s="122" t="s">
        <v>1032</v>
      </c>
      <c r="M279" s="120" t="s">
        <v>18</v>
      </c>
    </row>
    <row r="280" spans="1:13" ht="16">
      <c r="A280" s="125" t="s">
        <v>1033</v>
      </c>
      <c r="B280" s="190">
        <v>450334</v>
      </c>
      <c r="C280" s="126" t="s">
        <v>1035</v>
      </c>
      <c r="D280" s="120">
        <v>2010</v>
      </c>
      <c r="E280" s="126" t="s">
        <v>1036</v>
      </c>
      <c r="F280" s="127" t="s">
        <v>1037</v>
      </c>
      <c r="G280" s="120">
        <v>2</v>
      </c>
      <c r="H280" s="120">
        <v>1</v>
      </c>
      <c r="I280" s="120">
        <v>1</v>
      </c>
      <c r="J280" s="120">
        <v>144</v>
      </c>
      <c r="K280" s="148">
        <v>43943</v>
      </c>
      <c r="L280" s="131" t="s">
        <v>1038</v>
      </c>
    </row>
    <row r="281" spans="1:13" ht="16">
      <c r="A281" s="125" t="s">
        <v>1033</v>
      </c>
      <c r="B281" s="190">
        <v>450334</v>
      </c>
      <c r="C281" s="126" t="s">
        <v>1039</v>
      </c>
      <c r="D281" s="120">
        <v>2007</v>
      </c>
      <c r="E281" s="126" t="s">
        <v>1040</v>
      </c>
      <c r="F281" s="127" t="s">
        <v>524</v>
      </c>
      <c r="G281" s="120">
        <v>3</v>
      </c>
      <c r="H281" s="120">
        <v>3</v>
      </c>
      <c r="I281" s="120">
        <v>3</v>
      </c>
      <c r="J281" s="120">
        <v>141</v>
      </c>
      <c r="K281" s="148">
        <v>43943</v>
      </c>
      <c r="L281" s="131" t="s">
        <v>1041</v>
      </c>
    </row>
    <row r="282" spans="1:13" ht="16">
      <c r="A282" s="125" t="s">
        <v>1033</v>
      </c>
      <c r="B282" s="190">
        <v>450334</v>
      </c>
      <c r="C282" s="126" t="s">
        <v>1042</v>
      </c>
      <c r="D282" s="120">
        <v>2007</v>
      </c>
      <c r="E282" s="126" t="s">
        <v>1043</v>
      </c>
      <c r="F282" s="127" t="s">
        <v>524</v>
      </c>
      <c r="G282" s="120">
        <v>3</v>
      </c>
      <c r="H282" s="120">
        <v>3</v>
      </c>
      <c r="I282" s="120">
        <v>3</v>
      </c>
      <c r="J282" s="120">
        <v>226</v>
      </c>
      <c r="K282" s="148">
        <v>43943</v>
      </c>
      <c r="L282" s="131" t="s">
        <v>1044</v>
      </c>
    </row>
    <row r="283" spans="1:13" ht="16">
      <c r="A283" s="125" t="s">
        <v>1033</v>
      </c>
      <c r="B283" s="190">
        <v>450334</v>
      </c>
      <c r="C283" s="126" t="s">
        <v>1045</v>
      </c>
      <c r="D283" s="120">
        <v>2009</v>
      </c>
      <c r="E283" s="126" t="s">
        <v>1046</v>
      </c>
      <c r="F283" s="127" t="s">
        <v>1047</v>
      </c>
      <c r="G283" s="120">
        <v>3</v>
      </c>
      <c r="H283" s="120">
        <v>3</v>
      </c>
      <c r="I283" s="120">
        <v>2</v>
      </c>
      <c r="J283" s="120">
        <v>110</v>
      </c>
      <c r="K283" s="148">
        <v>43943</v>
      </c>
      <c r="L283" s="131" t="s">
        <v>1048</v>
      </c>
    </row>
    <row r="284" spans="1:13" ht="16">
      <c r="A284" s="125" t="s">
        <v>1033</v>
      </c>
      <c r="B284" s="190">
        <v>450334</v>
      </c>
      <c r="C284" s="126" t="s">
        <v>1049</v>
      </c>
      <c r="D284" s="120">
        <v>2008</v>
      </c>
      <c r="E284" s="126" t="s">
        <v>1050</v>
      </c>
      <c r="F284" s="127" t="s">
        <v>524</v>
      </c>
      <c r="G284" s="120">
        <v>3</v>
      </c>
      <c r="H284" s="120">
        <v>3</v>
      </c>
      <c r="I284" s="120">
        <v>3</v>
      </c>
      <c r="J284" s="120">
        <v>121</v>
      </c>
      <c r="K284" s="148">
        <v>43943</v>
      </c>
      <c r="L284" s="131" t="s">
        <v>1051</v>
      </c>
    </row>
    <row r="285" spans="1:13" ht="15">
      <c r="A285" s="125" t="s">
        <v>1033</v>
      </c>
      <c r="B285" s="190">
        <v>450334</v>
      </c>
      <c r="C285" s="126" t="s">
        <v>1052</v>
      </c>
      <c r="D285" s="120">
        <v>2008</v>
      </c>
      <c r="E285" s="126" t="s">
        <v>1053</v>
      </c>
      <c r="F285" s="127" t="s">
        <v>1054</v>
      </c>
      <c r="G285" s="120">
        <v>3</v>
      </c>
      <c r="H285" s="120">
        <v>3</v>
      </c>
      <c r="I285" s="120">
        <v>3</v>
      </c>
      <c r="J285" s="120">
        <v>50</v>
      </c>
      <c r="K285" s="148">
        <v>43943</v>
      </c>
      <c r="L285" s="149" t="s">
        <v>1055</v>
      </c>
    </row>
    <row r="286" spans="1:13" ht="18">
      <c r="A286" s="125" t="s">
        <v>1033</v>
      </c>
      <c r="B286" s="190">
        <v>450334</v>
      </c>
      <c r="C286" s="126" t="s">
        <v>1056</v>
      </c>
      <c r="D286" s="120">
        <v>2010</v>
      </c>
      <c r="E286" s="126" t="s">
        <v>1057</v>
      </c>
      <c r="F286" s="127" t="s">
        <v>1058</v>
      </c>
      <c r="G286" s="120">
        <v>2</v>
      </c>
      <c r="H286" s="120">
        <v>1</v>
      </c>
      <c r="I286" s="120">
        <v>1</v>
      </c>
      <c r="J286" s="120">
        <v>90</v>
      </c>
      <c r="K286" s="148">
        <v>43943</v>
      </c>
      <c r="L286" s="150" t="s">
        <v>1059</v>
      </c>
    </row>
    <row r="287" spans="1:13" ht="15">
      <c r="A287" s="119" t="s">
        <v>1060</v>
      </c>
      <c r="B287" s="191">
        <v>507948</v>
      </c>
      <c r="C287" s="120" t="s">
        <v>1061</v>
      </c>
      <c r="D287" s="120">
        <v>2006</v>
      </c>
      <c r="E287" s="120" t="s">
        <v>1062</v>
      </c>
      <c r="F287" s="120" t="s">
        <v>1063</v>
      </c>
      <c r="G287" s="120">
        <v>1</v>
      </c>
      <c r="H287" s="120">
        <v>1</v>
      </c>
      <c r="I287" s="120">
        <v>1</v>
      </c>
      <c r="J287" s="120">
        <v>38</v>
      </c>
      <c r="K287" s="121">
        <v>43923</v>
      </c>
      <c r="L287" s="122" t="s">
        <v>1064</v>
      </c>
    </row>
    <row r="288" spans="1:13" ht="17.25" customHeight="1">
      <c r="A288" s="119" t="s">
        <v>1060</v>
      </c>
      <c r="B288" s="191">
        <v>507948</v>
      </c>
      <c r="C288" s="120" t="s">
        <v>1065</v>
      </c>
      <c r="D288" s="120">
        <v>2006</v>
      </c>
      <c r="E288" s="120" t="s">
        <v>925</v>
      </c>
      <c r="F288" s="120" t="s">
        <v>417</v>
      </c>
      <c r="G288" s="120">
        <v>2</v>
      </c>
      <c r="H288" s="120">
        <v>1</v>
      </c>
      <c r="I288" s="120">
        <v>1</v>
      </c>
      <c r="J288" s="120">
        <v>281</v>
      </c>
      <c r="K288" s="121">
        <v>43923</v>
      </c>
      <c r="L288" s="122" t="s">
        <v>1066</v>
      </c>
    </row>
    <row r="289" spans="1:13" ht="15">
      <c r="A289" s="119" t="s">
        <v>1067</v>
      </c>
      <c r="B289" s="191">
        <v>507987</v>
      </c>
      <c r="C289" s="120" t="s">
        <v>1068</v>
      </c>
      <c r="D289" s="120">
        <v>2007</v>
      </c>
      <c r="E289" s="120" t="s">
        <v>1069</v>
      </c>
      <c r="F289" s="120" t="s">
        <v>1070</v>
      </c>
      <c r="G289" s="120">
        <v>3</v>
      </c>
      <c r="H289" s="120">
        <v>3</v>
      </c>
      <c r="I289" s="120">
        <v>3</v>
      </c>
      <c r="J289" s="120">
        <v>134</v>
      </c>
      <c r="K289" s="121">
        <v>43916</v>
      </c>
      <c r="L289" s="122" t="s">
        <v>1071</v>
      </c>
    </row>
    <row r="290" spans="1:13" ht="15">
      <c r="A290" s="119" t="s">
        <v>1067</v>
      </c>
      <c r="B290" s="191">
        <v>507987</v>
      </c>
      <c r="C290" s="120" t="s">
        <v>1072</v>
      </c>
      <c r="D290" s="120">
        <v>2007</v>
      </c>
      <c r="E290" s="120" t="s">
        <v>1073</v>
      </c>
      <c r="F290" s="120" t="s">
        <v>1070</v>
      </c>
      <c r="G290" s="120">
        <v>3</v>
      </c>
      <c r="H290" s="120">
        <v>3</v>
      </c>
      <c r="I290" s="120">
        <v>3</v>
      </c>
      <c r="J290" s="120">
        <v>111</v>
      </c>
      <c r="K290" s="121">
        <v>43916</v>
      </c>
      <c r="L290" s="124" t="s">
        <v>1074</v>
      </c>
    </row>
    <row r="291" spans="1:13" ht="15">
      <c r="A291" s="119" t="s">
        <v>1067</v>
      </c>
      <c r="B291" s="191">
        <v>507987</v>
      </c>
      <c r="C291" s="120" t="s">
        <v>1075</v>
      </c>
      <c r="D291" s="120">
        <v>2006</v>
      </c>
      <c r="E291" s="120" t="s">
        <v>1076</v>
      </c>
      <c r="F291" s="120" t="s">
        <v>529</v>
      </c>
      <c r="G291" s="120">
        <v>3</v>
      </c>
      <c r="H291" s="120">
        <v>3</v>
      </c>
      <c r="I291" s="120">
        <v>3</v>
      </c>
      <c r="J291" s="120">
        <v>82</v>
      </c>
      <c r="K291" s="121">
        <v>43916</v>
      </c>
      <c r="L291" s="122" t="s">
        <v>1077</v>
      </c>
    </row>
    <row r="292" spans="1:13" ht="15">
      <c r="A292" s="119" t="s">
        <v>1067</v>
      </c>
      <c r="B292" s="191">
        <v>507987</v>
      </c>
      <c r="C292" s="120" t="s">
        <v>1078</v>
      </c>
      <c r="D292" s="120">
        <v>2009</v>
      </c>
      <c r="E292" s="120" t="s">
        <v>961</v>
      </c>
      <c r="F292" s="120" t="s">
        <v>1079</v>
      </c>
      <c r="G292" s="120">
        <v>1</v>
      </c>
      <c r="H292" s="120">
        <v>1</v>
      </c>
      <c r="I292" s="120">
        <v>1</v>
      </c>
      <c r="J292" s="120">
        <v>55</v>
      </c>
      <c r="K292" s="121">
        <v>43916</v>
      </c>
      <c r="L292" s="122" t="s">
        <v>1080</v>
      </c>
    </row>
    <row r="293" spans="1:13" ht="15">
      <c r="A293" s="119" t="s">
        <v>1067</v>
      </c>
      <c r="B293" s="191">
        <v>507987</v>
      </c>
      <c r="C293" s="120" t="s">
        <v>1081</v>
      </c>
      <c r="D293" s="120">
        <v>2008</v>
      </c>
      <c r="E293" s="120" t="s">
        <v>1076</v>
      </c>
      <c r="F293" s="120" t="s">
        <v>1082</v>
      </c>
      <c r="G293" s="120">
        <v>1</v>
      </c>
      <c r="H293" s="120">
        <v>1</v>
      </c>
      <c r="I293" s="120">
        <v>1</v>
      </c>
      <c r="J293" s="120">
        <v>18</v>
      </c>
      <c r="K293" s="121">
        <v>43916</v>
      </c>
      <c r="L293" s="124" t="s">
        <v>1083</v>
      </c>
    </row>
    <row r="294" spans="1:13" ht="15">
      <c r="A294" s="119" t="s">
        <v>1084</v>
      </c>
      <c r="B294" s="191">
        <v>508002</v>
      </c>
      <c r="C294" s="120" t="s">
        <v>1085</v>
      </c>
      <c r="D294" s="120">
        <v>2008</v>
      </c>
      <c r="E294" s="126" t="s">
        <v>1086</v>
      </c>
      <c r="F294" s="127" t="s">
        <v>1087</v>
      </c>
      <c r="G294" s="120">
        <v>2</v>
      </c>
      <c r="H294" s="120">
        <v>3</v>
      </c>
      <c r="I294" s="120">
        <v>3</v>
      </c>
      <c r="J294" s="120">
        <v>146</v>
      </c>
      <c r="K294" s="121">
        <v>43924</v>
      </c>
      <c r="L294" s="122" t="s">
        <v>1088</v>
      </c>
      <c r="M294" s="120" t="s">
        <v>18</v>
      </c>
    </row>
    <row r="295" spans="1:13" ht="15">
      <c r="A295" s="119" t="s">
        <v>1084</v>
      </c>
      <c r="B295" s="191">
        <v>508002</v>
      </c>
      <c r="C295" s="126" t="s">
        <v>1089</v>
      </c>
      <c r="D295" s="120">
        <v>2008</v>
      </c>
      <c r="E295" s="126" t="s">
        <v>1090</v>
      </c>
      <c r="F295" s="127" t="s">
        <v>231</v>
      </c>
      <c r="G295" s="120">
        <v>3</v>
      </c>
      <c r="H295" s="120">
        <v>3</v>
      </c>
      <c r="I295" s="120">
        <v>3</v>
      </c>
      <c r="J295" s="120">
        <v>249</v>
      </c>
      <c r="K295" s="121">
        <v>43924</v>
      </c>
      <c r="L295" s="122" t="s">
        <v>1091</v>
      </c>
      <c r="M295" s="120" t="s">
        <v>18</v>
      </c>
    </row>
    <row r="296" spans="1:13" ht="15">
      <c r="A296" s="119" t="s">
        <v>1084</v>
      </c>
      <c r="B296" s="191">
        <v>508002</v>
      </c>
      <c r="C296" s="126" t="s">
        <v>1092</v>
      </c>
      <c r="D296" s="120">
        <v>2007</v>
      </c>
      <c r="E296" s="126" t="s">
        <v>1093</v>
      </c>
      <c r="F296" s="127" t="s">
        <v>1094</v>
      </c>
      <c r="G296" s="120">
        <v>1</v>
      </c>
      <c r="H296" s="120">
        <v>1</v>
      </c>
      <c r="I296" s="120">
        <v>1</v>
      </c>
      <c r="J296" s="120">
        <v>827</v>
      </c>
      <c r="K296" s="121">
        <v>43924</v>
      </c>
      <c r="L296" s="124" t="s">
        <v>1095</v>
      </c>
      <c r="M296" s="120" t="s">
        <v>18</v>
      </c>
    </row>
    <row r="297" spans="1:13" ht="15">
      <c r="A297" s="119" t="s">
        <v>1084</v>
      </c>
      <c r="B297" s="191">
        <v>508002</v>
      </c>
      <c r="C297" s="126" t="s">
        <v>1096</v>
      </c>
      <c r="D297" s="120">
        <v>2009</v>
      </c>
      <c r="E297" s="126" t="s">
        <v>1097</v>
      </c>
      <c r="F297" s="120" t="s">
        <v>1098</v>
      </c>
      <c r="G297" s="120">
        <v>3</v>
      </c>
      <c r="H297" s="120">
        <v>3</v>
      </c>
      <c r="I297" s="120">
        <v>3</v>
      </c>
      <c r="J297" s="120">
        <v>66</v>
      </c>
      <c r="K297" s="121">
        <v>43924</v>
      </c>
      <c r="L297" s="122" t="s">
        <v>1099</v>
      </c>
      <c r="M297" s="120" t="s">
        <v>18</v>
      </c>
    </row>
    <row r="298" spans="1:13" ht="15">
      <c r="A298" s="119" t="s">
        <v>1084</v>
      </c>
      <c r="B298" s="191">
        <v>507987</v>
      </c>
      <c r="C298" s="120" t="s">
        <v>1100</v>
      </c>
      <c r="D298" s="120">
        <v>2010</v>
      </c>
      <c r="E298" s="120" t="s">
        <v>1101</v>
      </c>
      <c r="F298" s="120" t="s">
        <v>1102</v>
      </c>
      <c r="G298" s="120">
        <v>1</v>
      </c>
      <c r="H298" s="120">
        <v>1</v>
      </c>
      <c r="I298" s="120">
        <v>1</v>
      </c>
      <c r="J298" s="120">
        <v>28</v>
      </c>
      <c r="K298" s="121">
        <v>43916</v>
      </c>
      <c r="L298" s="122" t="s">
        <v>1103</v>
      </c>
    </row>
    <row r="299" spans="1:13" ht="15">
      <c r="A299" s="119" t="s">
        <v>1084</v>
      </c>
      <c r="B299" s="191">
        <v>508002</v>
      </c>
      <c r="C299" s="126" t="s">
        <v>1104</v>
      </c>
      <c r="D299" s="120">
        <v>2007</v>
      </c>
      <c r="E299" s="126" t="s">
        <v>1105</v>
      </c>
      <c r="F299" s="127" t="s">
        <v>21</v>
      </c>
      <c r="G299" s="120">
        <v>1</v>
      </c>
      <c r="H299" s="120">
        <v>2</v>
      </c>
      <c r="I299" s="120">
        <v>2</v>
      </c>
      <c r="J299" s="120">
        <v>408</v>
      </c>
      <c r="K299" s="121">
        <v>43924</v>
      </c>
      <c r="L299" s="122" t="s">
        <v>1106</v>
      </c>
      <c r="M299" s="120" t="s">
        <v>18</v>
      </c>
    </row>
    <row r="300" spans="1:13" ht="15">
      <c r="A300" s="119" t="s">
        <v>1084</v>
      </c>
      <c r="B300" s="191">
        <v>508002</v>
      </c>
      <c r="C300" s="126" t="s">
        <v>1107</v>
      </c>
      <c r="D300" s="120">
        <v>2009</v>
      </c>
      <c r="E300" s="126" t="s">
        <v>1108</v>
      </c>
      <c r="F300" s="127" t="s">
        <v>231</v>
      </c>
      <c r="G300" s="120">
        <v>2</v>
      </c>
      <c r="H300" s="120">
        <v>2</v>
      </c>
      <c r="I300" s="120">
        <v>2</v>
      </c>
      <c r="J300" s="120">
        <v>36</v>
      </c>
      <c r="K300" s="121">
        <v>43924</v>
      </c>
      <c r="L300" s="122" t="s">
        <v>1109</v>
      </c>
      <c r="M300" s="120" t="s">
        <v>18</v>
      </c>
    </row>
    <row r="301" spans="1:13" ht="15">
      <c r="A301" s="119" t="s">
        <v>1084</v>
      </c>
      <c r="B301" s="191">
        <v>508002</v>
      </c>
      <c r="C301" s="126" t="s">
        <v>1110</v>
      </c>
      <c r="D301" s="120">
        <v>2007</v>
      </c>
      <c r="E301" s="126" t="s">
        <v>1111</v>
      </c>
      <c r="F301" s="127" t="s">
        <v>1112</v>
      </c>
      <c r="G301" s="120">
        <v>1</v>
      </c>
      <c r="H301" s="120">
        <v>1</v>
      </c>
      <c r="I301" s="120">
        <v>1</v>
      </c>
      <c r="J301" s="120">
        <v>37</v>
      </c>
      <c r="K301" s="121">
        <v>43924</v>
      </c>
      <c r="L301" s="122" t="s">
        <v>1113</v>
      </c>
      <c r="M301" s="120" t="s">
        <v>18</v>
      </c>
    </row>
    <row r="302" spans="1:13" ht="15">
      <c r="A302" s="119" t="s">
        <v>1084</v>
      </c>
      <c r="B302" s="191">
        <v>508002</v>
      </c>
      <c r="C302" s="126" t="s">
        <v>1114</v>
      </c>
      <c r="D302" s="120">
        <v>2007</v>
      </c>
      <c r="E302" s="120" t="s">
        <v>1115</v>
      </c>
      <c r="F302" s="127" t="s">
        <v>276</v>
      </c>
      <c r="G302" s="120">
        <v>1</v>
      </c>
      <c r="H302" s="120">
        <v>1</v>
      </c>
      <c r="I302" s="120">
        <v>1</v>
      </c>
      <c r="J302" s="120">
        <v>47</v>
      </c>
      <c r="K302" s="121">
        <v>43924</v>
      </c>
      <c r="L302" s="122" t="s">
        <v>1116</v>
      </c>
      <c r="M302" s="120" t="s">
        <v>18</v>
      </c>
    </row>
    <row r="303" spans="1:13" ht="15">
      <c r="A303" s="119" t="s">
        <v>1084</v>
      </c>
      <c r="B303" s="191">
        <v>508002</v>
      </c>
      <c r="C303" s="126" t="s">
        <v>1117</v>
      </c>
      <c r="D303" s="120">
        <v>2008</v>
      </c>
      <c r="E303" s="126" t="s">
        <v>1118</v>
      </c>
      <c r="F303" s="120" t="s">
        <v>200</v>
      </c>
      <c r="G303" s="120">
        <v>1</v>
      </c>
      <c r="H303" s="120">
        <v>1</v>
      </c>
      <c r="I303" s="120">
        <v>1</v>
      </c>
      <c r="J303" s="120">
        <v>4232</v>
      </c>
      <c r="K303" s="121">
        <v>43924</v>
      </c>
      <c r="L303" s="122" t="s">
        <v>1119</v>
      </c>
      <c r="M303" s="120" t="s">
        <v>18</v>
      </c>
    </row>
    <row r="304" spans="1:13" ht="15">
      <c r="A304" s="119" t="s">
        <v>1084</v>
      </c>
      <c r="B304" s="191">
        <v>508002</v>
      </c>
      <c r="C304" s="126" t="s">
        <v>1120</v>
      </c>
      <c r="D304" s="120">
        <v>2007</v>
      </c>
      <c r="E304" s="126" t="s">
        <v>1121</v>
      </c>
      <c r="F304" s="120" t="s">
        <v>1122</v>
      </c>
      <c r="G304" s="120">
        <v>1</v>
      </c>
      <c r="H304" s="120">
        <v>1</v>
      </c>
      <c r="I304" s="120">
        <v>1</v>
      </c>
      <c r="J304" s="120">
        <v>20</v>
      </c>
      <c r="K304" s="121">
        <v>43924</v>
      </c>
      <c r="L304" s="122" t="s">
        <v>1123</v>
      </c>
      <c r="M304" s="120" t="s">
        <v>815</v>
      </c>
    </row>
    <row r="305" spans="1:13" ht="15">
      <c r="A305" s="119" t="s">
        <v>1067</v>
      </c>
      <c r="B305" s="191">
        <v>507987</v>
      </c>
      <c r="C305" s="151" t="s">
        <v>1124</v>
      </c>
      <c r="D305" s="120">
        <v>2010</v>
      </c>
      <c r="E305" s="120" t="s">
        <v>1125</v>
      </c>
      <c r="F305" s="120" t="s">
        <v>1079</v>
      </c>
      <c r="G305" s="120">
        <v>1</v>
      </c>
      <c r="H305" s="120">
        <v>1</v>
      </c>
      <c r="I305" s="120">
        <v>1</v>
      </c>
      <c r="J305" s="120">
        <v>176</v>
      </c>
      <c r="K305" s="121">
        <v>43916</v>
      </c>
      <c r="L305" s="122" t="s">
        <v>1126</v>
      </c>
    </row>
    <row r="306" spans="1:13" ht="15">
      <c r="A306" s="119" t="s">
        <v>1067</v>
      </c>
      <c r="B306" s="191">
        <v>507987</v>
      </c>
      <c r="C306" s="120" t="s">
        <v>1127</v>
      </c>
      <c r="D306" s="120">
        <v>2010</v>
      </c>
      <c r="E306" s="120" t="s">
        <v>1076</v>
      </c>
      <c r="F306" s="120" t="s">
        <v>1128</v>
      </c>
      <c r="G306" s="120">
        <v>2</v>
      </c>
      <c r="H306" s="120">
        <v>1</v>
      </c>
      <c r="I306" s="120">
        <v>1</v>
      </c>
      <c r="J306" s="120">
        <v>38</v>
      </c>
      <c r="K306" s="121">
        <v>43916</v>
      </c>
      <c r="L306" s="122" t="s">
        <v>1129</v>
      </c>
    </row>
    <row r="307" spans="1:13" ht="15">
      <c r="A307" s="119" t="s">
        <v>1067</v>
      </c>
      <c r="B307" s="191">
        <v>507987</v>
      </c>
      <c r="C307" s="120" t="s">
        <v>1130</v>
      </c>
      <c r="D307" s="120">
        <v>2011</v>
      </c>
      <c r="E307" s="120" t="s">
        <v>1131</v>
      </c>
      <c r="F307" s="120" t="s">
        <v>529</v>
      </c>
      <c r="G307" s="120">
        <v>1</v>
      </c>
      <c r="H307" s="120">
        <v>1</v>
      </c>
      <c r="I307" s="120">
        <v>1</v>
      </c>
      <c r="J307" s="120">
        <v>53</v>
      </c>
      <c r="K307" s="121">
        <v>43916</v>
      </c>
      <c r="L307" s="124" t="s">
        <v>1132</v>
      </c>
    </row>
    <row r="308" spans="1:13" ht="15">
      <c r="A308" s="119" t="s">
        <v>1067</v>
      </c>
      <c r="B308" s="191">
        <v>507987</v>
      </c>
      <c r="C308" s="120" t="s">
        <v>1133</v>
      </c>
      <c r="D308" s="120">
        <v>2011</v>
      </c>
      <c r="E308" s="120" t="s">
        <v>1134</v>
      </c>
      <c r="F308" s="120" t="s">
        <v>1135</v>
      </c>
      <c r="G308" s="120">
        <v>1</v>
      </c>
      <c r="H308" s="120">
        <v>1</v>
      </c>
      <c r="I308" s="120">
        <v>1</v>
      </c>
      <c r="J308" s="120">
        <v>41</v>
      </c>
      <c r="K308" s="121">
        <v>43916</v>
      </c>
      <c r="L308" s="124" t="s">
        <v>1136</v>
      </c>
    </row>
    <row r="309" spans="1:13" ht="15">
      <c r="A309" s="119" t="s">
        <v>1137</v>
      </c>
      <c r="B309" s="191">
        <v>508091</v>
      </c>
      <c r="C309" s="152" t="s">
        <v>1138</v>
      </c>
      <c r="D309" s="120">
        <v>2006</v>
      </c>
      <c r="E309" s="120" t="s">
        <v>1139</v>
      </c>
      <c r="F309" s="120" t="s">
        <v>1140</v>
      </c>
      <c r="G309" s="120">
        <v>3</v>
      </c>
      <c r="H309" s="120">
        <v>2</v>
      </c>
      <c r="I309" s="120">
        <v>1</v>
      </c>
      <c r="J309" s="120">
        <v>89</v>
      </c>
      <c r="K309" s="121">
        <v>43916</v>
      </c>
      <c r="L309" s="122" t="s">
        <v>1141</v>
      </c>
      <c r="M309" s="120" t="s">
        <v>1142</v>
      </c>
    </row>
    <row r="310" spans="1:13" ht="17.25" customHeight="1">
      <c r="A310" s="119" t="s">
        <v>1137</v>
      </c>
      <c r="B310" s="191">
        <v>508091</v>
      </c>
      <c r="C310" s="120" t="s">
        <v>1143</v>
      </c>
      <c r="D310" s="120">
        <v>2008</v>
      </c>
      <c r="E310" s="120" t="s">
        <v>1144</v>
      </c>
      <c r="F310" s="120" t="s">
        <v>1140</v>
      </c>
      <c r="G310" s="120">
        <v>1</v>
      </c>
      <c r="H310" s="120">
        <v>1</v>
      </c>
      <c r="I310" s="120">
        <v>1</v>
      </c>
      <c r="J310" s="120">
        <v>67</v>
      </c>
      <c r="K310" s="121">
        <v>43921</v>
      </c>
      <c r="L310" s="129" t="s">
        <v>1145</v>
      </c>
      <c r="M310" s="120" t="s">
        <v>1146</v>
      </c>
    </row>
    <row r="311" spans="1:13" ht="15">
      <c r="A311" s="119" t="s">
        <v>1137</v>
      </c>
      <c r="B311" s="191">
        <v>508091</v>
      </c>
      <c r="C311" s="120" t="s">
        <v>1147</v>
      </c>
      <c r="D311" s="120">
        <v>2007</v>
      </c>
      <c r="E311" s="120" t="s">
        <v>1148</v>
      </c>
      <c r="F311" s="120" t="s">
        <v>1149</v>
      </c>
      <c r="G311" s="120">
        <v>3</v>
      </c>
      <c r="H311" s="120">
        <v>3</v>
      </c>
      <c r="I311" s="120">
        <v>1</v>
      </c>
      <c r="J311" s="120">
        <v>112</v>
      </c>
      <c r="K311" s="121">
        <v>43916</v>
      </c>
      <c r="L311" s="122" t="s">
        <v>1150</v>
      </c>
      <c r="M311" s="120" t="s">
        <v>1151</v>
      </c>
    </row>
    <row r="312" spans="1:13" ht="19.5" customHeight="1">
      <c r="A312" s="119" t="s">
        <v>1137</v>
      </c>
      <c r="B312" s="191">
        <v>508091</v>
      </c>
      <c r="C312" s="145" t="s">
        <v>1152</v>
      </c>
      <c r="D312" s="120">
        <v>2007</v>
      </c>
      <c r="E312" s="120" t="s">
        <v>1153</v>
      </c>
      <c r="F312" s="120" t="s">
        <v>665</v>
      </c>
      <c r="G312" s="120">
        <v>3</v>
      </c>
      <c r="H312" s="120">
        <v>2</v>
      </c>
      <c r="I312" s="120">
        <v>2</v>
      </c>
      <c r="J312" s="120">
        <v>54</v>
      </c>
      <c r="K312" s="121">
        <v>43921</v>
      </c>
      <c r="L312" s="122" t="s">
        <v>1154</v>
      </c>
      <c r="M312" s="120" t="s">
        <v>1151</v>
      </c>
    </row>
    <row r="313" spans="1:13" ht="20.25" customHeight="1">
      <c r="A313" s="125" t="s">
        <v>1155</v>
      </c>
      <c r="B313" s="190">
        <v>531354</v>
      </c>
      <c r="C313" s="120" t="s">
        <v>1157</v>
      </c>
      <c r="D313" s="120">
        <v>2008</v>
      </c>
      <c r="E313" s="126" t="s">
        <v>1158</v>
      </c>
      <c r="F313" s="127" t="s">
        <v>211</v>
      </c>
      <c r="G313" s="120">
        <v>1</v>
      </c>
      <c r="H313" s="120">
        <v>1</v>
      </c>
      <c r="I313" s="120">
        <v>1</v>
      </c>
      <c r="J313" s="120">
        <v>129</v>
      </c>
      <c r="K313" s="148">
        <v>43943</v>
      </c>
      <c r="L313" s="122" t="s">
        <v>794</v>
      </c>
    </row>
    <row r="314" spans="1:13" ht="17.25" customHeight="1">
      <c r="A314" s="125" t="s">
        <v>1155</v>
      </c>
      <c r="B314" s="190">
        <v>531354</v>
      </c>
      <c r="C314" s="126" t="s">
        <v>1159</v>
      </c>
      <c r="D314" s="120">
        <v>2010</v>
      </c>
      <c r="E314" s="126" t="s">
        <v>1160</v>
      </c>
      <c r="F314" s="120" t="s">
        <v>1161</v>
      </c>
      <c r="G314" s="120">
        <v>3</v>
      </c>
      <c r="H314" s="120">
        <v>3</v>
      </c>
      <c r="I314" s="120">
        <v>3</v>
      </c>
      <c r="J314" s="120">
        <v>45</v>
      </c>
      <c r="K314" s="121">
        <v>44033</v>
      </c>
      <c r="L314" s="153" t="s">
        <v>1162</v>
      </c>
    </row>
    <row r="315" spans="1:13" ht="17.25" customHeight="1">
      <c r="A315" s="125" t="s">
        <v>1155</v>
      </c>
      <c r="B315" s="190">
        <v>531354</v>
      </c>
      <c r="C315" s="154" t="s">
        <v>1163</v>
      </c>
      <c r="D315" s="120">
        <v>2009</v>
      </c>
      <c r="E315" s="126" t="s">
        <v>1164</v>
      </c>
      <c r="F315" s="120" t="s">
        <v>1161</v>
      </c>
      <c r="G315" s="120">
        <v>3</v>
      </c>
      <c r="H315" s="120">
        <v>3</v>
      </c>
      <c r="I315" s="120">
        <v>3</v>
      </c>
      <c r="J315" s="120">
        <v>22</v>
      </c>
      <c r="K315" s="121">
        <v>44033</v>
      </c>
      <c r="L315" s="153" t="s">
        <v>1165</v>
      </c>
    </row>
    <row r="316" spans="1:13" ht="17.25" customHeight="1">
      <c r="A316" s="119" t="s">
        <v>1166</v>
      </c>
      <c r="B316" s="191">
        <v>552796</v>
      </c>
      <c r="C316" s="126" t="s">
        <v>1167</v>
      </c>
      <c r="D316" s="120">
        <v>2007</v>
      </c>
      <c r="E316" s="126" t="s">
        <v>1168</v>
      </c>
      <c r="F316" s="120" t="s">
        <v>690</v>
      </c>
      <c r="G316" s="120">
        <v>3</v>
      </c>
      <c r="H316" s="120">
        <v>2</v>
      </c>
      <c r="I316" s="120">
        <v>3</v>
      </c>
      <c r="J316" s="120">
        <v>27</v>
      </c>
      <c r="K316" s="121">
        <v>43929</v>
      </c>
      <c r="L316" s="122" t="s">
        <v>1169</v>
      </c>
    </row>
    <row r="317" spans="1:13" ht="15">
      <c r="A317" s="119" t="s">
        <v>1166</v>
      </c>
      <c r="B317" s="191">
        <v>552796</v>
      </c>
      <c r="C317" s="126" t="s">
        <v>1170</v>
      </c>
      <c r="D317" s="120">
        <v>2006</v>
      </c>
      <c r="E317" s="126" t="s">
        <v>1171</v>
      </c>
      <c r="F317" s="120" t="s">
        <v>1172</v>
      </c>
      <c r="G317" s="120">
        <v>3</v>
      </c>
      <c r="H317" s="120">
        <v>3</v>
      </c>
      <c r="I317" s="120">
        <v>3</v>
      </c>
      <c r="J317" s="120">
        <v>51</v>
      </c>
      <c r="K317" s="121">
        <v>43929</v>
      </c>
      <c r="L317" s="122" t="s">
        <v>1173</v>
      </c>
    </row>
    <row r="318" spans="1:13" ht="17.25" customHeight="1">
      <c r="A318" s="125" t="s">
        <v>1174</v>
      </c>
      <c r="B318" s="190">
        <v>553164</v>
      </c>
      <c r="C318" s="126" t="s">
        <v>1176</v>
      </c>
      <c r="D318" s="120">
        <v>2005</v>
      </c>
      <c r="E318" s="126" t="s">
        <v>1177</v>
      </c>
      <c r="F318" s="120" t="s">
        <v>324</v>
      </c>
      <c r="G318" s="120">
        <v>3</v>
      </c>
      <c r="H318" s="120">
        <v>2</v>
      </c>
      <c r="I318" s="120">
        <v>2</v>
      </c>
      <c r="J318" s="120">
        <v>164</v>
      </c>
      <c r="K318" s="121">
        <v>43929</v>
      </c>
      <c r="L318" s="122" t="s">
        <v>1178</v>
      </c>
    </row>
    <row r="319" spans="1:13" ht="17.25" customHeight="1">
      <c r="A319" s="125" t="s">
        <v>1174</v>
      </c>
      <c r="B319" s="190">
        <v>553164</v>
      </c>
      <c r="C319" s="126" t="s">
        <v>1179</v>
      </c>
      <c r="D319" s="120">
        <v>2006</v>
      </c>
      <c r="E319" s="126" t="s">
        <v>1180</v>
      </c>
      <c r="F319" s="127" t="s">
        <v>1181</v>
      </c>
      <c r="G319" s="120">
        <v>2</v>
      </c>
      <c r="H319" s="120">
        <v>2</v>
      </c>
      <c r="I319" s="120">
        <v>2</v>
      </c>
      <c r="J319" s="120">
        <v>30</v>
      </c>
      <c r="K319" s="121">
        <v>43929</v>
      </c>
      <c r="L319" s="146" t="s">
        <v>1182</v>
      </c>
      <c r="M319" s="120" t="s">
        <v>1183</v>
      </c>
    </row>
    <row r="320" spans="1:13" ht="17.25" customHeight="1">
      <c r="A320" s="119" t="s">
        <v>1184</v>
      </c>
      <c r="B320" s="191">
        <v>554790</v>
      </c>
      <c r="C320" s="120" t="s">
        <v>1185</v>
      </c>
      <c r="D320" s="120">
        <v>2008</v>
      </c>
      <c r="E320" s="120" t="s">
        <v>1186</v>
      </c>
      <c r="F320" s="120" t="s">
        <v>1187</v>
      </c>
      <c r="G320" s="120">
        <v>1</v>
      </c>
      <c r="H320" s="120">
        <v>1</v>
      </c>
      <c r="I320" s="120">
        <v>1</v>
      </c>
      <c r="J320" s="120">
        <v>369</v>
      </c>
      <c r="K320" s="133">
        <v>43937</v>
      </c>
      <c r="L320" s="122" t="s">
        <v>1188</v>
      </c>
    </row>
    <row r="321" spans="1:13" ht="17.25" customHeight="1">
      <c r="A321" s="119" t="s">
        <v>1184</v>
      </c>
      <c r="B321" s="191">
        <v>554790</v>
      </c>
      <c r="C321" s="120" t="s">
        <v>1189</v>
      </c>
      <c r="D321" s="120">
        <v>2009</v>
      </c>
      <c r="E321" s="120" t="s">
        <v>1190</v>
      </c>
      <c r="F321" s="120" t="s">
        <v>1191</v>
      </c>
      <c r="G321" s="120">
        <v>1</v>
      </c>
      <c r="H321" s="120">
        <v>1</v>
      </c>
      <c r="I321" s="120">
        <v>1</v>
      </c>
      <c r="J321" s="120">
        <v>292</v>
      </c>
      <c r="K321" s="133">
        <v>43937</v>
      </c>
      <c r="L321" s="122" t="s">
        <v>1192</v>
      </c>
    </row>
    <row r="322" spans="1:13" ht="15">
      <c r="A322" s="119" t="s">
        <v>1184</v>
      </c>
      <c r="B322" s="191">
        <v>554790</v>
      </c>
      <c r="C322" s="120" t="s">
        <v>1193</v>
      </c>
      <c r="D322" s="120">
        <v>2009</v>
      </c>
      <c r="E322" s="120" t="s">
        <v>1194</v>
      </c>
      <c r="F322" s="120" t="s">
        <v>1195</v>
      </c>
      <c r="G322" s="120">
        <v>1</v>
      </c>
      <c r="H322" s="120">
        <v>1</v>
      </c>
      <c r="I322" s="120">
        <v>1</v>
      </c>
      <c r="J322" s="120">
        <v>230</v>
      </c>
      <c r="K322" s="133">
        <v>43937</v>
      </c>
      <c r="L322" s="122" t="s">
        <v>1196</v>
      </c>
    </row>
    <row r="323" spans="1:13" ht="15">
      <c r="A323" s="119" t="s">
        <v>1184</v>
      </c>
      <c r="B323" s="191">
        <v>554790</v>
      </c>
      <c r="C323" s="120" t="s">
        <v>1197</v>
      </c>
      <c r="D323" s="120">
        <v>2007</v>
      </c>
      <c r="E323" s="120" t="s">
        <v>1198</v>
      </c>
      <c r="F323" s="120" t="s">
        <v>645</v>
      </c>
      <c r="G323" s="120">
        <v>1</v>
      </c>
      <c r="H323" s="120">
        <v>1</v>
      </c>
      <c r="I323" s="120">
        <v>1</v>
      </c>
      <c r="J323" s="120">
        <v>1222</v>
      </c>
      <c r="K323" s="133">
        <v>43937</v>
      </c>
      <c r="L323" s="122" t="s">
        <v>1199</v>
      </c>
    </row>
    <row r="324" spans="1:13" ht="15">
      <c r="A324" s="119" t="s">
        <v>1184</v>
      </c>
      <c r="B324" s="191">
        <v>554790</v>
      </c>
      <c r="C324" s="120" t="s">
        <v>1200</v>
      </c>
      <c r="D324" s="120">
        <v>2007</v>
      </c>
      <c r="E324" s="120" t="s">
        <v>1186</v>
      </c>
      <c r="F324" s="120" t="s">
        <v>645</v>
      </c>
      <c r="G324" s="120">
        <v>1</v>
      </c>
      <c r="H324" s="120">
        <v>1</v>
      </c>
      <c r="I324" s="120">
        <v>1</v>
      </c>
      <c r="J324" s="120">
        <v>491</v>
      </c>
      <c r="K324" s="133">
        <v>43937</v>
      </c>
      <c r="L324" s="122" t="s">
        <v>1201</v>
      </c>
    </row>
    <row r="325" spans="1:13" ht="15">
      <c r="A325" s="119" t="s">
        <v>1184</v>
      </c>
      <c r="B325" s="191">
        <v>554790</v>
      </c>
      <c r="C325" s="120" t="s">
        <v>1202</v>
      </c>
      <c r="D325" s="120">
        <v>2008</v>
      </c>
      <c r="E325" s="120" t="s">
        <v>1203</v>
      </c>
      <c r="F325" s="120" t="s">
        <v>645</v>
      </c>
      <c r="G325" s="120">
        <v>1</v>
      </c>
      <c r="H325" s="120">
        <v>1</v>
      </c>
      <c r="I325" s="120">
        <v>1</v>
      </c>
      <c r="J325" s="120">
        <v>1021</v>
      </c>
      <c r="K325" s="133">
        <v>43937</v>
      </c>
      <c r="L325" s="122" t="s">
        <v>1204</v>
      </c>
    </row>
    <row r="326" spans="1:13" ht="15.75" customHeight="1">
      <c r="A326" s="125" t="s">
        <v>1205</v>
      </c>
      <c r="B326" s="190">
        <v>612062</v>
      </c>
      <c r="C326" s="120" t="s">
        <v>1207</v>
      </c>
      <c r="D326" s="120">
        <v>2010</v>
      </c>
      <c r="E326" s="126" t="s">
        <v>1208</v>
      </c>
      <c r="F326" s="127" t="s">
        <v>1209</v>
      </c>
      <c r="G326" s="120">
        <v>3</v>
      </c>
      <c r="H326" s="120">
        <v>3</v>
      </c>
      <c r="I326" s="120">
        <v>2</v>
      </c>
      <c r="J326" s="120">
        <v>212</v>
      </c>
      <c r="K326" s="133">
        <v>43937</v>
      </c>
      <c r="L326" s="124" t="s">
        <v>1210</v>
      </c>
    </row>
    <row r="327" spans="1:13" ht="15">
      <c r="A327" s="125" t="s">
        <v>1205</v>
      </c>
      <c r="B327" s="190">
        <v>612062</v>
      </c>
      <c r="C327" s="126" t="s">
        <v>1211</v>
      </c>
      <c r="D327" s="120">
        <v>2008</v>
      </c>
      <c r="E327" s="126" t="s">
        <v>1212</v>
      </c>
      <c r="F327" s="127" t="s">
        <v>1213</v>
      </c>
      <c r="G327" s="120">
        <v>3</v>
      </c>
      <c r="H327" s="120">
        <v>3</v>
      </c>
      <c r="I327" s="120">
        <v>3</v>
      </c>
      <c r="J327" s="120">
        <v>194</v>
      </c>
      <c r="K327" s="133">
        <v>43937</v>
      </c>
      <c r="L327" s="122" t="s">
        <v>1214</v>
      </c>
    </row>
    <row r="328" spans="1:13" ht="15">
      <c r="A328" s="125" t="s">
        <v>1205</v>
      </c>
      <c r="B328" s="190">
        <v>612062</v>
      </c>
      <c r="C328" s="126" t="s">
        <v>1215</v>
      </c>
      <c r="D328" s="120">
        <v>2009</v>
      </c>
      <c r="E328" s="126" t="s">
        <v>1216</v>
      </c>
      <c r="F328" s="127" t="s">
        <v>1217</v>
      </c>
      <c r="G328" s="120">
        <v>3</v>
      </c>
      <c r="H328" s="120">
        <v>3</v>
      </c>
      <c r="I328" s="120">
        <v>3</v>
      </c>
      <c r="J328" s="120">
        <v>14</v>
      </c>
      <c r="K328" s="133">
        <v>43937</v>
      </c>
      <c r="L328" s="124" t="s">
        <v>1218</v>
      </c>
    </row>
    <row r="329" spans="1:13" ht="15">
      <c r="A329" s="125" t="s">
        <v>1205</v>
      </c>
      <c r="B329" s="190">
        <v>612062</v>
      </c>
      <c r="C329" s="126" t="s">
        <v>1219</v>
      </c>
      <c r="D329" s="120">
        <v>2009</v>
      </c>
      <c r="E329" s="126" t="s">
        <v>1220</v>
      </c>
      <c r="F329" s="127" t="s">
        <v>1054</v>
      </c>
      <c r="G329" s="120">
        <v>2</v>
      </c>
      <c r="H329" s="120">
        <v>2</v>
      </c>
      <c r="I329" s="120">
        <v>2</v>
      </c>
      <c r="J329" s="120">
        <v>47</v>
      </c>
      <c r="K329" s="133">
        <v>43937</v>
      </c>
      <c r="L329" s="124" t="s">
        <v>1221</v>
      </c>
    </row>
    <row r="330" spans="1:13" ht="15">
      <c r="A330" s="125" t="s">
        <v>1205</v>
      </c>
      <c r="B330" s="190">
        <v>612062</v>
      </c>
      <c r="C330" s="126" t="s">
        <v>1222</v>
      </c>
      <c r="D330" s="120">
        <v>2011</v>
      </c>
      <c r="E330" s="126" t="s">
        <v>1223</v>
      </c>
      <c r="F330" s="120" t="s">
        <v>1224</v>
      </c>
      <c r="G330" s="120">
        <v>3</v>
      </c>
      <c r="H330" s="120">
        <v>2</v>
      </c>
      <c r="I330" s="120">
        <v>1</v>
      </c>
      <c r="J330" s="120">
        <v>17</v>
      </c>
      <c r="K330" s="133">
        <v>43937</v>
      </c>
      <c r="L330" s="122" t="s">
        <v>1225</v>
      </c>
    </row>
    <row r="331" spans="1:13" ht="17.25" customHeight="1">
      <c r="A331" s="125" t="s">
        <v>1205</v>
      </c>
      <c r="B331" s="190">
        <v>612062</v>
      </c>
      <c r="C331" s="120" t="s">
        <v>1226</v>
      </c>
      <c r="D331" s="120">
        <v>2009</v>
      </c>
      <c r="E331" s="126" t="s">
        <v>1227</v>
      </c>
      <c r="F331" s="127" t="s">
        <v>524</v>
      </c>
      <c r="G331" s="120">
        <v>3</v>
      </c>
      <c r="H331" s="120">
        <v>3</v>
      </c>
      <c r="I331" s="120">
        <v>3</v>
      </c>
      <c r="J331" s="120">
        <v>94</v>
      </c>
      <c r="K331" s="133">
        <v>43937</v>
      </c>
      <c r="L331" s="122" t="s">
        <v>1228</v>
      </c>
    </row>
    <row r="332" spans="1:13" ht="15.75" customHeight="1">
      <c r="A332" s="125" t="s">
        <v>1205</v>
      </c>
      <c r="B332" s="190">
        <v>612062</v>
      </c>
      <c r="C332" s="126" t="s">
        <v>1229</v>
      </c>
      <c r="D332" s="120">
        <v>2009</v>
      </c>
      <c r="E332" s="126" t="s">
        <v>1230</v>
      </c>
      <c r="F332" s="127" t="s">
        <v>980</v>
      </c>
      <c r="G332" s="120">
        <v>3</v>
      </c>
      <c r="H332" s="120">
        <v>3</v>
      </c>
      <c r="I332" s="120">
        <v>3</v>
      </c>
      <c r="J332" s="120">
        <v>40</v>
      </c>
      <c r="K332" s="133">
        <v>43937</v>
      </c>
      <c r="L332" s="122" t="s">
        <v>1231</v>
      </c>
    </row>
    <row r="333" spans="1:13" ht="15">
      <c r="A333" s="125" t="s">
        <v>1205</v>
      </c>
      <c r="B333" s="190">
        <v>612062</v>
      </c>
      <c r="C333" s="126" t="s">
        <v>1232</v>
      </c>
      <c r="D333" s="120">
        <v>2007</v>
      </c>
      <c r="E333" s="126" t="s">
        <v>1233</v>
      </c>
      <c r="F333" s="127" t="s">
        <v>1234</v>
      </c>
      <c r="G333" s="120">
        <v>3</v>
      </c>
      <c r="H333" s="120">
        <v>3</v>
      </c>
      <c r="I333" s="120">
        <v>3</v>
      </c>
      <c r="J333" s="120">
        <v>63</v>
      </c>
      <c r="K333" s="133">
        <v>43937</v>
      </c>
      <c r="L333" s="122" t="s">
        <v>1235</v>
      </c>
    </row>
    <row r="334" spans="1:13" ht="16">
      <c r="A334" s="119" t="s">
        <v>1236</v>
      </c>
      <c r="B334" s="191">
        <v>614349</v>
      </c>
      <c r="C334" s="120" t="s">
        <v>1237</v>
      </c>
      <c r="D334" s="120">
        <v>2007</v>
      </c>
      <c r="E334" s="155" t="s">
        <v>1238</v>
      </c>
      <c r="F334" s="156" t="s">
        <v>1239</v>
      </c>
      <c r="G334" s="120">
        <v>1</v>
      </c>
      <c r="H334" s="120">
        <v>1</v>
      </c>
      <c r="I334" s="120">
        <v>3</v>
      </c>
      <c r="J334" s="120">
        <v>13</v>
      </c>
      <c r="K334" s="121">
        <v>43936</v>
      </c>
      <c r="L334" s="122" t="s">
        <v>1240</v>
      </c>
      <c r="M334" s="120"/>
    </row>
    <row r="335" spans="1:13" ht="15">
      <c r="A335" s="119" t="s">
        <v>1241</v>
      </c>
      <c r="B335" s="191">
        <v>628908</v>
      </c>
      <c r="C335" s="120" t="s">
        <v>1242</v>
      </c>
      <c r="D335" s="120">
        <v>2007</v>
      </c>
      <c r="E335" s="120" t="s">
        <v>1243</v>
      </c>
      <c r="F335" s="120" t="s">
        <v>417</v>
      </c>
      <c r="G335" s="120">
        <v>1</v>
      </c>
      <c r="H335" s="120">
        <v>1</v>
      </c>
      <c r="I335" s="120">
        <v>1</v>
      </c>
      <c r="J335" s="120">
        <v>12</v>
      </c>
      <c r="K335" s="121">
        <v>43936</v>
      </c>
      <c r="L335" s="122" t="s">
        <v>1244</v>
      </c>
    </row>
    <row r="336" spans="1:13" ht="15">
      <c r="A336" s="119" t="s">
        <v>1241</v>
      </c>
      <c r="B336" s="191">
        <v>628908</v>
      </c>
      <c r="C336" s="120" t="s">
        <v>1245</v>
      </c>
      <c r="D336" s="120">
        <v>2007</v>
      </c>
      <c r="E336" s="120" t="s">
        <v>1246</v>
      </c>
      <c r="F336" s="120" t="s">
        <v>1247</v>
      </c>
      <c r="G336" s="120">
        <v>1</v>
      </c>
      <c r="H336" s="120">
        <v>1</v>
      </c>
      <c r="I336" s="120">
        <v>1</v>
      </c>
      <c r="J336" s="120">
        <v>17</v>
      </c>
      <c r="K336" s="121">
        <v>43936</v>
      </c>
      <c r="L336" s="122" t="s">
        <v>1248</v>
      </c>
    </row>
    <row r="337" spans="1:30" ht="18">
      <c r="A337" s="125" t="s">
        <v>1249</v>
      </c>
      <c r="B337" s="190">
        <v>642796</v>
      </c>
      <c r="C337" s="120" t="s">
        <v>1251</v>
      </c>
      <c r="D337" s="120">
        <v>2007</v>
      </c>
      <c r="E337" s="126" t="s">
        <v>1252</v>
      </c>
      <c r="F337" s="127" t="s">
        <v>1070</v>
      </c>
      <c r="G337" s="120">
        <v>1</v>
      </c>
      <c r="H337" s="120">
        <v>1</v>
      </c>
      <c r="I337" s="120">
        <v>1</v>
      </c>
      <c r="J337" s="120">
        <v>146</v>
      </c>
      <c r="K337" s="148">
        <v>43943</v>
      </c>
      <c r="L337" s="157" t="s">
        <v>1253</v>
      </c>
    </row>
    <row r="338" spans="1:30" ht="16">
      <c r="A338" s="125" t="s">
        <v>1249</v>
      </c>
      <c r="B338" s="190">
        <v>642796</v>
      </c>
      <c r="C338" s="126" t="s">
        <v>1254</v>
      </c>
      <c r="D338" s="120">
        <v>2008</v>
      </c>
      <c r="E338" s="120" t="s">
        <v>1255</v>
      </c>
      <c r="F338" s="127" t="s">
        <v>1234</v>
      </c>
      <c r="G338" s="120">
        <v>1</v>
      </c>
      <c r="H338" s="120">
        <v>1</v>
      </c>
      <c r="I338" s="120">
        <v>1</v>
      </c>
      <c r="J338" s="120">
        <v>79</v>
      </c>
      <c r="K338" s="148">
        <v>43943</v>
      </c>
      <c r="L338" s="131" t="s">
        <v>1256</v>
      </c>
    </row>
    <row r="339" spans="1:30" ht="16.5" customHeight="1">
      <c r="A339" s="125" t="s">
        <v>1249</v>
      </c>
      <c r="B339" s="190">
        <v>642796</v>
      </c>
      <c r="C339" s="126" t="s">
        <v>1257</v>
      </c>
      <c r="D339" s="120">
        <v>2008</v>
      </c>
      <c r="E339" s="126" t="s">
        <v>1255</v>
      </c>
      <c r="F339" s="127" t="s">
        <v>1234</v>
      </c>
      <c r="G339" s="120">
        <v>1</v>
      </c>
      <c r="H339" s="120">
        <v>1</v>
      </c>
      <c r="I339" s="120">
        <v>1</v>
      </c>
      <c r="J339" s="120">
        <v>25</v>
      </c>
      <c r="K339" s="148">
        <v>43943</v>
      </c>
      <c r="L339" s="131" t="s">
        <v>1258</v>
      </c>
    </row>
    <row r="340" spans="1:30" ht="19.5" customHeight="1">
      <c r="A340" s="125" t="s">
        <v>1259</v>
      </c>
      <c r="B340" s="190">
        <v>709527</v>
      </c>
      <c r="C340" s="120" t="s">
        <v>1261</v>
      </c>
      <c r="D340" s="128"/>
      <c r="E340" s="128"/>
      <c r="F340" s="128"/>
      <c r="G340" s="128"/>
      <c r="H340" s="128"/>
      <c r="I340" s="128"/>
      <c r="J340" s="128"/>
      <c r="K340" s="120"/>
      <c r="L340" s="122"/>
      <c r="M340" s="120" t="s">
        <v>1262</v>
      </c>
      <c r="N340" s="128"/>
      <c r="O340" s="128"/>
      <c r="P340" s="128"/>
      <c r="Q340" s="128"/>
      <c r="R340" s="128"/>
      <c r="S340" s="128"/>
      <c r="T340" s="128"/>
      <c r="U340" s="128"/>
      <c r="V340" s="128"/>
      <c r="W340" s="128"/>
      <c r="X340" s="128"/>
      <c r="Y340" s="128"/>
      <c r="Z340" s="128"/>
      <c r="AA340" s="128"/>
      <c r="AB340" s="128"/>
      <c r="AC340" s="128"/>
      <c r="AD340" s="128"/>
    </row>
    <row r="341" spans="1:30" ht="19.5" customHeight="1">
      <c r="A341" s="125" t="s">
        <v>1263</v>
      </c>
      <c r="B341" s="190">
        <v>709518</v>
      </c>
      <c r="C341" s="120" t="s">
        <v>1265</v>
      </c>
      <c r="D341" s="120">
        <v>2011</v>
      </c>
      <c r="E341" s="120" t="s">
        <v>1266</v>
      </c>
      <c r="F341" s="120" t="s">
        <v>430</v>
      </c>
      <c r="G341" s="120">
        <v>3</v>
      </c>
      <c r="H341" s="120">
        <v>3</v>
      </c>
      <c r="I341" s="120">
        <v>3</v>
      </c>
      <c r="J341" s="120">
        <v>50</v>
      </c>
      <c r="K341" s="121">
        <v>43935</v>
      </c>
      <c r="L341" s="122" t="s">
        <v>1267</v>
      </c>
      <c r="M341" s="120" t="s">
        <v>163</v>
      </c>
    </row>
    <row r="342" spans="1:30" ht="19.5" customHeight="1">
      <c r="A342" s="125" t="s">
        <v>1263</v>
      </c>
      <c r="B342" s="190">
        <v>709518</v>
      </c>
      <c r="C342" s="120" t="s">
        <v>1268</v>
      </c>
      <c r="D342" s="120">
        <v>2010</v>
      </c>
      <c r="E342" s="120" t="s">
        <v>1269</v>
      </c>
      <c r="F342" s="120" t="s">
        <v>96</v>
      </c>
      <c r="G342" s="120">
        <v>1</v>
      </c>
      <c r="H342" s="120">
        <v>1</v>
      </c>
      <c r="I342" s="120">
        <v>1</v>
      </c>
      <c r="J342" s="120">
        <v>71</v>
      </c>
      <c r="K342" s="121">
        <v>43935</v>
      </c>
      <c r="L342" s="122" t="s">
        <v>1270</v>
      </c>
      <c r="M342" s="120" t="s">
        <v>163</v>
      </c>
    </row>
    <row r="343" spans="1:30" ht="15.75" customHeight="1">
      <c r="A343" s="125" t="s">
        <v>1263</v>
      </c>
      <c r="B343" s="190">
        <v>709518</v>
      </c>
      <c r="C343" s="120" t="s">
        <v>1271</v>
      </c>
      <c r="D343" s="120">
        <v>2013</v>
      </c>
      <c r="E343" s="120" t="s">
        <v>1272</v>
      </c>
      <c r="F343" s="120" t="s">
        <v>169</v>
      </c>
      <c r="G343" s="120">
        <v>2</v>
      </c>
      <c r="H343" s="120">
        <v>2</v>
      </c>
      <c r="I343" s="120">
        <v>1</v>
      </c>
      <c r="J343" s="120">
        <v>133</v>
      </c>
      <c r="K343" s="121">
        <v>43935</v>
      </c>
      <c r="L343" s="122" t="s">
        <v>1273</v>
      </c>
      <c r="M343" s="120" t="s">
        <v>163</v>
      </c>
    </row>
    <row r="344" spans="1:30" ht="15">
      <c r="A344" s="125" t="s">
        <v>1263</v>
      </c>
      <c r="B344" s="190">
        <v>709518</v>
      </c>
      <c r="C344" s="120" t="s">
        <v>1274</v>
      </c>
      <c r="D344" s="120">
        <v>2012</v>
      </c>
      <c r="E344" s="120" t="s">
        <v>47</v>
      </c>
      <c r="F344" s="120" t="s">
        <v>1275</v>
      </c>
      <c r="G344" s="120">
        <v>1</v>
      </c>
      <c r="H344" s="120">
        <v>2</v>
      </c>
      <c r="I344" s="120">
        <v>2</v>
      </c>
      <c r="J344" s="120">
        <v>0</v>
      </c>
      <c r="K344" s="121">
        <v>43935</v>
      </c>
      <c r="L344" s="124" t="s">
        <v>1276</v>
      </c>
      <c r="M344" s="120" t="s">
        <v>163</v>
      </c>
    </row>
    <row r="345" spans="1:30" ht="15">
      <c r="A345" s="125" t="s">
        <v>1263</v>
      </c>
      <c r="B345" s="190">
        <v>709518</v>
      </c>
      <c r="C345" s="120" t="s">
        <v>1277</v>
      </c>
      <c r="D345" s="120">
        <v>2009</v>
      </c>
      <c r="E345" s="120" t="s">
        <v>1278</v>
      </c>
      <c r="F345" s="120" t="s">
        <v>1279</v>
      </c>
      <c r="G345" s="120">
        <v>3</v>
      </c>
      <c r="H345" s="120">
        <v>3</v>
      </c>
      <c r="I345" s="120">
        <v>2</v>
      </c>
      <c r="J345" s="120">
        <v>25</v>
      </c>
      <c r="K345" s="121">
        <v>43935</v>
      </c>
      <c r="L345" s="124" t="s">
        <v>1280</v>
      </c>
      <c r="M345" s="120" t="s">
        <v>163</v>
      </c>
    </row>
    <row r="346" spans="1:30" ht="15">
      <c r="A346" s="125" t="s">
        <v>1263</v>
      </c>
      <c r="B346" s="190">
        <v>709518</v>
      </c>
      <c r="C346" s="120" t="s">
        <v>1281</v>
      </c>
      <c r="D346" s="120">
        <v>2011</v>
      </c>
      <c r="E346" s="120" t="s">
        <v>47</v>
      </c>
      <c r="F346" s="120" t="s">
        <v>1282</v>
      </c>
      <c r="G346" s="120">
        <v>3</v>
      </c>
      <c r="H346" s="120">
        <v>3</v>
      </c>
      <c r="I346" s="120">
        <v>3</v>
      </c>
      <c r="J346" s="120">
        <v>4</v>
      </c>
      <c r="K346" s="121">
        <v>43935</v>
      </c>
      <c r="L346" s="122" t="s">
        <v>1283</v>
      </c>
      <c r="M346" s="120" t="s">
        <v>163</v>
      </c>
    </row>
    <row r="347" spans="1:30" ht="15">
      <c r="A347" s="125" t="s">
        <v>1263</v>
      </c>
      <c r="B347" s="190">
        <v>709518</v>
      </c>
      <c r="C347" s="120" t="s">
        <v>1284</v>
      </c>
      <c r="D347" s="120">
        <v>2010</v>
      </c>
      <c r="E347" s="120" t="s">
        <v>1285</v>
      </c>
      <c r="F347" s="120" t="s">
        <v>1286</v>
      </c>
      <c r="G347" s="120">
        <v>3</v>
      </c>
      <c r="H347" s="120">
        <v>3</v>
      </c>
      <c r="I347" s="120">
        <v>3</v>
      </c>
      <c r="J347" s="120">
        <v>44</v>
      </c>
      <c r="K347" s="121">
        <v>43935</v>
      </c>
      <c r="L347" s="122" t="s">
        <v>1287</v>
      </c>
      <c r="M347" s="120" t="s">
        <v>163</v>
      </c>
    </row>
    <row r="348" spans="1:30" ht="15">
      <c r="A348" s="125" t="s">
        <v>1263</v>
      </c>
      <c r="B348" s="190">
        <v>709518</v>
      </c>
      <c r="C348" s="120" t="s">
        <v>1288</v>
      </c>
      <c r="D348" s="120">
        <v>2012</v>
      </c>
      <c r="E348" s="120" t="s">
        <v>47</v>
      </c>
      <c r="F348" s="120" t="s">
        <v>1289</v>
      </c>
      <c r="G348" s="120">
        <v>3</v>
      </c>
      <c r="H348" s="120">
        <v>3</v>
      </c>
      <c r="I348" s="120">
        <v>1</v>
      </c>
      <c r="J348" s="120">
        <v>5</v>
      </c>
      <c r="K348" s="121">
        <v>43935</v>
      </c>
      <c r="L348" s="122" t="s">
        <v>1290</v>
      </c>
      <c r="M348" s="120" t="s">
        <v>163</v>
      </c>
    </row>
    <row r="349" spans="1:30" ht="15">
      <c r="A349" s="125" t="s">
        <v>1263</v>
      </c>
      <c r="B349" s="190">
        <v>709518</v>
      </c>
      <c r="C349" s="120" t="s">
        <v>1291</v>
      </c>
      <c r="D349" s="120">
        <v>2010</v>
      </c>
      <c r="E349" s="120" t="s">
        <v>1292</v>
      </c>
      <c r="F349" s="120" t="s">
        <v>1293</v>
      </c>
      <c r="G349" s="120">
        <v>3</v>
      </c>
      <c r="H349" s="120">
        <v>3</v>
      </c>
      <c r="I349" s="120">
        <v>3</v>
      </c>
      <c r="J349" s="120">
        <v>49</v>
      </c>
      <c r="K349" s="121">
        <v>43935</v>
      </c>
      <c r="L349" s="129" t="s">
        <v>1294</v>
      </c>
      <c r="M349" s="120" t="s">
        <v>163</v>
      </c>
    </row>
    <row r="350" spans="1:30" ht="15">
      <c r="A350" s="125" t="s">
        <v>1263</v>
      </c>
      <c r="B350" s="190">
        <v>709518</v>
      </c>
      <c r="C350" s="120" t="s">
        <v>1295</v>
      </c>
      <c r="D350" s="120">
        <v>2011</v>
      </c>
      <c r="E350" s="120" t="s">
        <v>1269</v>
      </c>
      <c r="F350" s="120" t="s">
        <v>430</v>
      </c>
      <c r="G350" s="120">
        <v>3</v>
      </c>
      <c r="H350" s="120">
        <v>3</v>
      </c>
      <c r="I350" s="120">
        <v>3</v>
      </c>
      <c r="J350" s="120">
        <v>15</v>
      </c>
      <c r="K350" s="121">
        <v>43935</v>
      </c>
      <c r="L350" s="122" t="s">
        <v>1296</v>
      </c>
      <c r="M350" s="120" t="s">
        <v>163</v>
      </c>
    </row>
    <row r="351" spans="1:30" ht="15">
      <c r="A351" s="125" t="s">
        <v>1297</v>
      </c>
      <c r="B351" s="190">
        <v>709735</v>
      </c>
      <c r="C351" s="120" t="s">
        <v>1299</v>
      </c>
      <c r="D351" s="120">
        <v>2009</v>
      </c>
      <c r="E351" s="120" t="s">
        <v>1300</v>
      </c>
      <c r="F351" s="120" t="s">
        <v>962</v>
      </c>
      <c r="G351" s="120">
        <v>1</v>
      </c>
      <c r="H351" s="120">
        <v>1</v>
      </c>
      <c r="I351" s="120">
        <v>1</v>
      </c>
      <c r="J351" s="120">
        <v>97</v>
      </c>
      <c r="K351" s="133">
        <v>43923</v>
      </c>
      <c r="L351" s="122" t="s">
        <v>1301</v>
      </c>
      <c r="M351" s="120" t="s">
        <v>18</v>
      </c>
    </row>
    <row r="352" spans="1:30" ht="15">
      <c r="A352" s="125" t="s">
        <v>1297</v>
      </c>
      <c r="B352" s="190">
        <v>709735</v>
      </c>
      <c r="C352" s="120" t="s">
        <v>1302</v>
      </c>
      <c r="D352" s="120">
        <v>2013</v>
      </c>
      <c r="E352" s="120" t="s">
        <v>1303</v>
      </c>
      <c r="F352" s="120" t="s">
        <v>1079</v>
      </c>
      <c r="G352" s="120">
        <v>1</v>
      </c>
      <c r="H352" s="120">
        <v>1</v>
      </c>
      <c r="I352" s="120">
        <v>1</v>
      </c>
      <c r="J352" s="120">
        <v>72</v>
      </c>
      <c r="K352" s="133">
        <v>43923</v>
      </c>
      <c r="L352" s="144" t="s">
        <v>1304</v>
      </c>
      <c r="M352" s="120" t="s">
        <v>18</v>
      </c>
    </row>
    <row r="353" spans="1:13" ht="15">
      <c r="A353" s="125" t="s">
        <v>1297</v>
      </c>
      <c r="B353" s="190">
        <v>709735</v>
      </c>
      <c r="C353" s="120" t="s">
        <v>1305</v>
      </c>
      <c r="D353" s="120">
        <v>2009</v>
      </c>
      <c r="E353" s="120" t="s">
        <v>1306</v>
      </c>
      <c r="F353" s="120" t="s">
        <v>962</v>
      </c>
      <c r="G353" s="120">
        <v>2</v>
      </c>
      <c r="H353" s="120">
        <v>2</v>
      </c>
      <c r="I353" s="120">
        <v>2</v>
      </c>
      <c r="J353" s="120">
        <v>57</v>
      </c>
      <c r="K353" s="133">
        <v>43923</v>
      </c>
      <c r="L353" s="122" t="s">
        <v>1307</v>
      </c>
      <c r="M353" s="120" t="s">
        <v>18</v>
      </c>
    </row>
    <row r="354" spans="1:13" ht="15">
      <c r="A354" s="125" t="s">
        <v>1297</v>
      </c>
      <c r="B354" s="190">
        <v>709735</v>
      </c>
      <c r="C354" s="120" t="s">
        <v>1308</v>
      </c>
      <c r="D354" s="120">
        <v>2012</v>
      </c>
      <c r="E354" s="120" t="s">
        <v>1309</v>
      </c>
      <c r="F354" s="120" t="s">
        <v>1310</v>
      </c>
      <c r="G354" s="120">
        <v>1</v>
      </c>
      <c r="H354" s="120">
        <v>1</v>
      </c>
      <c r="I354" s="120">
        <v>1</v>
      </c>
      <c r="J354" s="120">
        <v>23</v>
      </c>
      <c r="K354" s="133">
        <v>43923</v>
      </c>
      <c r="L354" s="122" t="s">
        <v>1311</v>
      </c>
      <c r="M354" s="120" t="s">
        <v>18</v>
      </c>
    </row>
    <row r="355" spans="1:13" ht="15">
      <c r="A355" s="125" t="s">
        <v>1297</v>
      </c>
      <c r="B355" s="190">
        <v>709735</v>
      </c>
      <c r="C355" s="120" t="s">
        <v>1312</v>
      </c>
      <c r="D355" s="120">
        <v>2010</v>
      </c>
      <c r="E355" s="120" t="s">
        <v>1313</v>
      </c>
      <c r="F355" s="120" t="s">
        <v>1314</v>
      </c>
      <c r="G355" s="120">
        <v>3</v>
      </c>
      <c r="H355" s="120">
        <v>3</v>
      </c>
      <c r="I355" s="120">
        <v>2</v>
      </c>
      <c r="J355" s="120">
        <v>146</v>
      </c>
      <c r="K355" s="133">
        <v>43923</v>
      </c>
      <c r="L355" s="122" t="s">
        <v>1315</v>
      </c>
      <c r="M355" s="120" t="s">
        <v>18</v>
      </c>
    </row>
    <row r="356" spans="1:13" ht="15">
      <c r="A356" s="125" t="s">
        <v>1297</v>
      </c>
      <c r="B356" s="190">
        <v>709735</v>
      </c>
      <c r="C356" s="120" t="s">
        <v>1316</v>
      </c>
      <c r="D356" s="120">
        <v>2009</v>
      </c>
      <c r="E356" s="120" t="s">
        <v>1317</v>
      </c>
      <c r="F356" s="120" t="s">
        <v>1318</v>
      </c>
      <c r="G356" s="120">
        <v>2</v>
      </c>
      <c r="H356" s="120">
        <v>2</v>
      </c>
      <c r="I356" s="120">
        <v>1</v>
      </c>
      <c r="J356" s="120">
        <v>0</v>
      </c>
      <c r="K356" s="133">
        <v>43923</v>
      </c>
      <c r="L356" s="120" t="s">
        <v>1319</v>
      </c>
      <c r="M356" s="120" t="s">
        <v>1320</v>
      </c>
    </row>
    <row r="357" spans="1:13" ht="15">
      <c r="A357" s="125" t="s">
        <v>1297</v>
      </c>
      <c r="B357" s="190">
        <v>709735</v>
      </c>
      <c r="C357" s="120" t="s">
        <v>1321</v>
      </c>
      <c r="D357" s="120">
        <v>2011</v>
      </c>
      <c r="E357" s="120" t="s">
        <v>1322</v>
      </c>
      <c r="F357" s="120" t="s">
        <v>962</v>
      </c>
      <c r="G357" s="120">
        <v>3</v>
      </c>
      <c r="H357" s="120">
        <v>3</v>
      </c>
      <c r="I357" s="120">
        <v>3</v>
      </c>
      <c r="J357" s="120">
        <v>59</v>
      </c>
      <c r="K357" s="133">
        <v>43923</v>
      </c>
      <c r="L357" s="122" t="s">
        <v>1323</v>
      </c>
      <c r="M357" s="120" t="s">
        <v>18</v>
      </c>
    </row>
    <row r="358" spans="1:13" ht="15">
      <c r="A358" s="125" t="s">
        <v>1297</v>
      </c>
      <c r="B358" s="190">
        <v>709735</v>
      </c>
      <c r="C358" s="120" t="s">
        <v>1324</v>
      </c>
      <c r="D358" s="120">
        <v>2012</v>
      </c>
      <c r="E358" s="120" t="s">
        <v>1325</v>
      </c>
      <c r="F358" s="120" t="s">
        <v>1310</v>
      </c>
      <c r="G358" s="120">
        <v>1</v>
      </c>
      <c r="H358" s="120">
        <v>1</v>
      </c>
      <c r="I358" s="120">
        <v>1</v>
      </c>
      <c r="J358" s="120">
        <v>6</v>
      </c>
      <c r="K358" s="133">
        <v>43923</v>
      </c>
      <c r="L358" s="122" t="s">
        <v>1326</v>
      </c>
      <c r="M358" s="120" t="s">
        <v>18</v>
      </c>
    </row>
    <row r="359" spans="1:13" ht="15">
      <c r="A359" s="125" t="s">
        <v>1297</v>
      </c>
      <c r="B359" s="190">
        <v>709735</v>
      </c>
      <c r="C359" s="120" t="s">
        <v>1327</v>
      </c>
      <c r="D359" s="120">
        <v>2010</v>
      </c>
      <c r="E359" s="120" t="s">
        <v>1306</v>
      </c>
      <c r="F359" s="120" t="s">
        <v>529</v>
      </c>
      <c r="G359" s="120">
        <v>1</v>
      </c>
      <c r="H359" s="120">
        <v>1</v>
      </c>
      <c r="I359" s="120">
        <v>1</v>
      </c>
      <c r="J359" s="120">
        <v>56</v>
      </c>
      <c r="K359" s="133">
        <v>43923</v>
      </c>
      <c r="L359" s="122" t="s">
        <v>1328</v>
      </c>
      <c r="M359" s="120" t="s">
        <v>18</v>
      </c>
    </row>
    <row r="360" spans="1:13" ht="15">
      <c r="A360" s="125" t="s">
        <v>1297</v>
      </c>
      <c r="B360" s="190">
        <v>709735</v>
      </c>
      <c r="C360" s="120" t="s">
        <v>1329</v>
      </c>
      <c r="D360" s="120">
        <v>2009</v>
      </c>
      <c r="E360" s="120" t="s">
        <v>1330</v>
      </c>
      <c r="F360" s="120" t="s">
        <v>962</v>
      </c>
      <c r="G360" s="120">
        <v>1</v>
      </c>
      <c r="H360" s="120">
        <v>1</v>
      </c>
      <c r="I360" s="120">
        <v>1</v>
      </c>
      <c r="J360" s="120">
        <v>63</v>
      </c>
      <c r="K360" s="133">
        <v>43923</v>
      </c>
      <c r="L360" s="122" t="s">
        <v>1331</v>
      </c>
      <c r="M360" s="120" t="s">
        <v>18</v>
      </c>
    </row>
    <row r="361" spans="1:13" ht="15">
      <c r="A361" s="119" t="s">
        <v>1332</v>
      </c>
      <c r="B361" s="191">
        <v>724971</v>
      </c>
      <c r="C361" s="126" t="s">
        <v>1333</v>
      </c>
      <c r="D361" s="120">
        <v>2011</v>
      </c>
      <c r="E361" s="126" t="s">
        <v>1334</v>
      </c>
      <c r="G361" s="120">
        <v>3</v>
      </c>
      <c r="H361" s="120">
        <v>2</v>
      </c>
      <c r="I361" s="120">
        <v>3</v>
      </c>
      <c r="J361" s="120">
        <v>29</v>
      </c>
      <c r="K361" s="121">
        <v>43937</v>
      </c>
      <c r="L361" s="122" t="s">
        <v>1335</v>
      </c>
      <c r="M361" s="120" t="s">
        <v>18</v>
      </c>
    </row>
    <row r="362" spans="1:13" ht="15">
      <c r="A362" s="119" t="s">
        <v>1332</v>
      </c>
      <c r="B362" s="191">
        <v>724971</v>
      </c>
      <c r="C362" s="126" t="s">
        <v>1336</v>
      </c>
      <c r="D362" s="120">
        <v>2013</v>
      </c>
      <c r="E362" s="126" t="s">
        <v>1337</v>
      </c>
      <c r="F362" s="126" t="s">
        <v>1338</v>
      </c>
      <c r="G362" s="120">
        <v>3</v>
      </c>
      <c r="H362" s="120">
        <v>3</v>
      </c>
      <c r="I362" s="120">
        <v>3</v>
      </c>
      <c r="J362" s="120">
        <v>24</v>
      </c>
      <c r="K362" s="121">
        <v>43937</v>
      </c>
      <c r="L362" s="129" t="s">
        <v>1339</v>
      </c>
      <c r="M362" s="120" t="s">
        <v>18</v>
      </c>
    </row>
    <row r="363" spans="1:13" ht="15">
      <c r="A363" s="119" t="s">
        <v>1332</v>
      </c>
      <c r="B363" s="191">
        <v>724971</v>
      </c>
      <c r="C363" s="120" t="s">
        <v>1340</v>
      </c>
      <c r="D363" s="120">
        <v>2012</v>
      </c>
      <c r="E363" s="126" t="s">
        <v>1341</v>
      </c>
      <c r="F363" s="127" t="s">
        <v>962</v>
      </c>
      <c r="G363" s="120">
        <v>3</v>
      </c>
      <c r="H363" s="120">
        <v>2</v>
      </c>
      <c r="I363" s="120">
        <v>3</v>
      </c>
      <c r="J363" s="120">
        <v>18</v>
      </c>
      <c r="K363" s="121">
        <v>43937</v>
      </c>
      <c r="L363" s="122" t="s">
        <v>1342</v>
      </c>
      <c r="M363" s="120" t="s">
        <v>18</v>
      </c>
    </row>
    <row r="364" spans="1:13" ht="15">
      <c r="A364" s="119" t="s">
        <v>1332</v>
      </c>
      <c r="B364" s="191">
        <v>724971</v>
      </c>
      <c r="C364" s="120" t="s">
        <v>1343</v>
      </c>
      <c r="D364" s="120">
        <v>2012</v>
      </c>
      <c r="E364" s="126" t="s">
        <v>1344</v>
      </c>
      <c r="F364" s="127" t="s">
        <v>37</v>
      </c>
      <c r="G364" s="120">
        <v>3</v>
      </c>
      <c r="H364" s="120">
        <v>3</v>
      </c>
      <c r="I364" s="120">
        <v>3</v>
      </c>
      <c r="J364" s="120">
        <v>8</v>
      </c>
      <c r="K364" s="121">
        <v>43937</v>
      </c>
      <c r="L364" s="122" t="s">
        <v>1345</v>
      </c>
      <c r="M364" s="120" t="s">
        <v>18</v>
      </c>
    </row>
    <row r="365" spans="1:13" ht="15">
      <c r="A365" s="119" t="s">
        <v>1332</v>
      </c>
      <c r="B365" s="191">
        <v>724971</v>
      </c>
      <c r="C365" s="126" t="s">
        <v>1346</v>
      </c>
      <c r="D365" s="120">
        <v>2013</v>
      </c>
      <c r="E365" s="126" t="s">
        <v>1347</v>
      </c>
      <c r="F365" s="127" t="s">
        <v>786</v>
      </c>
      <c r="G365" s="120">
        <v>3</v>
      </c>
      <c r="H365" s="120">
        <v>3</v>
      </c>
      <c r="I365" s="120">
        <v>3</v>
      </c>
      <c r="J365" s="120">
        <v>64</v>
      </c>
      <c r="K365" s="121">
        <v>43937</v>
      </c>
      <c r="L365" s="122" t="s">
        <v>1348</v>
      </c>
      <c r="M365" s="120" t="s">
        <v>18</v>
      </c>
    </row>
    <row r="366" spans="1:13" ht="15">
      <c r="A366" s="119" t="s">
        <v>1332</v>
      </c>
      <c r="B366" s="191">
        <v>724971</v>
      </c>
      <c r="C366" s="120" t="s">
        <v>1349</v>
      </c>
      <c r="D366" s="120">
        <v>2011</v>
      </c>
      <c r="E366" s="126" t="s">
        <v>1350</v>
      </c>
      <c r="F366" s="127" t="s">
        <v>1351</v>
      </c>
      <c r="G366" s="120">
        <v>3</v>
      </c>
      <c r="H366" s="120">
        <v>3</v>
      </c>
      <c r="I366" s="120">
        <v>3</v>
      </c>
      <c r="J366" s="120">
        <v>11</v>
      </c>
      <c r="K366" s="121">
        <v>43937</v>
      </c>
      <c r="L366" s="122" t="s">
        <v>1352</v>
      </c>
      <c r="M366" s="120" t="s">
        <v>18</v>
      </c>
    </row>
    <row r="367" spans="1:13" ht="15">
      <c r="A367" s="119" t="s">
        <v>1332</v>
      </c>
      <c r="B367" s="191">
        <v>724971</v>
      </c>
      <c r="C367" s="126" t="s">
        <v>1353</v>
      </c>
      <c r="D367" s="120">
        <v>2012</v>
      </c>
      <c r="E367" s="126" t="s">
        <v>1354</v>
      </c>
      <c r="F367" s="120" t="s">
        <v>962</v>
      </c>
      <c r="G367" s="120">
        <v>3</v>
      </c>
      <c r="H367" s="120">
        <v>3</v>
      </c>
      <c r="I367" s="120">
        <v>3</v>
      </c>
      <c r="J367" s="120">
        <v>31</v>
      </c>
      <c r="K367" s="121">
        <v>43937</v>
      </c>
      <c r="L367" s="122" t="s">
        <v>1355</v>
      </c>
      <c r="M367" s="120" t="s">
        <v>18</v>
      </c>
    </row>
    <row r="368" spans="1:13" ht="15">
      <c r="A368" s="119" t="s">
        <v>1332</v>
      </c>
      <c r="B368" s="191">
        <v>724971</v>
      </c>
      <c r="C368" s="126" t="s">
        <v>1356</v>
      </c>
      <c r="D368" s="120">
        <v>2011</v>
      </c>
      <c r="E368" s="126" t="s">
        <v>1357</v>
      </c>
      <c r="F368" s="127" t="s">
        <v>1358</v>
      </c>
      <c r="G368" s="120">
        <v>3</v>
      </c>
      <c r="H368" s="120">
        <v>3</v>
      </c>
      <c r="I368" s="120">
        <v>1</v>
      </c>
      <c r="J368" s="120">
        <v>7</v>
      </c>
      <c r="K368" s="121">
        <v>43943</v>
      </c>
      <c r="L368" s="120" t="s">
        <v>1359</v>
      </c>
      <c r="M368" s="120" t="s">
        <v>18</v>
      </c>
    </row>
    <row r="369" spans="1:30" ht="14.25" customHeight="1">
      <c r="A369" s="119" t="s">
        <v>1332</v>
      </c>
      <c r="B369" s="191">
        <v>724971</v>
      </c>
      <c r="C369" s="126" t="s">
        <v>1360</v>
      </c>
      <c r="D369" s="120">
        <v>2012</v>
      </c>
      <c r="E369" s="120" t="s">
        <v>1361</v>
      </c>
      <c r="F369" s="127" t="s">
        <v>51</v>
      </c>
      <c r="G369" s="120">
        <v>3</v>
      </c>
      <c r="H369" s="120">
        <v>3</v>
      </c>
      <c r="I369" s="120">
        <v>3</v>
      </c>
      <c r="J369" s="120">
        <v>134</v>
      </c>
      <c r="K369" s="121">
        <v>43937</v>
      </c>
      <c r="L369" s="122" t="s">
        <v>1362</v>
      </c>
      <c r="M369" s="120" t="s">
        <v>18</v>
      </c>
    </row>
    <row r="370" spans="1:30" ht="14.25" customHeight="1">
      <c r="A370" s="119" t="s">
        <v>1332</v>
      </c>
      <c r="B370" s="191">
        <v>724971</v>
      </c>
      <c r="C370" s="126" t="s">
        <v>1363</v>
      </c>
      <c r="D370" s="126">
        <v>2010</v>
      </c>
      <c r="E370" s="126" t="s">
        <v>1364</v>
      </c>
      <c r="F370" s="127" t="s">
        <v>774</v>
      </c>
      <c r="G370" s="120">
        <v>3</v>
      </c>
      <c r="H370" s="120">
        <v>2</v>
      </c>
      <c r="I370" s="120">
        <v>3</v>
      </c>
      <c r="J370" s="120">
        <v>77</v>
      </c>
      <c r="K370" s="121">
        <v>43937</v>
      </c>
      <c r="L370" s="122" t="s">
        <v>1365</v>
      </c>
      <c r="M370" s="120" t="s">
        <v>18</v>
      </c>
    </row>
    <row r="371" spans="1:30" ht="14.25" customHeight="1">
      <c r="A371" s="119" t="s">
        <v>1366</v>
      </c>
      <c r="B371" s="191">
        <v>754991</v>
      </c>
      <c r="C371" s="126" t="s">
        <v>1367</v>
      </c>
      <c r="D371" s="158">
        <v>2009</v>
      </c>
      <c r="E371" s="126" t="s">
        <v>1368</v>
      </c>
      <c r="F371" s="127" t="s">
        <v>1369</v>
      </c>
      <c r="G371" s="159"/>
      <c r="H371" s="158">
        <v>3</v>
      </c>
      <c r="I371" s="158">
        <v>3</v>
      </c>
      <c r="J371" s="158">
        <v>22</v>
      </c>
      <c r="K371" s="160">
        <v>44034</v>
      </c>
      <c r="L371" s="161" t="s">
        <v>1370</v>
      </c>
      <c r="M371" s="159"/>
      <c r="N371" s="159"/>
      <c r="O371" s="159"/>
      <c r="P371" s="159"/>
      <c r="Q371" s="159"/>
      <c r="R371" s="159"/>
      <c r="S371" s="159"/>
      <c r="T371" s="159"/>
    </row>
    <row r="372" spans="1:30" ht="13.5" customHeight="1">
      <c r="A372" s="119" t="s">
        <v>1366</v>
      </c>
      <c r="B372" s="191">
        <v>754991</v>
      </c>
      <c r="C372" s="126" t="s">
        <v>1371</v>
      </c>
      <c r="D372" s="158">
        <v>2009</v>
      </c>
      <c r="E372" s="126" t="s">
        <v>1372</v>
      </c>
      <c r="F372" s="127" t="s">
        <v>1373</v>
      </c>
      <c r="G372" s="158"/>
      <c r="H372" s="158">
        <v>3</v>
      </c>
      <c r="I372" s="158">
        <v>3</v>
      </c>
      <c r="J372" s="158">
        <v>58</v>
      </c>
      <c r="K372" s="160">
        <v>44034</v>
      </c>
      <c r="L372" s="162" t="s">
        <v>1374</v>
      </c>
      <c r="M372" s="128"/>
      <c r="N372" s="128"/>
      <c r="O372" s="128"/>
      <c r="P372" s="128"/>
      <c r="Q372" s="128"/>
      <c r="R372" s="128"/>
      <c r="S372" s="128"/>
      <c r="T372" s="128"/>
      <c r="U372" s="128"/>
      <c r="V372" s="128"/>
      <c r="W372" s="128"/>
      <c r="X372" s="128"/>
      <c r="Y372" s="128"/>
      <c r="Z372" s="128"/>
      <c r="AA372" s="128"/>
      <c r="AB372" s="128"/>
      <c r="AC372" s="128"/>
      <c r="AD372" s="128"/>
    </row>
    <row r="373" spans="1:30" ht="16.5" customHeight="1">
      <c r="A373" s="119" t="s">
        <v>1366</v>
      </c>
      <c r="B373" s="191">
        <v>754991</v>
      </c>
      <c r="C373" s="126" t="s">
        <v>1375</v>
      </c>
      <c r="D373" s="158">
        <v>2010</v>
      </c>
      <c r="E373" s="126" t="s">
        <v>1376</v>
      </c>
      <c r="F373" s="158" t="s">
        <v>1377</v>
      </c>
      <c r="G373" s="158"/>
      <c r="H373" s="158">
        <v>3</v>
      </c>
      <c r="I373" s="158">
        <v>3</v>
      </c>
      <c r="J373" s="158">
        <v>7</v>
      </c>
      <c r="K373" s="160">
        <v>44034</v>
      </c>
      <c r="L373" s="163" t="s">
        <v>1378</v>
      </c>
      <c r="M373" s="128"/>
      <c r="N373" s="128"/>
      <c r="O373" s="128"/>
      <c r="P373" s="128"/>
      <c r="Q373" s="128"/>
      <c r="R373" s="128"/>
      <c r="S373" s="128"/>
      <c r="T373" s="128"/>
      <c r="U373" s="128"/>
      <c r="V373" s="128"/>
      <c r="W373" s="128"/>
      <c r="X373" s="128"/>
      <c r="Y373" s="128"/>
      <c r="Z373" s="128"/>
      <c r="AA373" s="128"/>
      <c r="AB373" s="128"/>
      <c r="AC373" s="128"/>
      <c r="AD373" s="128"/>
    </row>
    <row r="374" spans="1:30" ht="15" customHeight="1">
      <c r="A374" s="119" t="s">
        <v>1366</v>
      </c>
      <c r="B374" s="191">
        <v>754991</v>
      </c>
      <c r="C374" s="126" t="s">
        <v>1379</v>
      </c>
      <c r="D374" s="158">
        <v>2009</v>
      </c>
      <c r="E374" s="126" t="s">
        <v>1380</v>
      </c>
      <c r="F374" s="127" t="s">
        <v>1381</v>
      </c>
      <c r="G374" s="158"/>
      <c r="H374" s="158">
        <v>3</v>
      </c>
      <c r="I374" s="158">
        <v>3</v>
      </c>
      <c r="J374" s="158">
        <v>31</v>
      </c>
      <c r="K374" s="160">
        <v>44034</v>
      </c>
      <c r="L374" s="164" t="s">
        <v>1382</v>
      </c>
      <c r="M374" s="128"/>
      <c r="N374" s="128"/>
      <c r="O374" s="128"/>
      <c r="P374" s="128"/>
      <c r="Q374" s="128"/>
      <c r="R374" s="128"/>
      <c r="S374" s="128"/>
      <c r="T374" s="128"/>
      <c r="U374" s="128"/>
      <c r="V374" s="128"/>
      <c r="W374" s="128"/>
      <c r="X374" s="128"/>
      <c r="Y374" s="128"/>
      <c r="Z374" s="128"/>
      <c r="AA374" s="128"/>
      <c r="AB374" s="128"/>
      <c r="AC374" s="128"/>
      <c r="AD374" s="128"/>
    </row>
    <row r="375" spans="1:30" ht="15" customHeight="1">
      <c r="A375" s="119" t="s">
        <v>1366</v>
      </c>
      <c r="B375" s="191">
        <v>754991</v>
      </c>
      <c r="C375" s="126" t="s">
        <v>1383</v>
      </c>
      <c r="D375" s="158">
        <v>2011</v>
      </c>
      <c r="E375" s="126" t="s">
        <v>1384</v>
      </c>
      <c r="F375" s="127" t="s">
        <v>1385</v>
      </c>
      <c r="G375" s="158"/>
      <c r="H375" s="158">
        <v>2</v>
      </c>
      <c r="I375" s="158">
        <v>3</v>
      </c>
      <c r="J375" s="158">
        <v>26</v>
      </c>
      <c r="K375" s="160">
        <v>44034</v>
      </c>
      <c r="L375" s="164" t="s">
        <v>1386</v>
      </c>
      <c r="M375" s="128"/>
      <c r="N375" s="128"/>
      <c r="O375" s="128"/>
      <c r="P375" s="128"/>
      <c r="Q375" s="128"/>
      <c r="R375" s="128"/>
      <c r="S375" s="128"/>
      <c r="T375" s="128"/>
      <c r="U375" s="128"/>
      <c r="V375" s="128"/>
      <c r="W375" s="128"/>
      <c r="X375" s="128"/>
      <c r="Y375" s="128"/>
      <c r="Z375" s="128"/>
      <c r="AA375" s="128"/>
      <c r="AB375" s="128"/>
      <c r="AC375" s="128"/>
      <c r="AD375" s="128"/>
    </row>
    <row r="376" spans="1:30" ht="15" customHeight="1">
      <c r="A376" s="119" t="s">
        <v>1366</v>
      </c>
      <c r="B376" s="191">
        <v>754991</v>
      </c>
      <c r="C376" s="126" t="s">
        <v>1387</v>
      </c>
      <c r="D376" s="158">
        <v>2011</v>
      </c>
      <c r="E376" s="126" t="s">
        <v>1388</v>
      </c>
      <c r="F376" s="127" t="s">
        <v>1389</v>
      </c>
      <c r="G376" s="158"/>
      <c r="H376" s="158">
        <v>3</v>
      </c>
      <c r="I376" s="158">
        <v>3</v>
      </c>
      <c r="J376" s="158">
        <v>48</v>
      </c>
      <c r="K376" s="160">
        <v>44034</v>
      </c>
      <c r="L376" s="164" t="s">
        <v>1390</v>
      </c>
      <c r="M376" s="128"/>
      <c r="N376" s="128"/>
      <c r="O376" s="128"/>
      <c r="P376" s="128"/>
      <c r="Q376" s="128"/>
      <c r="R376" s="128"/>
      <c r="S376" s="128"/>
      <c r="T376" s="128"/>
      <c r="U376" s="128"/>
      <c r="V376" s="128"/>
      <c r="W376" s="128"/>
      <c r="X376" s="128"/>
      <c r="Y376" s="128"/>
      <c r="Z376" s="128"/>
      <c r="AA376" s="128"/>
      <c r="AB376" s="128"/>
      <c r="AC376" s="128"/>
      <c r="AD376" s="128"/>
    </row>
    <row r="377" spans="1:30" ht="14.25" customHeight="1">
      <c r="A377" s="119" t="s">
        <v>1366</v>
      </c>
      <c r="B377" s="191">
        <v>754991</v>
      </c>
      <c r="C377" s="126" t="s">
        <v>1391</v>
      </c>
      <c r="D377" s="158">
        <v>2016</v>
      </c>
      <c r="E377" s="165" t="s">
        <v>1392</v>
      </c>
      <c r="F377" s="127" t="s">
        <v>1393</v>
      </c>
      <c r="G377" s="158"/>
      <c r="H377" s="158">
        <v>3</v>
      </c>
      <c r="I377" s="158">
        <v>3</v>
      </c>
      <c r="J377" s="158">
        <v>2</v>
      </c>
      <c r="K377" s="160">
        <v>44034</v>
      </c>
      <c r="L377" s="164" t="s">
        <v>1394</v>
      </c>
      <c r="M377" s="159"/>
      <c r="N377" s="128"/>
      <c r="O377" s="128"/>
      <c r="P377" s="128"/>
      <c r="Q377" s="128"/>
      <c r="R377" s="128"/>
      <c r="S377" s="128"/>
      <c r="T377" s="128"/>
      <c r="U377" s="128"/>
      <c r="V377" s="128"/>
      <c r="W377" s="128"/>
      <c r="X377" s="128"/>
      <c r="Y377" s="128"/>
      <c r="Z377" s="128"/>
      <c r="AA377" s="128"/>
      <c r="AB377" s="128"/>
      <c r="AC377" s="128"/>
      <c r="AD377" s="128"/>
    </row>
    <row r="378" spans="1:30" ht="14.25" customHeight="1">
      <c r="A378" s="119" t="s">
        <v>1366</v>
      </c>
      <c r="B378" s="191">
        <v>754991</v>
      </c>
      <c r="C378" s="126" t="s">
        <v>1395</v>
      </c>
      <c r="D378" s="158">
        <v>2012</v>
      </c>
      <c r="E378" s="126" t="s">
        <v>1396</v>
      </c>
      <c r="F378" s="158" t="s">
        <v>1377</v>
      </c>
      <c r="G378" s="120"/>
      <c r="H378" s="158">
        <v>3</v>
      </c>
      <c r="I378" s="158">
        <v>3</v>
      </c>
      <c r="J378" s="158">
        <v>14</v>
      </c>
      <c r="K378" s="160">
        <v>44034</v>
      </c>
      <c r="L378" s="146" t="s">
        <v>1397</v>
      </c>
      <c r="M378" s="120"/>
    </row>
    <row r="379" spans="1:30" ht="14.25" customHeight="1">
      <c r="A379" s="125" t="s">
        <v>1398</v>
      </c>
      <c r="B379" s="190">
        <v>814542</v>
      </c>
      <c r="C379" s="120" t="s">
        <v>1400</v>
      </c>
      <c r="D379" s="120">
        <v>2013</v>
      </c>
      <c r="E379" s="120" t="s">
        <v>1401</v>
      </c>
      <c r="F379" s="120" t="s">
        <v>1402</v>
      </c>
      <c r="G379" s="120">
        <v>1</v>
      </c>
      <c r="H379" s="120">
        <v>1</v>
      </c>
      <c r="I379" s="120">
        <v>1</v>
      </c>
      <c r="J379" s="120">
        <v>74</v>
      </c>
      <c r="K379" s="121">
        <v>43937</v>
      </c>
      <c r="L379" s="122" t="s">
        <v>1403</v>
      </c>
      <c r="M379" s="120" t="s">
        <v>163</v>
      </c>
    </row>
    <row r="380" spans="1:30" ht="14.25" customHeight="1">
      <c r="A380" s="125" t="s">
        <v>1398</v>
      </c>
      <c r="B380" s="190">
        <v>814542</v>
      </c>
      <c r="C380" s="120" t="s">
        <v>1404</v>
      </c>
      <c r="D380" s="120">
        <v>2011</v>
      </c>
      <c r="E380" s="120" t="s">
        <v>1405</v>
      </c>
      <c r="F380" s="120" t="s">
        <v>1406</v>
      </c>
      <c r="G380" s="120">
        <v>1</v>
      </c>
      <c r="H380" s="120">
        <v>1</v>
      </c>
      <c r="I380" s="120">
        <v>1</v>
      </c>
      <c r="J380" s="120">
        <v>174</v>
      </c>
      <c r="K380" s="121">
        <v>43937</v>
      </c>
      <c r="L380" s="122" t="s">
        <v>1407</v>
      </c>
      <c r="M380" s="120" t="s">
        <v>163</v>
      </c>
    </row>
    <row r="381" spans="1:30" ht="14.25" customHeight="1">
      <c r="A381" s="125" t="s">
        <v>1398</v>
      </c>
      <c r="B381" s="190">
        <v>814542</v>
      </c>
      <c r="C381" s="120" t="s">
        <v>1408</v>
      </c>
      <c r="D381" s="120">
        <v>2013</v>
      </c>
      <c r="E381" s="120" t="s">
        <v>1409</v>
      </c>
      <c r="F381" s="120" t="s">
        <v>627</v>
      </c>
      <c r="G381" s="120">
        <v>3</v>
      </c>
      <c r="H381" s="120">
        <v>3</v>
      </c>
      <c r="I381" s="120">
        <v>2</v>
      </c>
      <c r="J381" s="120">
        <v>31</v>
      </c>
      <c r="K381" s="121">
        <v>43937</v>
      </c>
      <c r="L381" s="124" t="s">
        <v>1410</v>
      </c>
      <c r="M381" s="120" t="s">
        <v>163</v>
      </c>
    </row>
    <row r="382" spans="1:30" ht="14.25" customHeight="1">
      <c r="A382" s="125" t="s">
        <v>1398</v>
      </c>
      <c r="B382" s="190">
        <v>814542</v>
      </c>
      <c r="C382" s="120" t="s">
        <v>1411</v>
      </c>
      <c r="D382" s="120">
        <v>2013</v>
      </c>
      <c r="E382" s="120" t="s">
        <v>1412</v>
      </c>
      <c r="F382" s="120" t="s">
        <v>231</v>
      </c>
      <c r="G382" s="120">
        <v>2</v>
      </c>
      <c r="H382" s="120">
        <v>2</v>
      </c>
      <c r="I382" s="120">
        <v>1</v>
      </c>
      <c r="J382" s="120">
        <v>115</v>
      </c>
      <c r="K382" s="121">
        <v>43937</v>
      </c>
      <c r="L382" s="166" t="s">
        <v>1413</v>
      </c>
      <c r="M382" s="120" t="s">
        <v>163</v>
      </c>
    </row>
    <row r="383" spans="1:30" ht="16.5" customHeight="1">
      <c r="A383" s="125" t="s">
        <v>1398</v>
      </c>
      <c r="B383" s="190">
        <v>814542</v>
      </c>
      <c r="C383" s="120" t="s">
        <v>1414</v>
      </c>
      <c r="D383" s="120">
        <v>2012</v>
      </c>
      <c r="E383" s="120" t="s">
        <v>1415</v>
      </c>
      <c r="F383" s="120" t="s">
        <v>231</v>
      </c>
      <c r="G383" s="120">
        <v>1</v>
      </c>
      <c r="H383" s="120">
        <v>2</v>
      </c>
      <c r="I383" s="120">
        <v>2</v>
      </c>
      <c r="J383" s="120">
        <v>17</v>
      </c>
      <c r="K383" s="121">
        <v>43937</v>
      </c>
      <c r="L383" s="122" t="s">
        <v>1416</v>
      </c>
      <c r="M383" s="120" t="s">
        <v>163</v>
      </c>
    </row>
    <row r="384" spans="1:30" ht="16.5" customHeight="1">
      <c r="A384" s="125" t="s">
        <v>1398</v>
      </c>
      <c r="B384" s="190">
        <v>814542</v>
      </c>
      <c r="C384" s="120" t="s">
        <v>1417</v>
      </c>
      <c r="D384" s="120">
        <v>2014</v>
      </c>
      <c r="E384" s="120" t="s">
        <v>1418</v>
      </c>
      <c r="F384" s="120" t="s">
        <v>186</v>
      </c>
      <c r="G384" s="120">
        <v>1</v>
      </c>
      <c r="H384" s="120">
        <v>2</v>
      </c>
      <c r="I384" s="120">
        <v>1</v>
      </c>
      <c r="J384" s="120">
        <v>28</v>
      </c>
      <c r="K384" s="121">
        <v>43937</v>
      </c>
      <c r="L384" s="124" t="s">
        <v>1419</v>
      </c>
      <c r="M384" s="120" t="s">
        <v>163</v>
      </c>
    </row>
    <row r="385" spans="1:13" ht="16.5" customHeight="1">
      <c r="A385" s="125" t="s">
        <v>1398</v>
      </c>
      <c r="B385" s="190">
        <v>814542</v>
      </c>
      <c r="C385" s="120" t="s">
        <v>1420</v>
      </c>
      <c r="D385" s="120">
        <v>2013</v>
      </c>
      <c r="E385" s="120" t="s">
        <v>1421</v>
      </c>
      <c r="F385" s="120" t="s">
        <v>1422</v>
      </c>
      <c r="G385" s="120">
        <v>2</v>
      </c>
      <c r="H385" s="120">
        <v>2</v>
      </c>
      <c r="I385" s="120">
        <v>1</v>
      </c>
      <c r="J385" s="120">
        <v>42</v>
      </c>
      <c r="K385" s="121">
        <v>43937</v>
      </c>
      <c r="L385" s="122" t="s">
        <v>1423</v>
      </c>
      <c r="M385" s="120" t="s">
        <v>163</v>
      </c>
    </row>
    <row r="386" spans="1:13" ht="16.5" customHeight="1">
      <c r="A386" s="125" t="s">
        <v>1398</v>
      </c>
      <c r="B386" s="190">
        <v>814542</v>
      </c>
      <c r="C386" s="120" t="s">
        <v>1424</v>
      </c>
      <c r="D386" s="120">
        <v>2013</v>
      </c>
      <c r="E386" s="120" t="s">
        <v>43</v>
      </c>
      <c r="F386" s="120" t="s">
        <v>1406</v>
      </c>
      <c r="G386" s="120">
        <v>1</v>
      </c>
      <c r="H386" s="120">
        <v>1</v>
      </c>
      <c r="I386" s="120">
        <v>1</v>
      </c>
      <c r="J386" s="120">
        <v>38</v>
      </c>
      <c r="K386" s="121">
        <v>43937</v>
      </c>
      <c r="L386" s="122" t="s">
        <v>1425</v>
      </c>
      <c r="M386" s="120" t="s">
        <v>163</v>
      </c>
    </row>
    <row r="387" spans="1:13" ht="16.5" customHeight="1">
      <c r="A387" s="125" t="s">
        <v>1398</v>
      </c>
      <c r="B387" s="190">
        <v>814542</v>
      </c>
      <c r="C387" s="120" t="s">
        <v>1426</v>
      </c>
      <c r="D387" s="120">
        <v>2014</v>
      </c>
      <c r="E387" s="120" t="s">
        <v>1427</v>
      </c>
      <c r="F387" s="120" t="s">
        <v>21</v>
      </c>
      <c r="G387" s="120">
        <v>1</v>
      </c>
      <c r="H387" s="120">
        <v>1</v>
      </c>
      <c r="I387" s="120">
        <v>1</v>
      </c>
      <c r="J387" s="120">
        <v>19</v>
      </c>
      <c r="K387" s="121">
        <v>43937</v>
      </c>
      <c r="L387" s="122" t="s">
        <v>1428</v>
      </c>
      <c r="M387" s="120" t="s">
        <v>163</v>
      </c>
    </row>
    <row r="388" spans="1:13" ht="16.5" customHeight="1">
      <c r="A388" s="125" t="s">
        <v>1398</v>
      </c>
      <c r="B388" s="190">
        <v>814542</v>
      </c>
      <c r="C388" s="120" t="s">
        <v>1429</v>
      </c>
      <c r="D388" s="120">
        <v>2009</v>
      </c>
      <c r="E388" s="120" t="s">
        <v>1430</v>
      </c>
      <c r="F388" s="120" t="s">
        <v>627</v>
      </c>
      <c r="G388" s="120">
        <v>1</v>
      </c>
      <c r="H388" s="120">
        <v>1</v>
      </c>
      <c r="I388" s="120">
        <v>1</v>
      </c>
      <c r="J388" s="120">
        <v>89</v>
      </c>
      <c r="K388" s="121">
        <v>43937</v>
      </c>
      <c r="L388" s="124" t="s">
        <v>1431</v>
      </c>
      <c r="M388" s="120" t="s">
        <v>163</v>
      </c>
    </row>
    <row r="389" spans="1:13" ht="15">
      <c r="A389" s="119" t="s">
        <v>1432</v>
      </c>
      <c r="B389" s="191">
        <v>816475</v>
      </c>
      <c r="C389" s="120" t="s">
        <v>1433</v>
      </c>
      <c r="D389" s="120">
        <v>2013</v>
      </c>
      <c r="E389" s="120" t="s">
        <v>1434</v>
      </c>
      <c r="F389" s="120" t="s">
        <v>1435</v>
      </c>
      <c r="G389" s="120">
        <v>1</v>
      </c>
      <c r="H389" s="120">
        <v>2</v>
      </c>
      <c r="I389" s="120">
        <v>1</v>
      </c>
      <c r="J389" s="120">
        <v>9</v>
      </c>
      <c r="K389" s="121">
        <v>43933</v>
      </c>
      <c r="L389" s="122" t="s">
        <v>1436</v>
      </c>
    </row>
    <row r="390" spans="1:13" ht="15">
      <c r="A390" s="119" t="s">
        <v>1432</v>
      </c>
      <c r="B390" s="191">
        <v>816475</v>
      </c>
      <c r="C390" s="120" t="s">
        <v>1437</v>
      </c>
      <c r="D390" s="120">
        <v>2012</v>
      </c>
      <c r="E390" s="120" t="s">
        <v>1438</v>
      </c>
      <c r="F390" s="120" t="s">
        <v>665</v>
      </c>
      <c r="G390" s="120">
        <v>3</v>
      </c>
      <c r="H390" s="120">
        <v>3</v>
      </c>
      <c r="I390" s="120">
        <v>3</v>
      </c>
      <c r="J390" s="120">
        <v>7</v>
      </c>
      <c r="K390" s="121">
        <v>43933</v>
      </c>
      <c r="L390" s="122" t="s">
        <v>1439</v>
      </c>
    </row>
    <row r="391" spans="1:13" ht="15">
      <c r="A391" s="119" t="s">
        <v>1432</v>
      </c>
      <c r="B391" s="191">
        <v>816475</v>
      </c>
      <c r="C391" s="120" t="s">
        <v>1440</v>
      </c>
      <c r="D391" s="120">
        <v>2011</v>
      </c>
      <c r="E391" s="120" t="s">
        <v>1441</v>
      </c>
      <c r="F391" s="120" t="s">
        <v>1442</v>
      </c>
      <c r="G391" s="120">
        <v>3</v>
      </c>
      <c r="H391" s="120">
        <v>3</v>
      </c>
      <c r="I391" s="120">
        <v>3</v>
      </c>
      <c r="J391" s="120">
        <v>20</v>
      </c>
      <c r="K391" s="121">
        <v>43933</v>
      </c>
      <c r="L391" s="124" t="s">
        <v>1443</v>
      </c>
    </row>
    <row r="392" spans="1:13" ht="15">
      <c r="A392" s="119" t="s">
        <v>1432</v>
      </c>
      <c r="B392" s="191">
        <v>816475</v>
      </c>
      <c r="C392" s="120" t="s">
        <v>1444</v>
      </c>
      <c r="D392" s="120">
        <v>2014</v>
      </c>
      <c r="E392" s="120" t="s">
        <v>1445</v>
      </c>
      <c r="F392" s="120" t="s">
        <v>1446</v>
      </c>
      <c r="G392" s="120">
        <v>1</v>
      </c>
      <c r="H392" s="120">
        <v>1</v>
      </c>
      <c r="I392" s="120">
        <v>1</v>
      </c>
      <c r="J392" s="120">
        <v>0</v>
      </c>
      <c r="K392" s="121">
        <v>43933</v>
      </c>
      <c r="L392" s="122" t="s">
        <v>1447</v>
      </c>
    </row>
    <row r="393" spans="1:13" ht="15">
      <c r="A393" s="119" t="s">
        <v>1432</v>
      </c>
      <c r="B393" s="191">
        <v>816475</v>
      </c>
      <c r="C393" s="120" t="s">
        <v>1448</v>
      </c>
      <c r="D393" s="120">
        <v>2011</v>
      </c>
      <c r="E393" s="120" t="s">
        <v>1449</v>
      </c>
      <c r="F393" s="120" t="s">
        <v>1442</v>
      </c>
      <c r="G393" s="120">
        <v>2</v>
      </c>
      <c r="H393" s="120">
        <v>2</v>
      </c>
      <c r="I393" s="120">
        <v>1</v>
      </c>
      <c r="J393" s="120">
        <v>44</v>
      </c>
      <c r="K393" s="121">
        <v>43933</v>
      </c>
      <c r="L393" s="124" t="s">
        <v>1450</v>
      </c>
    </row>
    <row r="394" spans="1:13" ht="15">
      <c r="A394" s="119" t="s">
        <v>1451</v>
      </c>
      <c r="B394" s="191">
        <v>816400</v>
      </c>
      <c r="C394" s="167" t="s">
        <v>1452</v>
      </c>
      <c r="D394" s="120">
        <v>2011</v>
      </c>
      <c r="E394" s="120" t="s">
        <v>1453</v>
      </c>
      <c r="F394" s="120" t="s">
        <v>1454</v>
      </c>
      <c r="G394" s="120">
        <v>3</v>
      </c>
      <c r="H394" s="120">
        <v>3</v>
      </c>
      <c r="I394" s="120">
        <v>3</v>
      </c>
      <c r="J394" s="120">
        <v>23</v>
      </c>
      <c r="K394" s="121">
        <v>43942</v>
      </c>
      <c r="L394" s="122" t="s">
        <v>1455</v>
      </c>
      <c r="M394" s="120" t="s">
        <v>18</v>
      </c>
    </row>
    <row r="395" spans="1:13" ht="15">
      <c r="A395" s="119" t="s">
        <v>1451</v>
      </c>
      <c r="B395" s="191">
        <v>816400</v>
      </c>
      <c r="C395" s="120" t="s">
        <v>1456</v>
      </c>
      <c r="D395" s="120">
        <v>2014</v>
      </c>
      <c r="E395" s="120" t="s">
        <v>1457</v>
      </c>
      <c r="F395" s="120" t="s">
        <v>1458</v>
      </c>
      <c r="G395" s="120">
        <v>3</v>
      </c>
      <c r="H395" s="120">
        <v>3</v>
      </c>
      <c r="I395" s="120">
        <v>3</v>
      </c>
      <c r="J395" s="120">
        <v>41</v>
      </c>
      <c r="K395" s="121">
        <v>43942</v>
      </c>
      <c r="L395" s="122" t="s">
        <v>1459</v>
      </c>
      <c r="M395" s="120" t="s">
        <v>18</v>
      </c>
    </row>
    <row r="396" spans="1:13" ht="20.25" customHeight="1">
      <c r="A396" s="119" t="s">
        <v>1451</v>
      </c>
      <c r="B396" s="191">
        <v>816400</v>
      </c>
      <c r="C396" s="120" t="s">
        <v>1460</v>
      </c>
      <c r="D396" s="120">
        <v>2010</v>
      </c>
      <c r="E396" s="120" t="s">
        <v>1461</v>
      </c>
      <c r="F396" s="120" t="s">
        <v>1462</v>
      </c>
      <c r="G396" s="120">
        <v>1</v>
      </c>
      <c r="H396" s="120">
        <v>2</v>
      </c>
      <c r="I396" s="120">
        <v>2</v>
      </c>
      <c r="J396" s="120">
        <v>44</v>
      </c>
      <c r="K396" s="121">
        <v>43942</v>
      </c>
      <c r="L396" s="122" t="s">
        <v>1463</v>
      </c>
      <c r="M396" s="120" t="s">
        <v>18</v>
      </c>
    </row>
    <row r="397" spans="1:13" ht="20.25" customHeight="1">
      <c r="A397" s="119" t="s">
        <v>1451</v>
      </c>
      <c r="B397" s="191">
        <v>816400</v>
      </c>
      <c r="C397" s="120" t="s">
        <v>1464</v>
      </c>
      <c r="D397" s="120">
        <v>2010</v>
      </c>
      <c r="E397" s="120" t="s">
        <v>1465</v>
      </c>
      <c r="F397" s="120" t="s">
        <v>169</v>
      </c>
      <c r="G397" s="120">
        <v>3</v>
      </c>
      <c r="H397" s="120">
        <v>3</v>
      </c>
      <c r="I397" s="120">
        <v>3</v>
      </c>
      <c r="J397" s="120">
        <v>352</v>
      </c>
      <c r="K397" s="121">
        <v>43942</v>
      </c>
      <c r="L397" s="122" t="s">
        <v>1466</v>
      </c>
      <c r="M397" s="120" t="s">
        <v>18</v>
      </c>
    </row>
    <row r="398" spans="1:13" ht="15">
      <c r="A398" s="119" t="s">
        <v>1451</v>
      </c>
      <c r="B398" s="191">
        <v>816400</v>
      </c>
      <c r="C398" s="120" t="s">
        <v>1467</v>
      </c>
      <c r="D398" s="120">
        <v>2010</v>
      </c>
      <c r="E398" s="120" t="s">
        <v>1468</v>
      </c>
      <c r="F398" s="120" t="s">
        <v>1462</v>
      </c>
      <c r="G398" s="120">
        <v>1</v>
      </c>
      <c r="H398" s="120">
        <v>2</v>
      </c>
      <c r="I398" s="120">
        <v>2</v>
      </c>
      <c r="J398" s="120">
        <v>47</v>
      </c>
      <c r="K398" s="121">
        <v>43942</v>
      </c>
      <c r="L398" s="122" t="s">
        <v>1469</v>
      </c>
      <c r="M398" s="120" t="s">
        <v>18</v>
      </c>
    </row>
    <row r="399" spans="1:13" ht="15">
      <c r="A399" s="119" t="s">
        <v>1451</v>
      </c>
      <c r="B399" s="191">
        <v>816400</v>
      </c>
      <c r="C399" s="120" t="s">
        <v>1470</v>
      </c>
      <c r="D399" s="120">
        <v>2015</v>
      </c>
      <c r="E399" s="120" t="s">
        <v>1471</v>
      </c>
      <c r="F399" s="120" t="s">
        <v>1472</v>
      </c>
      <c r="G399" s="120">
        <v>3</v>
      </c>
      <c r="H399" s="120">
        <v>3</v>
      </c>
      <c r="I399" s="120">
        <v>3</v>
      </c>
      <c r="J399" s="120">
        <v>85</v>
      </c>
      <c r="K399" s="121">
        <v>43942</v>
      </c>
      <c r="L399" s="122" t="s">
        <v>1473</v>
      </c>
      <c r="M399" s="120" t="s">
        <v>18</v>
      </c>
    </row>
    <row r="400" spans="1:13" ht="15">
      <c r="A400" s="119" t="s">
        <v>1451</v>
      </c>
      <c r="B400" s="191">
        <v>816400</v>
      </c>
      <c r="C400" s="120" t="s">
        <v>1474</v>
      </c>
      <c r="D400" s="120">
        <v>2014</v>
      </c>
      <c r="E400" s="120" t="s">
        <v>1475</v>
      </c>
      <c r="F400" s="120" t="s">
        <v>1476</v>
      </c>
      <c r="G400" s="120">
        <v>3</v>
      </c>
      <c r="H400" s="120">
        <v>3</v>
      </c>
      <c r="I400" s="120">
        <v>3</v>
      </c>
      <c r="J400" s="120">
        <v>45</v>
      </c>
      <c r="K400" s="121">
        <v>43942</v>
      </c>
      <c r="L400" s="122" t="s">
        <v>1477</v>
      </c>
      <c r="M400" s="120" t="s">
        <v>18</v>
      </c>
    </row>
    <row r="401" spans="1:13" ht="15">
      <c r="A401" s="119" t="s">
        <v>1451</v>
      </c>
      <c r="B401" s="191">
        <v>816400</v>
      </c>
      <c r="C401" s="120" t="s">
        <v>1478</v>
      </c>
      <c r="D401" s="120">
        <v>2011</v>
      </c>
      <c r="E401" s="120" t="s">
        <v>436</v>
      </c>
      <c r="F401" s="120" t="s">
        <v>437</v>
      </c>
      <c r="G401" s="120">
        <v>1</v>
      </c>
      <c r="H401" s="120">
        <v>1</v>
      </c>
      <c r="I401" s="120">
        <v>1</v>
      </c>
      <c r="J401" s="120">
        <v>139</v>
      </c>
      <c r="K401" s="121">
        <v>43942</v>
      </c>
      <c r="L401" s="136" t="s">
        <v>438</v>
      </c>
      <c r="M401" s="120" t="s">
        <v>1479</v>
      </c>
    </row>
    <row r="402" spans="1:13" ht="18.75" customHeight="1">
      <c r="A402" s="119" t="s">
        <v>1451</v>
      </c>
      <c r="B402" s="191">
        <v>816400</v>
      </c>
      <c r="C402" s="120" t="s">
        <v>1480</v>
      </c>
      <c r="D402" s="120">
        <v>2012</v>
      </c>
      <c r="E402" s="120" t="s">
        <v>1475</v>
      </c>
      <c r="F402" s="120" t="s">
        <v>1481</v>
      </c>
      <c r="G402" s="120">
        <v>2</v>
      </c>
      <c r="H402" s="120">
        <v>2</v>
      </c>
      <c r="I402" s="120">
        <v>2</v>
      </c>
      <c r="J402" s="120">
        <v>50</v>
      </c>
      <c r="K402" s="121">
        <v>43942</v>
      </c>
      <c r="L402" s="122" t="s">
        <v>1482</v>
      </c>
      <c r="M402" s="120" t="s">
        <v>18</v>
      </c>
    </row>
    <row r="403" spans="1:13" ht="15">
      <c r="A403" s="119" t="s">
        <v>1451</v>
      </c>
      <c r="B403" s="191">
        <v>816400</v>
      </c>
      <c r="C403" s="120" t="s">
        <v>1483</v>
      </c>
      <c r="D403" s="120">
        <v>2012</v>
      </c>
      <c r="E403" s="120" t="s">
        <v>1475</v>
      </c>
      <c r="F403" s="120" t="s">
        <v>40</v>
      </c>
      <c r="G403" s="120">
        <v>1</v>
      </c>
      <c r="H403" s="120">
        <v>1</v>
      </c>
      <c r="I403" s="120">
        <v>1</v>
      </c>
      <c r="J403" s="120">
        <v>71</v>
      </c>
      <c r="K403" s="121">
        <v>43942</v>
      </c>
      <c r="L403" s="122" t="s">
        <v>1484</v>
      </c>
      <c r="M403" s="120" t="s">
        <v>18</v>
      </c>
    </row>
    <row r="404" spans="1:13" ht="15">
      <c r="A404" s="125" t="s">
        <v>1485</v>
      </c>
      <c r="B404" s="190">
        <v>823293</v>
      </c>
      <c r="C404" s="120" t="s">
        <v>1487</v>
      </c>
      <c r="D404" s="120">
        <v>2014</v>
      </c>
      <c r="E404" s="120" t="s">
        <v>1488</v>
      </c>
      <c r="F404" s="120" t="s">
        <v>1489</v>
      </c>
      <c r="G404" s="120">
        <v>1</v>
      </c>
      <c r="H404" s="120">
        <v>1</v>
      </c>
      <c r="I404" s="120">
        <v>1</v>
      </c>
      <c r="J404" s="120">
        <v>26</v>
      </c>
      <c r="K404" s="121">
        <v>43929</v>
      </c>
      <c r="L404" s="122" t="s">
        <v>1490</v>
      </c>
      <c r="M404" s="120" t="s">
        <v>18</v>
      </c>
    </row>
    <row r="405" spans="1:13" ht="16.5" customHeight="1">
      <c r="A405" s="125" t="s">
        <v>1485</v>
      </c>
      <c r="B405" s="190">
        <v>823293</v>
      </c>
      <c r="C405" s="120" t="s">
        <v>1491</v>
      </c>
      <c r="D405" s="120">
        <v>2011</v>
      </c>
      <c r="E405" s="120" t="s">
        <v>1492</v>
      </c>
      <c r="F405" s="120" t="s">
        <v>1493</v>
      </c>
      <c r="G405" s="120">
        <v>3</v>
      </c>
      <c r="H405" s="120">
        <v>3</v>
      </c>
      <c r="I405" s="120">
        <v>3</v>
      </c>
      <c r="J405" s="120">
        <v>123</v>
      </c>
      <c r="K405" s="121">
        <v>43929</v>
      </c>
      <c r="L405" s="122" t="s">
        <v>1494</v>
      </c>
      <c r="M405" s="120" t="s">
        <v>18</v>
      </c>
    </row>
    <row r="406" spans="1:13" ht="16.5" customHeight="1">
      <c r="A406" s="125" t="s">
        <v>1485</v>
      </c>
      <c r="B406" s="190">
        <v>823293</v>
      </c>
      <c r="C406" s="120" t="s">
        <v>1495</v>
      </c>
      <c r="D406" s="120">
        <v>2013</v>
      </c>
      <c r="E406" s="120" t="s">
        <v>1496</v>
      </c>
      <c r="F406" s="120" t="s">
        <v>96</v>
      </c>
      <c r="G406" s="120">
        <v>3</v>
      </c>
      <c r="H406" s="120">
        <v>3</v>
      </c>
      <c r="I406" s="120">
        <v>3</v>
      </c>
      <c r="J406" s="120">
        <v>6</v>
      </c>
      <c r="K406" s="121">
        <v>43929</v>
      </c>
      <c r="L406" s="122" t="s">
        <v>1497</v>
      </c>
      <c r="M406" s="120" t="s">
        <v>18</v>
      </c>
    </row>
    <row r="407" spans="1:13" ht="16.5" customHeight="1">
      <c r="A407" s="125" t="s">
        <v>1485</v>
      </c>
      <c r="B407" s="190">
        <v>823293</v>
      </c>
      <c r="C407" s="120" t="s">
        <v>1498</v>
      </c>
      <c r="D407" s="120">
        <v>2013</v>
      </c>
      <c r="E407" s="120" t="s">
        <v>1499</v>
      </c>
      <c r="F407" s="120" t="s">
        <v>1500</v>
      </c>
      <c r="G407" s="120">
        <v>3</v>
      </c>
      <c r="H407" s="120">
        <v>3</v>
      </c>
      <c r="I407" s="120">
        <v>3</v>
      </c>
      <c r="J407" s="120">
        <v>1</v>
      </c>
      <c r="K407" s="121">
        <v>43929</v>
      </c>
      <c r="L407" s="122" t="s">
        <v>1501</v>
      </c>
      <c r="M407" s="120" t="s">
        <v>18</v>
      </c>
    </row>
    <row r="408" spans="1:13" ht="15">
      <c r="A408" s="125" t="s">
        <v>1485</v>
      </c>
      <c r="B408" s="190">
        <v>823293</v>
      </c>
      <c r="C408" s="120" t="s">
        <v>1502</v>
      </c>
      <c r="D408" s="120">
        <v>2015</v>
      </c>
      <c r="E408" s="120" t="s">
        <v>1503</v>
      </c>
      <c r="F408" s="120" t="s">
        <v>1504</v>
      </c>
      <c r="G408" s="120">
        <v>3</v>
      </c>
      <c r="H408" s="120">
        <v>3</v>
      </c>
      <c r="I408" s="120">
        <v>3</v>
      </c>
      <c r="J408" s="120">
        <v>2</v>
      </c>
      <c r="K408" s="121">
        <v>43929</v>
      </c>
      <c r="L408" s="122" t="s">
        <v>1505</v>
      </c>
      <c r="M408" s="120" t="s">
        <v>18</v>
      </c>
    </row>
    <row r="409" spans="1:13" ht="15">
      <c r="A409" s="125" t="s">
        <v>1485</v>
      </c>
      <c r="B409" s="190">
        <v>823293</v>
      </c>
      <c r="C409" s="120" t="s">
        <v>1506</v>
      </c>
      <c r="D409" s="120">
        <v>2012</v>
      </c>
      <c r="E409" s="120" t="s">
        <v>1507</v>
      </c>
      <c r="F409" s="120" t="s">
        <v>1070</v>
      </c>
      <c r="G409" s="120">
        <v>3</v>
      </c>
      <c r="H409" s="120">
        <v>3</v>
      </c>
      <c r="I409" s="120">
        <v>3</v>
      </c>
      <c r="J409" s="120">
        <v>48</v>
      </c>
      <c r="K409" s="121">
        <v>43929</v>
      </c>
      <c r="L409" s="122" t="s">
        <v>1508</v>
      </c>
      <c r="M409" s="120" t="s">
        <v>18</v>
      </c>
    </row>
    <row r="410" spans="1:13" ht="15">
      <c r="A410" s="125" t="s">
        <v>1485</v>
      </c>
      <c r="B410" s="190">
        <v>823293</v>
      </c>
      <c r="C410" s="120" t="s">
        <v>1509</v>
      </c>
      <c r="D410" s="120">
        <v>2010</v>
      </c>
      <c r="E410" s="120" t="s">
        <v>1510</v>
      </c>
      <c r="F410" s="120" t="s">
        <v>709</v>
      </c>
      <c r="G410" s="120">
        <v>2</v>
      </c>
      <c r="H410" s="120">
        <v>2</v>
      </c>
      <c r="I410" s="120">
        <v>3</v>
      </c>
      <c r="J410" s="120">
        <v>62</v>
      </c>
      <c r="K410" s="121">
        <v>43929</v>
      </c>
      <c r="L410" s="122" t="s">
        <v>1511</v>
      </c>
      <c r="M410" s="120" t="s">
        <v>18</v>
      </c>
    </row>
    <row r="411" spans="1:13" ht="17.25" customHeight="1">
      <c r="A411" s="125" t="s">
        <v>1485</v>
      </c>
      <c r="B411" s="190">
        <v>823293</v>
      </c>
      <c r="C411" s="120" t="s">
        <v>1512</v>
      </c>
      <c r="D411" s="120">
        <v>2015</v>
      </c>
      <c r="E411" s="120" t="s">
        <v>1513</v>
      </c>
      <c r="F411" s="120" t="s">
        <v>40</v>
      </c>
      <c r="G411" s="120">
        <v>3</v>
      </c>
      <c r="H411" s="120">
        <v>3</v>
      </c>
      <c r="I411" s="120">
        <v>3</v>
      </c>
      <c r="J411" s="120">
        <v>3</v>
      </c>
      <c r="K411" s="121">
        <v>43929</v>
      </c>
      <c r="L411" s="122" t="s">
        <v>1514</v>
      </c>
      <c r="M411" s="120" t="s">
        <v>18</v>
      </c>
    </row>
    <row r="412" spans="1:13" ht="17.25" customHeight="1">
      <c r="A412" s="125" t="s">
        <v>1485</v>
      </c>
      <c r="B412" s="190">
        <v>823293</v>
      </c>
      <c r="C412" s="120" t="s">
        <v>1515</v>
      </c>
      <c r="D412" s="120">
        <v>2014</v>
      </c>
      <c r="E412" s="120" t="s">
        <v>1516</v>
      </c>
      <c r="F412" s="120" t="s">
        <v>661</v>
      </c>
      <c r="G412" s="120">
        <v>3</v>
      </c>
      <c r="H412" s="120">
        <v>3</v>
      </c>
      <c r="I412" s="120">
        <v>3</v>
      </c>
      <c r="J412" s="120">
        <v>23</v>
      </c>
      <c r="K412" s="121">
        <v>43929</v>
      </c>
      <c r="L412" s="122" t="s">
        <v>1517</v>
      </c>
      <c r="M412" s="120" t="s">
        <v>18</v>
      </c>
    </row>
    <row r="413" spans="1:13" ht="17.25" customHeight="1">
      <c r="A413" s="125" t="s">
        <v>1485</v>
      </c>
      <c r="B413" s="190">
        <v>823293</v>
      </c>
      <c r="C413" s="120" t="s">
        <v>1518</v>
      </c>
      <c r="D413" s="120">
        <v>2009</v>
      </c>
      <c r="E413" s="120" t="s">
        <v>1519</v>
      </c>
      <c r="F413" s="120" t="s">
        <v>1520</v>
      </c>
      <c r="G413" s="120">
        <v>3</v>
      </c>
      <c r="H413" s="120">
        <v>3</v>
      </c>
      <c r="I413" s="120">
        <v>3</v>
      </c>
      <c r="J413" s="120">
        <v>32</v>
      </c>
      <c r="K413" s="121">
        <v>43929</v>
      </c>
      <c r="L413" s="122" t="s">
        <v>1521</v>
      </c>
      <c r="M413" s="120" t="s">
        <v>18</v>
      </c>
    </row>
    <row r="414" spans="1:13" ht="15">
      <c r="A414" s="119" t="s">
        <v>1522</v>
      </c>
      <c r="B414" s="191">
        <v>837531</v>
      </c>
      <c r="C414" s="120" t="s">
        <v>435</v>
      </c>
      <c r="D414" s="120">
        <v>2011</v>
      </c>
      <c r="E414" s="120" t="s">
        <v>436</v>
      </c>
      <c r="F414" s="120" t="s">
        <v>437</v>
      </c>
      <c r="G414" s="120">
        <v>1</v>
      </c>
      <c r="H414" s="120">
        <v>1</v>
      </c>
      <c r="I414" s="120">
        <v>1</v>
      </c>
      <c r="J414" s="120">
        <v>138</v>
      </c>
      <c r="K414" s="121">
        <v>43909</v>
      </c>
      <c r="L414" s="122" t="s">
        <v>1523</v>
      </c>
    </row>
    <row r="415" spans="1:13" ht="15">
      <c r="A415" s="119" t="s">
        <v>1522</v>
      </c>
      <c r="B415" s="191">
        <v>837531</v>
      </c>
      <c r="C415" s="120" t="s">
        <v>1524</v>
      </c>
      <c r="D415" s="120">
        <v>2010</v>
      </c>
      <c r="E415" s="120" t="s">
        <v>1525</v>
      </c>
      <c r="F415" s="120" t="s">
        <v>1526</v>
      </c>
      <c r="G415" s="120">
        <v>3</v>
      </c>
      <c r="H415" s="120">
        <v>2</v>
      </c>
      <c r="I415" s="120">
        <v>1</v>
      </c>
      <c r="J415" s="120">
        <v>67</v>
      </c>
      <c r="K415" s="121">
        <v>43910</v>
      </c>
      <c r="L415" s="122" t="s">
        <v>1527</v>
      </c>
    </row>
    <row r="416" spans="1:13" ht="18" customHeight="1">
      <c r="A416" s="119" t="s">
        <v>1522</v>
      </c>
      <c r="B416" s="191">
        <v>837531</v>
      </c>
      <c r="C416" s="120" t="s">
        <v>1528</v>
      </c>
      <c r="D416" s="120">
        <v>2011</v>
      </c>
      <c r="E416" s="120" t="s">
        <v>1529</v>
      </c>
      <c r="F416" s="120" t="s">
        <v>148</v>
      </c>
      <c r="G416" s="120">
        <v>3</v>
      </c>
      <c r="H416" s="120">
        <v>3</v>
      </c>
      <c r="I416" s="120">
        <v>2</v>
      </c>
      <c r="J416" s="120">
        <v>15</v>
      </c>
      <c r="K416" s="121">
        <v>43910</v>
      </c>
      <c r="L416" s="122" t="s">
        <v>1530</v>
      </c>
    </row>
    <row r="417" spans="1:13" ht="18" customHeight="1">
      <c r="A417" s="119" t="s">
        <v>1522</v>
      </c>
      <c r="B417" s="191">
        <v>837531</v>
      </c>
      <c r="C417" s="120" t="s">
        <v>1531</v>
      </c>
      <c r="D417" s="120">
        <v>2011</v>
      </c>
      <c r="E417" s="120" t="s">
        <v>1532</v>
      </c>
      <c r="F417" s="120" t="s">
        <v>713</v>
      </c>
      <c r="G417" s="120">
        <v>1</v>
      </c>
      <c r="H417" s="120">
        <v>1</v>
      </c>
      <c r="I417" s="120">
        <v>1</v>
      </c>
      <c r="J417" s="120">
        <v>74</v>
      </c>
      <c r="K417" s="121">
        <v>43910</v>
      </c>
      <c r="L417" s="122" t="s">
        <v>1533</v>
      </c>
    </row>
    <row r="418" spans="1:13" ht="18" customHeight="1">
      <c r="A418" s="125" t="s">
        <v>1534</v>
      </c>
      <c r="B418" s="190">
        <v>851893</v>
      </c>
      <c r="C418" s="126" t="s">
        <v>1536</v>
      </c>
      <c r="D418" s="120">
        <v>2013</v>
      </c>
      <c r="E418" s="126" t="s">
        <v>1537</v>
      </c>
      <c r="F418" s="120" t="s">
        <v>1538</v>
      </c>
      <c r="G418" s="120">
        <v>3</v>
      </c>
      <c r="H418" s="120">
        <v>3</v>
      </c>
      <c r="I418" s="120">
        <v>3</v>
      </c>
      <c r="J418" s="120">
        <v>2</v>
      </c>
      <c r="K418" s="121">
        <v>43929</v>
      </c>
      <c r="L418" s="122" t="s">
        <v>1539</v>
      </c>
    </row>
    <row r="419" spans="1:13" ht="15">
      <c r="A419" s="119" t="s">
        <v>1540</v>
      </c>
      <c r="B419" s="191">
        <v>909281</v>
      </c>
      <c r="C419" s="120" t="s">
        <v>1541</v>
      </c>
      <c r="D419" s="120">
        <v>2012</v>
      </c>
      <c r="E419" s="120" t="s">
        <v>1542</v>
      </c>
      <c r="F419" s="120" t="s">
        <v>1543</v>
      </c>
      <c r="G419" s="120">
        <v>2</v>
      </c>
      <c r="H419" s="120">
        <v>1</v>
      </c>
      <c r="I419" s="120">
        <v>1</v>
      </c>
      <c r="J419" s="120">
        <v>29</v>
      </c>
      <c r="K419" s="133">
        <v>43930</v>
      </c>
      <c r="L419" s="122" t="s">
        <v>1544</v>
      </c>
    </row>
    <row r="420" spans="1:13" ht="15">
      <c r="A420" s="119" t="s">
        <v>1540</v>
      </c>
      <c r="B420" s="191">
        <v>909281</v>
      </c>
      <c r="C420" s="120" t="s">
        <v>1545</v>
      </c>
      <c r="D420" s="120">
        <v>2013</v>
      </c>
      <c r="E420" s="120" t="s">
        <v>1546</v>
      </c>
      <c r="F420" s="120" t="s">
        <v>96</v>
      </c>
      <c r="G420" s="120">
        <v>3</v>
      </c>
      <c r="H420" s="120">
        <v>3</v>
      </c>
      <c r="I420" s="120">
        <v>3</v>
      </c>
      <c r="J420" s="120">
        <v>55</v>
      </c>
      <c r="K420" s="133">
        <v>43930</v>
      </c>
      <c r="L420" s="124" t="s">
        <v>1547</v>
      </c>
    </row>
    <row r="421" spans="1:13" ht="15">
      <c r="A421" s="119" t="s">
        <v>1540</v>
      </c>
      <c r="B421" s="191">
        <v>909281</v>
      </c>
      <c r="C421" s="120" t="s">
        <v>1548</v>
      </c>
      <c r="D421" s="120">
        <v>2010</v>
      </c>
      <c r="E421" s="120" t="s">
        <v>1549</v>
      </c>
      <c r="F421" s="120" t="s">
        <v>818</v>
      </c>
      <c r="G421" s="120">
        <v>3</v>
      </c>
      <c r="H421" s="120">
        <v>3</v>
      </c>
      <c r="I421" s="120">
        <v>3</v>
      </c>
      <c r="J421" s="120">
        <v>54</v>
      </c>
      <c r="K421" s="133">
        <v>43930</v>
      </c>
      <c r="L421" s="122" t="s">
        <v>1550</v>
      </c>
    </row>
    <row r="422" spans="1:13" ht="15">
      <c r="A422" s="119" t="s">
        <v>1540</v>
      </c>
      <c r="B422" s="191">
        <v>909281</v>
      </c>
      <c r="C422" s="120" t="s">
        <v>1551</v>
      </c>
      <c r="D422" s="120">
        <v>2015</v>
      </c>
      <c r="E422" s="120" t="s">
        <v>1552</v>
      </c>
      <c r="F422" s="120" t="s">
        <v>709</v>
      </c>
      <c r="G422" s="120">
        <v>3</v>
      </c>
      <c r="H422" s="120">
        <v>3</v>
      </c>
      <c r="I422" s="120">
        <v>3</v>
      </c>
      <c r="J422" s="120">
        <v>6</v>
      </c>
      <c r="K422" s="133">
        <v>43930</v>
      </c>
      <c r="L422" s="122" t="s">
        <v>1553</v>
      </c>
    </row>
    <row r="423" spans="1:13" ht="15">
      <c r="A423" s="119" t="s">
        <v>1540</v>
      </c>
      <c r="B423" s="191">
        <v>909281</v>
      </c>
      <c r="C423" s="120" t="s">
        <v>1554</v>
      </c>
      <c r="D423" s="120">
        <v>2013</v>
      </c>
      <c r="E423" s="120" t="s">
        <v>1555</v>
      </c>
      <c r="F423" s="120" t="s">
        <v>1556</v>
      </c>
      <c r="G423" s="120">
        <v>2</v>
      </c>
      <c r="H423" s="120">
        <v>1</v>
      </c>
      <c r="I423" s="120">
        <v>1</v>
      </c>
      <c r="J423" s="120">
        <v>36</v>
      </c>
      <c r="K423" s="133">
        <v>43930</v>
      </c>
      <c r="L423" s="124" t="s">
        <v>1557</v>
      </c>
    </row>
    <row r="424" spans="1:13" ht="15">
      <c r="A424" s="119" t="s">
        <v>1540</v>
      </c>
      <c r="B424" s="191">
        <v>909281</v>
      </c>
      <c r="C424" s="120" t="s">
        <v>1558</v>
      </c>
      <c r="D424" s="120">
        <v>2015</v>
      </c>
      <c r="E424" s="120" t="s">
        <v>1559</v>
      </c>
      <c r="F424" s="120" t="s">
        <v>417</v>
      </c>
      <c r="G424" s="120">
        <v>1</v>
      </c>
      <c r="H424" s="120">
        <v>1</v>
      </c>
      <c r="I424" s="120">
        <v>1</v>
      </c>
      <c r="J424" s="120">
        <v>5</v>
      </c>
      <c r="K424" s="133">
        <v>43930</v>
      </c>
      <c r="L424" s="122" t="s">
        <v>1560</v>
      </c>
    </row>
    <row r="425" spans="1:13" ht="15">
      <c r="A425" s="119" t="s">
        <v>1540</v>
      </c>
      <c r="B425" s="191">
        <v>909281</v>
      </c>
      <c r="C425" s="120" t="s">
        <v>1561</v>
      </c>
      <c r="D425" s="120">
        <v>2015</v>
      </c>
      <c r="E425" s="120" t="s">
        <v>1562</v>
      </c>
      <c r="F425" s="120" t="s">
        <v>1563</v>
      </c>
      <c r="G425" s="120">
        <v>1</v>
      </c>
      <c r="H425" s="120">
        <v>1</v>
      </c>
      <c r="I425" s="120">
        <v>1</v>
      </c>
      <c r="J425" s="120">
        <v>15</v>
      </c>
      <c r="K425" s="133">
        <v>43930</v>
      </c>
      <c r="L425" s="122" t="s">
        <v>1564</v>
      </c>
    </row>
    <row r="426" spans="1:13" ht="15">
      <c r="A426" s="119" t="s">
        <v>1565</v>
      </c>
      <c r="B426" s="191">
        <v>909293</v>
      </c>
      <c r="C426" s="120" t="s">
        <v>1566</v>
      </c>
      <c r="D426" s="120">
        <v>2013</v>
      </c>
      <c r="E426" s="120" t="s">
        <v>1567</v>
      </c>
      <c r="F426" s="120" t="s">
        <v>104</v>
      </c>
      <c r="G426" s="120">
        <v>1</v>
      </c>
      <c r="H426" s="120">
        <v>1</v>
      </c>
      <c r="I426" s="120">
        <v>1</v>
      </c>
      <c r="J426" s="120">
        <v>15</v>
      </c>
      <c r="K426" s="121">
        <v>43933</v>
      </c>
      <c r="L426" s="122" t="s">
        <v>1568</v>
      </c>
    </row>
    <row r="427" spans="1:13" ht="15">
      <c r="A427" s="119" t="s">
        <v>1565</v>
      </c>
      <c r="B427" s="191">
        <v>909293</v>
      </c>
      <c r="C427" s="120" t="s">
        <v>1569</v>
      </c>
      <c r="D427" s="120">
        <v>2010</v>
      </c>
      <c r="E427" s="120" t="s">
        <v>1570</v>
      </c>
      <c r="F427" s="120" t="s">
        <v>1571</v>
      </c>
      <c r="G427" s="120">
        <v>1</v>
      </c>
      <c r="H427" s="120">
        <v>1</v>
      </c>
      <c r="I427" s="120">
        <v>1</v>
      </c>
      <c r="J427" s="120">
        <v>112</v>
      </c>
      <c r="K427" s="121">
        <v>43933</v>
      </c>
      <c r="L427" s="122" t="s">
        <v>1572</v>
      </c>
    </row>
    <row r="428" spans="1:13" ht="15">
      <c r="A428" s="119" t="s">
        <v>1565</v>
      </c>
      <c r="B428" s="191">
        <v>909293</v>
      </c>
      <c r="C428" s="120" t="s">
        <v>1573</v>
      </c>
      <c r="D428" s="120">
        <v>2014</v>
      </c>
      <c r="E428" s="120" t="s">
        <v>1574</v>
      </c>
      <c r="F428" s="120" t="s">
        <v>1575</v>
      </c>
      <c r="G428" s="120">
        <v>3</v>
      </c>
      <c r="H428" s="120">
        <v>3</v>
      </c>
      <c r="I428" s="120">
        <v>2</v>
      </c>
      <c r="J428" s="120">
        <v>5</v>
      </c>
      <c r="K428" s="121">
        <v>43933</v>
      </c>
      <c r="L428" s="124" t="s">
        <v>1576</v>
      </c>
      <c r="M428" s="120" t="s">
        <v>1577</v>
      </c>
    </row>
    <row r="429" spans="1:13" ht="15">
      <c r="A429" s="119" t="s">
        <v>1565</v>
      </c>
      <c r="B429" s="191">
        <v>909293</v>
      </c>
      <c r="C429" s="120" t="s">
        <v>1578</v>
      </c>
      <c r="D429" s="120">
        <v>2012</v>
      </c>
      <c r="E429" s="120" t="s">
        <v>1579</v>
      </c>
      <c r="F429" s="120" t="s">
        <v>1580</v>
      </c>
      <c r="G429" s="120">
        <v>1</v>
      </c>
      <c r="H429" s="120">
        <v>2</v>
      </c>
      <c r="I429" s="120">
        <v>1</v>
      </c>
      <c r="J429" s="120">
        <v>21</v>
      </c>
      <c r="K429" s="121">
        <v>44033</v>
      </c>
      <c r="L429" s="120" t="s">
        <v>1581</v>
      </c>
    </row>
    <row r="430" spans="1:13" ht="15">
      <c r="A430" s="119" t="s">
        <v>1582</v>
      </c>
      <c r="B430" s="194">
        <v>909043</v>
      </c>
      <c r="C430" s="120" t="s">
        <v>1584</v>
      </c>
      <c r="D430" s="120">
        <v>2014</v>
      </c>
      <c r="E430" s="120" t="s">
        <v>1585</v>
      </c>
      <c r="F430" s="120" t="s">
        <v>238</v>
      </c>
      <c r="G430" s="120">
        <v>3</v>
      </c>
      <c r="H430" s="120">
        <v>3</v>
      </c>
      <c r="I430" s="120">
        <v>1</v>
      </c>
      <c r="J430" s="120">
        <v>8</v>
      </c>
      <c r="K430" s="121">
        <v>44033</v>
      </c>
      <c r="L430" s="120" t="s">
        <v>1586</v>
      </c>
    </row>
    <row r="431" spans="1:13" ht="15">
      <c r="A431" s="119" t="s">
        <v>1582</v>
      </c>
      <c r="B431" s="194">
        <v>909043</v>
      </c>
      <c r="C431" s="120" t="s">
        <v>1587</v>
      </c>
      <c r="D431" s="120">
        <v>2014</v>
      </c>
      <c r="E431" s="120" t="s">
        <v>1588</v>
      </c>
      <c r="F431" s="120" t="s">
        <v>1589</v>
      </c>
      <c r="G431" s="120">
        <v>1</v>
      </c>
      <c r="H431" s="120">
        <v>2</v>
      </c>
      <c r="I431" s="120">
        <v>1</v>
      </c>
      <c r="J431" s="120">
        <v>6</v>
      </c>
      <c r="K431" s="121">
        <v>44033</v>
      </c>
      <c r="L431" s="120" t="s">
        <v>1590</v>
      </c>
    </row>
    <row r="432" spans="1:13" ht="15">
      <c r="A432" s="119" t="s">
        <v>1591</v>
      </c>
      <c r="B432" s="191">
        <v>909410</v>
      </c>
      <c r="C432" s="120" t="s">
        <v>1592</v>
      </c>
      <c r="D432" s="120">
        <v>2014</v>
      </c>
      <c r="E432" s="120" t="s">
        <v>1593</v>
      </c>
      <c r="F432" s="120" t="s">
        <v>1594</v>
      </c>
      <c r="G432" s="120">
        <v>2</v>
      </c>
      <c r="H432" s="120">
        <v>2</v>
      </c>
      <c r="I432" s="120">
        <v>2</v>
      </c>
      <c r="J432" s="120">
        <v>78</v>
      </c>
      <c r="K432" s="121">
        <v>43942</v>
      </c>
      <c r="L432" s="122" t="s">
        <v>1595</v>
      </c>
    </row>
    <row r="433" spans="1:13" ht="12.75" customHeight="1">
      <c r="A433" s="119" t="s">
        <v>1591</v>
      </c>
      <c r="B433" s="191">
        <v>909410</v>
      </c>
      <c r="C433" s="120" t="s">
        <v>1596</v>
      </c>
      <c r="D433" s="120">
        <v>2013</v>
      </c>
      <c r="E433" s="120" t="s">
        <v>1597</v>
      </c>
      <c r="F433" s="120" t="s">
        <v>1598</v>
      </c>
      <c r="G433" s="120">
        <v>3</v>
      </c>
      <c r="H433" s="120">
        <v>3</v>
      </c>
      <c r="I433" s="120">
        <v>3</v>
      </c>
      <c r="J433" s="120">
        <v>16</v>
      </c>
      <c r="K433" s="121">
        <v>43942</v>
      </c>
      <c r="L433" s="122" t="s">
        <v>1599</v>
      </c>
    </row>
    <row r="434" spans="1:13" ht="15">
      <c r="A434" s="119" t="s">
        <v>1591</v>
      </c>
      <c r="B434" s="191">
        <v>909410</v>
      </c>
      <c r="C434" s="120" t="s">
        <v>1600</v>
      </c>
      <c r="D434" s="120">
        <v>2013</v>
      </c>
      <c r="E434" s="120" t="s">
        <v>1601</v>
      </c>
      <c r="F434" s="120" t="s">
        <v>1602</v>
      </c>
      <c r="G434" s="120">
        <v>3</v>
      </c>
      <c r="H434" s="120">
        <v>3</v>
      </c>
      <c r="I434" s="120">
        <v>2</v>
      </c>
      <c r="J434" s="120">
        <v>14</v>
      </c>
      <c r="K434" s="121">
        <v>43942</v>
      </c>
      <c r="L434" s="122" t="s">
        <v>1603</v>
      </c>
    </row>
    <row r="435" spans="1:13" ht="15">
      <c r="A435" s="119" t="s">
        <v>1591</v>
      </c>
      <c r="B435" s="191">
        <v>909410</v>
      </c>
      <c r="C435" s="120" t="s">
        <v>1604</v>
      </c>
      <c r="D435" s="120">
        <v>2014</v>
      </c>
      <c r="E435" s="120" t="s">
        <v>1605</v>
      </c>
      <c r="F435" s="120" t="s">
        <v>1594</v>
      </c>
      <c r="G435" s="120">
        <v>2</v>
      </c>
      <c r="H435" s="120">
        <v>2</v>
      </c>
      <c r="I435" s="120">
        <v>2</v>
      </c>
      <c r="J435" s="120">
        <v>48</v>
      </c>
      <c r="K435" s="121">
        <v>43942</v>
      </c>
      <c r="L435" s="122" t="s">
        <v>1606</v>
      </c>
    </row>
    <row r="436" spans="1:13" ht="15">
      <c r="A436" s="119" t="s">
        <v>1591</v>
      </c>
      <c r="B436" s="191">
        <v>909410</v>
      </c>
      <c r="C436" s="120" t="s">
        <v>1607</v>
      </c>
      <c r="D436" s="120">
        <v>2014</v>
      </c>
      <c r="E436" s="120" t="s">
        <v>1608</v>
      </c>
      <c r="F436" s="120" t="s">
        <v>334</v>
      </c>
      <c r="G436" s="120">
        <v>3</v>
      </c>
      <c r="H436" s="120">
        <v>3</v>
      </c>
      <c r="I436" s="120">
        <v>3</v>
      </c>
      <c r="J436" s="120">
        <v>37</v>
      </c>
      <c r="K436" s="121">
        <v>43942</v>
      </c>
      <c r="L436" s="122" t="s">
        <v>1609</v>
      </c>
    </row>
    <row r="437" spans="1:13" ht="15">
      <c r="A437" s="119" t="s">
        <v>1591</v>
      </c>
      <c r="B437" s="191">
        <v>909410</v>
      </c>
      <c r="C437" s="120" t="s">
        <v>1610</v>
      </c>
      <c r="D437" s="120">
        <v>2014</v>
      </c>
      <c r="E437" s="120" t="s">
        <v>1611</v>
      </c>
      <c r="F437" s="120" t="s">
        <v>1612</v>
      </c>
      <c r="G437" s="120">
        <v>2</v>
      </c>
      <c r="H437" s="120">
        <v>2</v>
      </c>
      <c r="I437" s="120">
        <v>2</v>
      </c>
      <c r="J437" s="120">
        <v>12</v>
      </c>
      <c r="K437" s="121">
        <v>43942</v>
      </c>
      <c r="L437" s="122" t="s">
        <v>1613</v>
      </c>
    </row>
    <row r="438" spans="1:13" ht="15">
      <c r="A438" s="125" t="s">
        <v>1614</v>
      </c>
      <c r="B438" s="190">
        <v>909449</v>
      </c>
      <c r="C438" s="120" t="s">
        <v>1616</v>
      </c>
      <c r="D438" s="120">
        <v>2010</v>
      </c>
      <c r="E438" s="120" t="s">
        <v>1617</v>
      </c>
      <c r="F438" s="120" t="s">
        <v>890</v>
      </c>
      <c r="G438" s="120">
        <v>1</v>
      </c>
      <c r="H438" s="120">
        <v>1</v>
      </c>
      <c r="I438" s="120">
        <v>1</v>
      </c>
      <c r="J438" s="120">
        <v>37</v>
      </c>
      <c r="K438" s="133">
        <v>43930</v>
      </c>
      <c r="L438" s="122" t="s">
        <v>1618</v>
      </c>
      <c r="M438" s="120" t="s">
        <v>18</v>
      </c>
    </row>
    <row r="439" spans="1:13" ht="15">
      <c r="A439" s="125" t="s">
        <v>1614</v>
      </c>
      <c r="B439" s="190">
        <v>909449</v>
      </c>
      <c r="C439" s="120" t="s">
        <v>1619</v>
      </c>
      <c r="D439" s="120">
        <v>2013</v>
      </c>
      <c r="E439" s="120" t="s">
        <v>1620</v>
      </c>
      <c r="F439" s="120" t="s">
        <v>1621</v>
      </c>
      <c r="G439" s="120">
        <v>3</v>
      </c>
      <c r="H439" s="120">
        <v>3</v>
      </c>
      <c r="I439" s="120">
        <v>2</v>
      </c>
      <c r="J439" s="120">
        <v>59</v>
      </c>
      <c r="K439" s="133">
        <v>43930</v>
      </c>
      <c r="L439" s="122" t="s">
        <v>1622</v>
      </c>
      <c r="M439" s="120" t="s">
        <v>18</v>
      </c>
    </row>
    <row r="440" spans="1:13" ht="15">
      <c r="A440" s="125" t="s">
        <v>1614</v>
      </c>
      <c r="B440" s="190">
        <v>909449</v>
      </c>
      <c r="C440" s="120" t="s">
        <v>1623</v>
      </c>
      <c r="D440" s="120">
        <v>2013</v>
      </c>
      <c r="E440" s="120" t="s">
        <v>1624</v>
      </c>
      <c r="F440" s="120" t="s">
        <v>1621</v>
      </c>
      <c r="G440" s="120">
        <v>2</v>
      </c>
      <c r="H440" s="120">
        <v>2</v>
      </c>
      <c r="I440" s="120">
        <v>2</v>
      </c>
      <c r="J440" s="120">
        <v>2</v>
      </c>
      <c r="K440" s="133">
        <v>43930</v>
      </c>
      <c r="L440" s="122" t="s">
        <v>1625</v>
      </c>
      <c r="M440" s="120" t="s">
        <v>18</v>
      </c>
    </row>
    <row r="441" spans="1:13" ht="15">
      <c r="A441" s="125" t="s">
        <v>1614</v>
      </c>
      <c r="B441" s="190">
        <v>909449</v>
      </c>
      <c r="C441" s="120" t="s">
        <v>1626</v>
      </c>
      <c r="D441" s="120">
        <v>2010</v>
      </c>
      <c r="E441" s="120" t="s">
        <v>1627</v>
      </c>
      <c r="F441" s="120" t="s">
        <v>890</v>
      </c>
      <c r="G441" s="120">
        <v>3</v>
      </c>
      <c r="H441" s="120">
        <v>1</v>
      </c>
      <c r="I441" s="120">
        <v>1</v>
      </c>
      <c r="J441" s="120">
        <v>57</v>
      </c>
      <c r="K441" s="133">
        <v>43930</v>
      </c>
      <c r="L441" s="122" t="s">
        <v>1628</v>
      </c>
      <c r="M441" s="120" t="s">
        <v>18</v>
      </c>
    </row>
    <row r="442" spans="1:13" ht="15">
      <c r="A442" s="125" t="s">
        <v>1614</v>
      </c>
      <c r="B442" s="190">
        <v>909449</v>
      </c>
      <c r="C442" s="120" t="s">
        <v>1629</v>
      </c>
      <c r="D442" s="120">
        <v>2013</v>
      </c>
      <c r="E442" s="120" t="s">
        <v>1630</v>
      </c>
      <c r="F442" s="120" t="s">
        <v>1621</v>
      </c>
      <c r="G442" s="120">
        <v>1</v>
      </c>
      <c r="H442" s="120">
        <v>2</v>
      </c>
      <c r="I442" s="120">
        <v>2</v>
      </c>
      <c r="J442" s="120">
        <v>64</v>
      </c>
      <c r="K442" s="133">
        <v>43930</v>
      </c>
      <c r="L442" s="122" t="s">
        <v>1631</v>
      </c>
      <c r="M442" s="120" t="s">
        <v>18</v>
      </c>
    </row>
    <row r="443" spans="1:13" ht="15">
      <c r="A443" s="125" t="s">
        <v>1614</v>
      </c>
      <c r="B443" s="190">
        <v>909449</v>
      </c>
      <c r="C443" s="120" t="s">
        <v>1632</v>
      </c>
      <c r="D443" s="120">
        <v>2010</v>
      </c>
      <c r="E443" s="120" t="s">
        <v>1633</v>
      </c>
      <c r="F443" s="120" t="s">
        <v>104</v>
      </c>
      <c r="G443" s="120">
        <v>3</v>
      </c>
      <c r="H443" s="120">
        <v>1</v>
      </c>
      <c r="I443" s="120">
        <v>1</v>
      </c>
      <c r="J443" s="120">
        <v>12</v>
      </c>
      <c r="K443" s="133">
        <v>43930</v>
      </c>
      <c r="L443" s="122" t="s">
        <v>1634</v>
      </c>
      <c r="M443" s="120" t="s">
        <v>18</v>
      </c>
    </row>
    <row r="444" spans="1:13" ht="15">
      <c r="A444" s="125" t="s">
        <v>1614</v>
      </c>
      <c r="B444" s="190">
        <v>909449</v>
      </c>
      <c r="C444" s="120" t="s">
        <v>1635</v>
      </c>
      <c r="D444" s="120">
        <v>2010</v>
      </c>
      <c r="E444" s="120" t="s">
        <v>1636</v>
      </c>
      <c r="F444" s="120" t="s">
        <v>148</v>
      </c>
      <c r="G444" s="120">
        <v>2</v>
      </c>
      <c r="H444" s="120">
        <v>1</v>
      </c>
      <c r="I444" s="120">
        <v>1</v>
      </c>
      <c r="J444" s="120">
        <v>9</v>
      </c>
      <c r="K444" s="133">
        <v>43930</v>
      </c>
      <c r="L444" s="122" t="s">
        <v>1637</v>
      </c>
      <c r="M444" s="120" t="s">
        <v>18</v>
      </c>
    </row>
    <row r="445" spans="1:13" ht="15">
      <c r="A445" s="125" t="s">
        <v>1614</v>
      </c>
      <c r="B445" s="190">
        <v>909449</v>
      </c>
      <c r="C445" s="120" t="s">
        <v>1638</v>
      </c>
      <c r="D445" s="120">
        <v>2011</v>
      </c>
      <c r="E445" s="120" t="s">
        <v>47</v>
      </c>
      <c r="F445" s="120" t="s">
        <v>1286</v>
      </c>
      <c r="G445" s="120">
        <v>1</v>
      </c>
      <c r="H445" s="120">
        <v>1</v>
      </c>
      <c r="I445" s="120">
        <v>1</v>
      </c>
      <c r="J445" s="120">
        <v>12</v>
      </c>
      <c r="K445" s="133">
        <v>43930</v>
      </c>
      <c r="L445" s="122" t="s">
        <v>1639</v>
      </c>
      <c r="M445" s="120" t="s">
        <v>18</v>
      </c>
    </row>
    <row r="446" spans="1:13" ht="15">
      <c r="A446" s="125" t="s">
        <v>1614</v>
      </c>
      <c r="B446" s="190">
        <v>909449</v>
      </c>
      <c r="C446" s="120" t="s">
        <v>1640</v>
      </c>
      <c r="D446" s="120">
        <v>2011</v>
      </c>
      <c r="E446" s="120" t="s">
        <v>47</v>
      </c>
      <c r="F446" s="120" t="s">
        <v>1641</v>
      </c>
      <c r="G446" s="120">
        <v>3</v>
      </c>
      <c r="H446" s="120">
        <v>3</v>
      </c>
      <c r="I446" s="120">
        <v>3</v>
      </c>
      <c r="J446" s="120">
        <v>4</v>
      </c>
      <c r="K446" s="133">
        <v>43930</v>
      </c>
      <c r="L446" s="122" t="s">
        <v>1283</v>
      </c>
      <c r="M446" s="120" t="s">
        <v>18</v>
      </c>
    </row>
    <row r="447" spans="1:13" ht="15">
      <c r="A447" s="125" t="s">
        <v>1614</v>
      </c>
      <c r="B447" s="190">
        <v>909449</v>
      </c>
      <c r="C447" s="120" t="s">
        <v>1642</v>
      </c>
      <c r="D447" s="120">
        <v>2010</v>
      </c>
      <c r="E447" s="120" t="s">
        <v>1643</v>
      </c>
      <c r="F447" s="120" t="s">
        <v>104</v>
      </c>
      <c r="G447" s="120">
        <v>3</v>
      </c>
      <c r="H447" s="120">
        <v>1</v>
      </c>
      <c r="I447" s="120">
        <v>1</v>
      </c>
      <c r="J447" s="120">
        <v>34</v>
      </c>
      <c r="K447" s="133">
        <v>43930</v>
      </c>
      <c r="L447" s="122" t="s">
        <v>1644</v>
      </c>
      <c r="M447" s="120" t="s">
        <v>18</v>
      </c>
    </row>
    <row r="448" spans="1:13" ht="15">
      <c r="A448" s="119" t="s">
        <v>1645</v>
      </c>
      <c r="B448" s="191">
        <v>909451</v>
      </c>
      <c r="C448" s="120" t="s">
        <v>1566</v>
      </c>
      <c r="D448" s="120">
        <v>2013</v>
      </c>
      <c r="E448" s="120" t="s">
        <v>1567</v>
      </c>
      <c r="F448" s="120" t="s">
        <v>104</v>
      </c>
      <c r="G448" s="120">
        <v>1</v>
      </c>
      <c r="H448" s="120">
        <v>1</v>
      </c>
      <c r="I448" s="120">
        <v>1</v>
      </c>
      <c r="J448" s="120">
        <v>15</v>
      </c>
      <c r="K448" s="121">
        <v>43933</v>
      </c>
      <c r="L448" s="122" t="s">
        <v>1568</v>
      </c>
    </row>
    <row r="449" spans="1:30" ht="15">
      <c r="A449" s="119" t="s">
        <v>1645</v>
      </c>
      <c r="B449" s="191">
        <v>909451</v>
      </c>
      <c r="C449" s="120" t="s">
        <v>1646</v>
      </c>
      <c r="D449" s="120">
        <v>2012</v>
      </c>
      <c r="E449" s="120" t="s">
        <v>1579</v>
      </c>
      <c r="F449" s="120" t="s">
        <v>1580</v>
      </c>
      <c r="G449" s="120">
        <v>1</v>
      </c>
      <c r="H449" s="120">
        <v>1</v>
      </c>
      <c r="I449" s="120">
        <v>1</v>
      </c>
      <c r="J449" s="120">
        <v>20</v>
      </c>
      <c r="K449" s="121">
        <v>43933</v>
      </c>
      <c r="L449" s="122" t="s">
        <v>1581</v>
      </c>
    </row>
    <row r="450" spans="1:30" ht="17.25" customHeight="1">
      <c r="A450" s="119" t="s">
        <v>1647</v>
      </c>
      <c r="B450" s="191">
        <v>909515</v>
      </c>
      <c r="C450" s="120" t="s">
        <v>1648</v>
      </c>
      <c r="D450" s="120">
        <v>2014</v>
      </c>
      <c r="E450" s="120" t="s">
        <v>1649</v>
      </c>
      <c r="F450" s="120" t="s">
        <v>1406</v>
      </c>
      <c r="G450" s="120">
        <v>3</v>
      </c>
      <c r="H450" s="120">
        <v>3</v>
      </c>
      <c r="I450" s="120">
        <v>3</v>
      </c>
      <c r="J450" s="120">
        <v>10</v>
      </c>
      <c r="K450" s="133">
        <v>43930</v>
      </c>
      <c r="L450" s="122" t="s">
        <v>1650</v>
      </c>
      <c r="M450" s="120" t="s">
        <v>18</v>
      </c>
    </row>
    <row r="451" spans="1:30" ht="15">
      <c r="A451" s="119" t="s">
        <v>1647</v>
      </c>
      <c r="B451" s="191">
        <v>909515</v>
      </c>
      <c r="C451" s="120" t="s">
        <v>1651</v>
      </c>
      <c r="D451" s="120">
        <v>2012</v>
      </c>
      <c r="E451" s="120" t="s">
        <v>1652</v>
      </c>
      <c r="F451" s="120" t="s">
        <v>1310</v>
      </c>
      <c r="G451" s="120">
        <v>2</v>
      </c>
      <c r="H451" s="120">
        <v>1</v>
      </c>
      <c r="I451" s="120">
        <v>1</v>
      </c>
      <c r="J451" s="120">
        <v>11</v>
      </c>
      <c r="K451" s="133">
        <v>43930</v>
      </c>
      <c r="L451" s="122" t="s">
        <v>1653</v>
      </c>
      <c r="M451" s="120" t="s">
        <v>18</v>
      </c>
    </row>
    <row r="452" spans="1:30" ht="15">
      <c r="A452" s="119" t="s">
        <v>1647</v>
      </c>
      <c r="B452" s="191">
        <v>909515</v>
      </c>
      <c r="C452" s="120" t="s">
        <v>1654</v>
      </c>
      <c r="D452" s="120">
        <v>2012</v>
      </c>
      <c r="E452" s="120" t="s">
        <v>1655</v>
      </c>
      <c r="F452" s="120" t="s">
        <v>1656</v>
      </c>
      <c r="G452" s="120">
        <v>3</v>
      </c>
      <c r="H452" s="120">
        <v>3</v>
      </c>
      <c r="I452" s="120">
        <v>3</v>
      </c>
      <c r="J452" s="120">
        <v>19</v>
      </c>
      <c r="K452" s="133">
        <v>43930</v>
      </c>
      <c r="L452" s="122" t="s">
        <v>1657</v>
      </c>
      <c r="M452" s="120" t="s">
        <v>18</v>
      </c>
    </row>
    <row r="453" spans="1:30" ht="15">
      <c r="A453" s="119" t="s">
        <v>1647</v>
      </c>
      <c r="B453" s="191">
        <v>909515</v>
      </c>
      <c r="C453" s="120" t="s">
        <v>1658</v>
      </c>
      <c r="D453" s="120">
        <v>2013</v>
      </c>
      <c r="E453" s="120" t="s">
        <v>1659</v>
      </c>
      <c r="F453" s="120" t="s">
        <v>1660</v>
      </c>
      <c r="G453" s="120">
        <v>3</v>
      </c>
      <c r="H453" s="120">
        <v>3</v>
      </c>
      <c r="I453" s="120">
        <v>3</v>
      </c>
      <c r="J453" s="120">
        <v>11</v>
      </c>
      <c r="K453" s="133">
        <v>43930</v>
      </c>
      <c r="L453" s="122" t="s">
        <v>1661</v>
      </c>
      <c r="M453" s="120" t="s">
        <v>18</v>
      </c>
    </row>
    <row r="454" spans="1:30" ht="15">
      <c r="A454" s="119" t="s">
        <v>1647</v>
      </c>
      <c r="B454" s="191">
        <v>909515</v>
      </c>
      <c r="C454" s="120" t="s">
        <v>1662</v>
      </c>
      <c r="D454" s="120">
        <v>2013</v>
      </c>
      <c r="E454" s="120" t="s">
        <v>1649</v>
      </c>
      <c r="F454" s="120" t="s">
        <v>1406</v>
      </c>
      <c r="G454" s="120">
        <v>1</v>
      </c>
      <c r="H454" s="120">
        <v>2</v>
      </c>
      <c r="I454" s="120">
        <v>2</v>
      </c>
      <c r="J454" s="120">
        <v>34</v>
      </c>
      <c r="K454" s="133">
        <v>43930</v>
      </c>
      <c r="L454" s="122" t="s">
        <v>1663</v>
      </c>
      <c r="M454" s="120" t="s">
        <v>18</v>
      </c>
    </row>
    <row r="455" spans="1:30" ht="16.5" customHeight="1">
      <c r="A455" s="119" t="s">
        <v>1647</v>
      </c>
      <c r="B455" s="191">
        <v>909515</v>
      </c>
      <c r="C455" s="120" t="s">
        <v>1664</v>
      </c>
      <c r="D455" s="120">
        <v>2012</v>
      </c>
      <c r="E455" s="120" t="s">
        <v>1665</v>
      </c>
      <c r="F455" s="120" t="s">
        <v>1666</v>
      </c>
      <c r="G455" s="120">
        <v>3</v>
      </c>
      <c r="H455" s="120">
        <v>2</v>
      </c>
      <c r="I455" s="120">
        <v>2</v>
      </c>
      <c r="J455" s="120">
        <v>3</v>
      </c>
      <c r="K455" s="133">
        <v>43930</v>
      </c>
      <c r="L455" s="122" t="s">
        <v>1667</v>
      </c>
      <c r="M455" s="120" t="s">
        <v>18</v>
      </c>
    </row>
    <row r="456" spans="1:30" ht="16.5" customHeight="1">
      <c r="A456" s="119" t="s">
        <v>1647</v>
      </c>
      <c r="B456" s="191">
        <v>909515</v>
      </c>
      <c r="C456" s="120" t="s">
        <v>1668</v>
      </c>
      <c r="D456" s="120">
        <v>2011</v>
      </c>
      <c r="E456" s="120" t="s">
        <v>1669</v>
      </c>
      <c r="F456" s="120" t="s">
        <v>1656</v>
      </c>
      <c r="G456" s="120">
        <v>3</v>
      </c>
      <c r="H456" s="120">
        <v>3</v>
      </c>
      <c r="I456" s="120">
        <v>3</v>
      </c>
      <c r="J456" s="120">
        <v>13</v>
      </c>
      <c r="K456" s="133">
        <v>43930</v>
      </c>
      <c r="L456" s="122" t="s">
        <v>1670</v>
      </c>
      <c r="M456" s="120" t="s">
        <v>18</v>
      </c>
    </row>
    <row r="457" spans="1:30" ht="16.5" customHeight="1">
      <c r="A457" s="119" t="s">
        <v>1647</v>
      </c>
      <c r="B457" s="191">
        <v>909515</v>
      </c>
      <c r="C457" s="120" t="s">
        <v>1671</v>
      </c>
      <c r="D457" s="120">
        <v>2014</v>
      </c>
      <c r="E457" s="120" t="s">
        <v>1669</v>
      </c>
      <c r="F457" s="120" t="s">
        <v>169</v>
      </c>
      <c r="G457" s="120">
        <v>1</v>
      </c>
      <c r="H457" s="120">
        <v>3</v>
      </c>
      <c r="I457" s="120">
        <v>3</v>
      </c>
      <c r="J457" s="120">
        <v>0</v>
      </c>
      <c r="K457" s="133">
        <v>43930</v>
      </c>
      <c r="L457" s="122" t="s">
        <v>1672</v>
      </c>
      <c r="M457" s="120" t="s">
        <v>18</v>
      </c>
    </row>
    <row r="458" spans="1:30" ht="16.5" customHeight="1">
      <c r="A458" s="119" t="s">
        <v>1647</v>
      </c>
      <c r="B458" s="191">
        <v>909515</v>
      </c>
      <c r="C458" s="120" t="s">
        <v>1673</v>
      </c>
      <c r="D458" s="120">
        <v>2010</v>
      </c>
      <c r="E458" s="120" t="s">
        <v>1649</v>
      </c>
      <c r="F458" s="120" t="s">
        <v>1656</v>
      </c>
      <c r="G458" s="120">
        <v>1</v>
      </c>
      <c r="H458" s="120">
        <v>1</v>
      </c>
      <c r="I458" s="120">
        <v>1</v>
      </c>
      <c r="J458" s="120">
        <v>52</v>
      </c>
      <c r="K458" s="133">
        <v>43930</v>
      </c>
      <c r="L458" s="122" t="s">
        <v>1674</v>
      </c>
      <c r="M458" s="120" t="s">
        <v>18</v>
      </c>
    </row>
    <row r="459" spans="1:30" ht="16.5" customHeight="1">
      <c r="A459" s="119" t="s">
        <v>1647</v>
      </c>
      <c r="B459" s="191">
        <v>909515</v>
      </c>
      <c r="C459" s="120" t="s">
        <v>1675</v>
      </c>
      <c r="D459" s="120">
        <v>2012</v>
      </c>
      <c r="E459" s="120" t="s">
        <v>1676</v>
      </c>
      <c r="F459" s="120" t="s">
        <v>1677</v>
      </c>
      <c r="G459" s="120">
        <v>1</v>
      </c>
      <c r="H459" s="120">
        <v>2</v>
      </c>
      <c r="I459" s="120">
        <v>2</v>
      </c>
      <c r="J459" s="120">
        <v>1</v>
      </c>
      <c r="K459" s="133">
        <v>43930</v>
      </c>
      <c r="L459" s="122" t="s">
        <v>1678</v>
      </c>
      <c r="M459" s="120" t="s">
        <v>18</v>
      </c>
    </row>
    <row r="460" spans="1:30" ht="15">
      <c r="A460" s="119" t="s">
        <v>1679</v>
      </c>
      <c r="B460" s="191">
        <v>918905</v>
      </c>
      <c r="C460" s="120" t="s">
        <v>1680</v>
      </c>
      <c r="D460" s="120">
        <v>2012</v>
      </c>
      <c r="E460" s="126" t="s">
        <v>1681</v>
      </c>
      <c r="F460" s="120" t="s">
        <v>1682</v>
      </c>
      <c r="G460" s="120">
        <v>3</v>
      </c>
      <c r="H460" s="120">
        <v>3</v>
      </c>
      <c r="I460" s="120">
        <v>2</v>
      </c>
      <c r="J460" s="120">
        <v>75</v>
      </c>
      <c r="K460" s="133">
        <v>43930</v>
      </c>
      <c r="L460" s="122" t="s">
        <v>1683</v>
      </c>
      <c r="M460" s="128"/>
      <c r="N460" s="128"/>
      <c r="O460" s="128"/>
      <c r="P460" s="128"/>
      <c r="Q460" s="128"/>
      <c r="R460" s="128"/>
      <c r="S460" s="128"/>
      <c r="T460" s="128"/>
      <c r="U460" s="128"/>
      <c r="V460" s="128"/>
      <c r="W460" s="128"/>
      <c r="X460" s="128"/>
      <c r="Y460" s="128"/>
      <c r="Z460" s="128"/>
      <c r="AA460" s="128"/>
      <c r="AB460" s="128"/>
      <c r="AC460" s="128"/>
      <c r="AD460" s="128"/>
    </row>
    <row r="461" spans="1:30" ht="15" customHeight="1">
      <c r="A461" s="119" t="s">
        <v>1679</v>
      </c>
      <c r="B461" s="191">
        <v>918905</v>
      </c>
      <c r="C461" s="120" t="s">
        <v>1684</v>
      </c>
      <c r="D461" s="120">
        <v>2013</v>
      </c>
      <c r="E461" s="120" t="s">
        <v>1685</v>
      </c>
      <c r="F461" s="120" t="s">
        <v>21</v>
      </c>
      <c r="G461" s="120">
        <v>3</v>
      </c>
      <c r="H461" s="120">
        <v>2</v>
      </c>
      <c r="I461" s="120">
        <v>1</v>
      </c>
      <c r="J461" s="120">
        <v>32</v>
      </c>
      <c r="K461" s="148">
        <v>43943</v>
      </c>
      <c r="L461" s="157" t="s">
        <v>1686</v>
      </c>
    </row>
    <row r="462" spans="1:30" ht="15" customHeight="1">
      <c r="A462" s="119" t="s">
        <v>1679</v>
      </c>
      <c r="B462" s="191">
        <v>918905</v>
      </c>
      <c r="C462" s="126" t="s">
        <v>1687</v>
      </c>
      <c r="D462" s="120">
        <v>2013</v>
      </c>
      <c r="E462" s="126" t="s">
        <v>1688</v>
      </c>
      <c r="F462" s="120" t="s">
        <v>1689</v>
      </c>
      <c r="G462" s="120">
        <v>3</v>
      </c>
      <c r="H462" s="120">
        <v>2</v>
      </c>
      <c r="I462" s="120">
        <v>1</v>
      </c>
      <c r="J462" s="120">
        <v>41</v>
      </c>
      <c r="K462" s="133">
        <v>43930</v>
      </c>
      <c r="L462" s="122" t="s">
        <v>1690</v>
      </c>
      <c r="M462" s="120" t="s">
        <v>1691</v>
      </c>
      <c r="N462" s="128"/>
      <c r="O462" s="128"/>
      <c r="P462" s="128"/>
      <c r="Q462" s="128"/>
      <c r="R462" s="128"/>
      <c r="S462" s="128"/>
      <c r="T462" s="128"/>
      <c r="U462" s="128"/>
      <c r="V462" s="128"/>
      <c r="W462" s="128"/>
      <c r="X462" s="128"/>
      <c r="Y462" s="128"/>
      <c r="Z462" s="128"/>
      <c r="AA462" s="128"/>
      <c r="AB462" s="128"/>
      <c r="AC462" s="128"/>
      <c r="AD462" s="128"/>
    </row>
    <row r="463" spans="1:30" ht="15">
      <c r="A463" s="119" t="s">
        <v>1679</v>
      </c>
      <c r="B463" s="191">
        <v>918905</v>
      </c>
      <c r="C463" s="126" t="s">
        <v>1692</v>
      </c>
      <c r="D463" s="120">
        <v>2013</v>
      </c>
      <c r="E463" s="126" t="s">
        <v>1693</v>
      </c>
      <c r="F463" s="120" t="s">
        <v>1694</v>
      </c>
      <c r="G463" s="120">
        <v>1</v>
      </c>
      <c r="H463" s="120">
        <v>1</v>
      </c>
      <c r="I463" s="120">
        <v>1</v>
      </c>
      <c r="J463" s="120">
        <v>45</v>
      </c>
      <c r="K463" s="133">
        <v>43930</v>
      </c>
      <c r="L463" s="122" t="s">
        <v>1695</v>
      </c>
      <c r="M463" s="128"/>
      <c r="N463" s="128"/>
      <c r="O463" s="128"/>
      <c r="P463" s="128"/>
      <c r="Q463" s="128"/>
      <c r="R463" s="128"/>
      <c r="S463" s="128"/>
      <c r="T463" s="128"/>
      <c r="U463" s="128"/>
      <c r="V463" s="128"/>
      <c r="W463" s="128"/>
      <c r="X463" s="128"/>
      <c r="Y463" s="128"/>
      <c r="Z463" s="128"/>
      <c r="AA463" s="128"/>
      <c r="AB463" s="128"/>
      <c r="AC463" s="128"/>
      <c r="AD463" s="128"/>
    </row>
    <row r="464" spans="1:30" ht="15">
      <c r="A464" s="119" t="s">
        <v>1679</v>
      </c>
      <c r="B464" s="191">
        <v>918905</v>
      </c>
      <c r="C464" s="126" t="s">
        <v>1696</v>
      </c>
      <c r="D464" s="120">
        <v>2012</v>
      </c>
      <c r="E464" s="126" t="s">
        <v>1697</v>
      </c>
      <c r="F464" s="120" t="s">
        <v>276</v>
      </c>
      <c r="G464" s="120">
        <v>2</v>
      </c>
      <c r="H464" s="120">
        <v>2</v>
      </c>
      <c r="I464" s="120">
        <v>1</v>
      </c>
      <c r="J464" s="120">
        <v>37</v>
      </c>
      <c r="K464" s="133">
        <v>43930</v>
      </c>
      <c r="L464" s="122" t="s">
        <v>1698</v>
      </c>
      <c r="M464" s="120" t="s">
        <v>1691</v>
      </c>
      <c r="N464" s="128"/>
      <c r="O464" s="128"/>
      <c r="P464" s="128"/>
      <c r="Q464" s="128"/>
      <c r="R464" s="128"/>
      <c r="S464" s="128"/>
      <c r="T464" s="128"/>
      <c r="U464" s="128"/>
      <c r="V464" s="128"/>
      <c r="W464" s="128"/>
      <c r="X464" s="128"/>
      <c r="Y464" s="128"/>
      <c r="Z464" s="128"/>
      <c r="AA464" s="128"/>
      <c r="AB464" s="128"/>
      <c r="AC464" s="128"/>
      <c r="AD464" s="128"/>
    </row>
    <row r="465" spans="1:30" ht="15">
      <c r="A465" s="119" t="s">
        <v>1679</v>
      </c>
      <c r="B465" s="191">
        <v>918905</v>
      </c>
      <c r="C465" s="126" t="s">
        <v>1699</v>
      </c>
      <c r="D465" s="120">
        <v>2012</v>
      </c>
      <c r="E465" s="126" t="s">
        <v>1700</v>
      </c>
      <c r="F465" s="120" t="s">
        <v>276</v>
      </c>
      <c r="G465" s="120">
        <v>3</v>
      </c>
      <c r="H465" s="120">
        <v>3</v>
      </c>
      <c r="I465" s="120">
        <v>3</v>
      </c>
      <c r="J465" s="120">
        <v>9</v>
      </c>
      <c r="K465" s="133">
        <v>43930</v>
      </c>
      <c r="L465" s="122" t="s">
        <v>1701</v>
      </c>
      <c r="M465" s="120" t="s">
        <v>1691</v>
      </c>
      <c r="N465" s="128"/>
      <c r="O465" s="128"/>
      <c r="P465" s="128"/>
      <c r="Q465" s="128"/>
      <c r="R465" s="128"/>
      <c r="S465" s="128"/>
      <c r="T465" s="128"/>
      <c r="U465" s="128"/>
      <c r="V465" s="128"/>
      <c r="W465" s="128"/>
      <c r="X465" s="128"/>
      <c r="Y465" s="128"/>
      <c r="Z465" s="128"/>
      <c r="AA465" s="128"/>
      <c r="AB465" s="128"/>
      <c r="AC465" s="128"/>
      <c r="AD465" s="128"/>
    </row>
    <row r="466" spans="1:30" ht="15" customHeight="1">
      <c r="A466" s="119" t="s">
        <v>1679</v>
      </c>
      <c r="B466" s="191">
        <v>918905</v>
      </c>
      <c r="C466" s="120" t="s">
        <v>1699</v>
      </c>
      <c r="D466" s="120">
        <v>2012</v>
      </c>
      <c r="E466" s="120" t="s">
        <v>1702</v>
      </c>
      <c r="F466" s="120" t="s">
        <v>276</v>
      </c>
      <c r="G466" s="120">
        <v>3</v>
      </c>
      <c r="H466" s="120">
        <v>3</v>
      </c>
      <c r="I466" s="120">
        <v>3</v>
      </c>
      <c r="J466" s="120">
        <v>9</v>
      </c>
      <c r="K466" s="148">
        <v>43943</v>
      </c>
      <c r="L466" s="168" t="s">
        <v>1701</v>
      </c>
    </row>
    <row r="467" spans="1:30" ht="15" customHeight="1">
      <c r="A467" s="119" t="s">
        <v>1679</v>
      </c>
      <c r="B467" s="191">
        <v>918905</v>
      </c>
      <c r="C467" s="126" t="s">
        <v>1703</v>
      </c>
      <c r="D467" s="120">
        <v>2011</v>
      </c>
      <c r="E467" s="126" t="s">
        <v>1704</v>
      </c>
      <c r="F467" s="120" t="s">
        <v>218</v>
      </c>
      <c r="G467" s="120">
        <v>2</v>
      </c>
      <c r="H467" s="120">
        <v>1</v>
      </c>
      <c r="I467" s="120">
        <v>1</v>
      </c>
      <c r="J467" s="120">
        <v>661</v>
      </c>
      <c r="K467" s="133">
        <v>43930</v>
      </c>
      <c r="L467" s="122" t="s">
        <v>1705</v>
      </c>
      <c r="M467" s="128"/>
      <c r="N467" s="128"/>
      <c r="O467" s="128"/>
      <c r="P467" s="128"/>
      <c r="Q467" s="128"/>
      <c r="R467" s="128"/>
      <c r="S467" s="128"/>
      <c r="T467" s="128"/>
      <c r="U467" s="128"/>
      <c r="V467" s="128"/>
      <c r="W467" s="128"/>
      <c r="X467" s="128"/>
      <c r="Y467" s="128"/>
      <c r="Z467" s="128"/>
      <c r="AA467" s="128"/>
      <c r="AB467" s="128"/>
      <c r="AC467" s="128"/>
      <c r="AD467" s="128"/>
    </row>
    <row r="468" spans="1:30" ht="15" customHeight="1">
      <c r="A468" s="119" t="s">
        <v>1679</v>
      </c>
      <c r="B468" s="191">
        <v>918905</v>
      </c>
      <c r="C468" s="126" t="s">
        <v>1706</v>
      </c>
      <c r="D468" s="120">
        <v>2011</v>
      </c>
      <c r="E468" s="126" t="s">
        <v>1707</v>
      </c>
      <c r="F468" s="120" t="s">
        <v>1708</v>
      </c>
      <c r="G468" s="120">
        <v>1</v>
      </c>
      <c r="H468" s="120">
        <v>1</v>
      </c>
      <c r="I468" s="120">
        <v>1</v>
      </c>
      <c r="J468" s="120">
        <v>86</v>
      </c>
      <c r="K468" s="133">
        <v>43930</v>
      </c>
      <c r="L468" s="122" t="s">
        <v>1709</v>
      </c>
      <c r="M468" s="128"/>
      <c r="N468" s="128"/>
      <c r="O468" s="128"/>
      <c r="P468" s="128"/>
      <c r="Q468" s="128"/>
      <c r="R468" s="128"/>
      <c r="S468" s="128"/>
      <c r="T468" s="128"/>
      <c r="U468" s="128"/>
      <c r="V468" s="128"/>
      <c r="W468" s="128"/>
      <c r="X468" s="128"/>
      <c r="Y468" s="128"/>
      <c r="Z468" s="128"/>
      <c r="AA468" s="128"/>
      <c r="AB468" s="128"/>
      <c r="AC468" s="128"/>
      <c r="AD468" s="128"/>
    </row>
    <row r="469" spans="1:30" ht="15">
      <c r="A469" s="119" t="s">
        <v>1710</v>
      </c>
      <c r="B469" s="191">
        <v>919381</v>
      </c>
      <c r="C469" s="126" t="s">
        <v>229</v>
      </c>
      <c r="D469" s="120">
        <v>2010</v>
      </c>
      <c r="E469" s="126" t="s">
        <v>1711</v>
      </c>
      <c r="F469" s="127" t="s">
        <v>231</v>
      </c>
      <c r="G469" s="120">
        <v>2</v>
      </c>
      <c r="H469" s="120">
        <v>2</v>
      </c>
      <c r="I469" s="120">
        <v>1</v>
      </c>
      <c r="J469" s="120">
        <v>75</v>
      </c>
      <c r="K469" s="133">
        <v>43930</v>
      </c>
      <c r="L469" s="122" t="s">
        <v>232</v>
      </c>
      <c r="M469" s="128"/>
      <c r="N469" s="128"/>
      <c r="O469" s="128"/>
      <c r="P469" s="128"/>
      <c r="Q469" s="128"/>
      <c r="R469" s="128"/>
      <c r="S469" s="128"/>
      <c r="T469" s="128"/>
      <c r="U469" s="128"/>
      <c r="V469" s="128"/>
      <c r="W469" s="128"/>
      <c r="X469" s="128"/>
      <c r="Y469" s="128"/>
      <c r="Z469" s="128"/>
      <c r="AA469" s="128"/>
      <c r="AB469" s="128"/>
      <c r="AC469" s="128"/>
      <c r="AD469" s="128"/>
    </row>
    <row r="470" spans="1:30" ht="15">
      <c r="A470" s="119" t="s">
        <v>1710</v>
      </c>
      <c r="B470" s="191">
        <v>919381</v>
      </c>
      <c r="C470" s="126" t="s">
        <v>233</v>
      </c>
      <c r="D470" s="120">
        <v>2012</v>
      </c>
      <c r="E470" s="126" t="s">
        <v>1712</v>
      </c>
      <c r="F470" s="127" t="s">
        <v>231</v>
      </c>
      <c r="G470" s="120">
        <v>3</v>
      </c>
      <c r="H470" s="120">
        <v>3</v>
      </c>
      <c r="I470" s="120">
        <v>3</v>
      </c>
      <c r="J470" s="120">
        <v>22</v>
      </c>
      <c r="K470" s="133">
        <v>43930</v>
      </c>
      <c r="L470" s="122" t="s">
        <v>235</v>
      </c>
      <c r="M470" s="128"/>
      <c r="N470" s="128"/>
      <c r="O470" s="128"/>
      <c r="P470" s="128"/>
      <c r="Q470" s="128"/>
      <c r="R470" s="128"/>
      <c r="S470" s="128"/>
      <c r="T470" s="128"/>
      <c r="U470" s="128"/>
      <c r="V470" s="128"/>
      <c r="W470" s="128"/>
      <c r="X470" s="128"/>
      <c r="Y470" s="128"/>
      <c r="Z470" s="128"/>
      <c r="AA470" s="128"/>
      <c r="AB470" s="128"/>
      <c r="AC470" s="128"/>
      <c r="AD470" s="128"/>
    </row>
    <row r="471" spans="1:30" ht="15">
      <c r="A471" s="119" t="s">
        <v>1710</v>
      </c>
      <c r="B471" s="191">
        <v>919381</v>
      </c>
      <c r="C471" s="126" t="s">
        <v>1713</v>
      </c>
      <c r="D471" s="120">
        <v>2013</v>
      </c>
      <c r="E471" s="126" t="s">
        <v>1714</v>
      </c>
      <c r="F471" s="127" t="s">
        <v>21</v>
      </c>
      <c r="G471" s="120">
        <v>2</v>
      </c>
      <c r="H471" s="120">
        <v>2</v>
      </c>
      <c r="I471" s="120">
        <v>2</v>
      </c>
      <c r="J471" s="120">
        <v>32</v>
      </c>
      <c r="K471" s="133">
        <v>43930</v>
      </c>
      <c r="L471" s="122" t="s">
        <v>1715</v>
      </c>
      <c r="M471" s="128"/>
      <c r="N471" s="128"/>
      <c r="O471" s="128"/>
      <c r="P471" s="128"/>
      <c r="Q471" s="128"/>
      <c r="R471" s="128"/>
      <c r="S471" s="128"/>
      <c r="T471" s="128"/>
      <c r="U471" s="128"/>
      <c r="V471" s="128"/>
      <c r="W471" s="128"/>
      <c r="X471" s="128"/>
      <c r="Y471" s="128"/>
      <c r="Z471" s="128"/>
      <c r="AA471" s="128"/>
      <c r="AB471" s="128"/>
      <c r="AC471" s="128"/>
      <c r="AD471" s="128"/>
    </row>
    <row r="472" spans="1:30" ht="15">
      <c r="A472" s="119" t="s">
        <v>1710</v>
      </c>
      <c r="B472" s="191">
        <v>919381</v>
      </c>
      <c r="C472" s="126" t="s">
        <v>1716</v>
      </c>
      <c r="D472" s="120">
        <v>2011</v>
      </c>
      <c r="E472" s="126" t="s">
        <v>1717</v>
      </c>
      <c r="F472" s="120" t="s">
        <v>238</v>
      </c>
      <c r="G472" s="120">
        <v>1</v>
      </c>
      <c r="H472" s="120">
        <v>3</v>
      </c>
      <c r="I472" s="120">
        <v>2</v>
      </c>
      <c r="J472" s="120">
        <v>57</v>
      </c>
      <c r="K472" s="133">
        <v>43930</v>
      </c>
      <c r="L472" s="122" t="s">
        <v>1718</v>
      </c>
    </row>
    <row r="473" spans="1:30" ht="15">
      <c r="A473" s="119" t="s">
        <v>1710</v>
      </c>
      <c r="B473" s="191">
        <v>919381</v>
      </c>
      <c r="C473" s="120" t="s">
        <v>236</v>
      </c>
      <c r="D473" s="120">
        <v>2011</v>
      </c>
      <c r="E473" s="126" t="s">
        <v>1719</v>
      </c>
      <c r="F473" s="127" t="s">
        <v>238</v>
      </c>
      <c r="G473" s="120">
        <v>1</v>
      </c>
      <c r="H473" s="120">
        <v>1</v>
      </c>
      <c r="I473" s="120">
        <v>1</v>
      </c>
      <c r="J473" s="120">
        <v>282</v>
      </c>
      <c r="K473" s="133">
        <v>43930</v>
      </c>
      <c r="L473" s="122" t="s">
        <v>239</v>
      </c>
      <c r="M473" s="128"/>
      <c r="N473" s="128"/>
      <c r="O473" s="128"/>
      <c r="P473" s="128"/>
      <c r="Q473" s="128"/>
      <c r="R473" s="128"/>
      <c r="S473" s="128"/>
      <c r="T473" s="128"/>
      <c r="U473" s="128"/>
      <c r="V473" s="128"/>
      <c r="W473" s="128"/>
      <c r="X473" s="128"/>
      <c r="Y473" s="128"/>
      <c r="Z473" s="128"/>
      <c r="AA473" s="128"/>
      <c r="AB473" s="128"/>
      <c r="AC473" s="128"/>
      <c r="AD473" s="128"/>
    </row>
    <row r="474" spans="1:30" ht="15">
      <c r="A474" s="119" t="s">
        <v>1710</v>
      </c>
      <c r="B474" s="191">
        <v>919381</v>
      </c>
      <c r="C474" s="126" t="s">
        <v>1720</v>
      </c>
      <c r="D474" s="120">
        <v>2013</v>
      </c>
      <c r="E474" s="126" t="s">
        <v>1721</v>
      </c>
      <c r="F474" s="127" t="s">
        <v>21</v>
      </c>
      <c r="G474" s="120">
        <v>2</v>
      </c>
      <c r="H474" s="120">
        <v>1</v>
      </c>
      <c r="I474" s="120">
        <v>1</v>
      </c>
      <c r="J474" s="120">
        <v>94</v>
      </c>
      <c r="K474" s="133">
        <v>43930</v>
      </c>
      <c r="L474" s="122" t="s">
        <v>1722</v>
      </c>
      <c r="M474" s="128"/>
      <c r="N474" s="128"/>
      <c r="O474" s="128"/>
      <c r="P474" s="128"/>
      <c r="Q474" s="128"/>
      <c r="R474" s="128"/>
      <c r="S474" s="128"/>
      <c r="T474" s="128"/>
      <c r="U474" s="128"/>
      <c r="V474" s="128"/>
      <c r="W474" s="128"/>
      <c r="X474" s="128"/>
      <c r="Y474" s="128"/>
      <c r="Z474" s="128"/>
      <c r="AA474" s="128"/>
      <c r="AB474" s="128"/>
      <c r="AC474" s="128"/>
      <c r="AD474" s="128"/>
    </row>
    <row r="475" spans="1:30" ht="15">
      <c r="A475" s="119" t="s">
        <v>1710</v>
      </c>
      <c r="B475" s="191">
        <v>919381</v>
      </c>
      <c r="C475" s="169" t="s">
        <v>1723</v>
      </c>
      <c r="D475" s="120">
        <v>2013</v>
      </c>
      <c r="E475" s="169" t="s">
        <v>1724</v>
      </c>
      <c r="F475" s="127" t="s">
        <v>461</v>
      </c>
      <c r="G475" s="120">
        <v>2</v>
      </c>
      <c r="H475" s="120">
        <v>2</v>
      </c>
      <c r="I475" s="120">
        <v>2</v>
      </c>
      <c r="J475" s="120">
        <v>24</v>
      </c>
      <c r="K475" s="121">
        <v>44033</v>
      </c>
      <c r="L475" s="170" t="s">
        <v>1725</v>
      </c>
    </row>
    <row r="476" spans="1:30" ht="15">
      <c r="A476" s="119" t="s">
        <v>1710</v>
      </c>
      <c r="B476" s="191">
        <v>919381</v>
      </c>
      <c r="C476" s="169" t="s">
        <v>1726</v>
      </c>
      <c r="D476" s="120">
        <v>2012</v>
      </c>
      <c r="E476" s="169" t="s">
        <v>1727</v>
      </c>
      <c r="F476" s="127" t="s">
        <v>1682</v>
      </c>
      <c r="G476" s="120">
        <v>3</v>
      </c>
      <c r="H476" s="120">
        <v>3</v>
      </c>
      <c r="I476" s="120">
        <v>3</v>
      </c>
      <c r="J476" s="120">
        <v>78</v>
      </c>
      <c r="K476" s="121">
        <v>44033</v>
      </c>
      <c r="L476" s="171" t="s">
        <v>1683</v>
      </c>
    </row>
    <row r="477" spans="1:30" ht="15">
      <c r="A477" s="119" t="s">
        <v>1728</v>
      </c>
      <c r="B477" s="191">
        <v>926349</v>
      </c>
      <c r="C477" s="126" t="s">
        <v>1729</v>
      </c>
      <c r="D477" s="120">
        <v>2011</v>
      </c>
      <c r="E477" s="126" t="s">
        <v>1730</v>
      </c>
      <c r="F477" s="127" t="s">
        <v>1731</v>
      </c>
      <c r="G477" s="120">
        <v>2</v>
      </c>
      <c r="H477" s="120">
        <v>2</v>
      </c>
      <c r="I477" s="120">
        <v>2</v>
      </c>
      <c r="J477" s="120">
        <v>364</v>
      </c>
      <c r="K477" s="121">
        <v>43923</v>
      </c>
      <c r="L477" s="146" t="s">
        <v>1732</v>
      </c>
    </row>
    <row r="478" spans="1:30" ht="15">
      <c r="A478" s="119" t="s">
        <v>1728</v>
      </c>
      <c r="B478" s="191">
        <v>926349</v>
      </c>
      <c r="C478" s="126" t="s">
        <v>1733</v>
      </c>
      <c r="D478" s="120">
        <v>2012</v>
      </c>
      <c r="E478" s="126" t="s">
        <v>1734</v>
      </c>
      <c r="F478" s="127" t="s">
        <v>1735</v>
      </c>
      <c r="G478" s="120">
        <v>2</v>
      </c>
      <c r="H478" s="120">
        <v>2</v>
      </c>
      <c r="I478" s="120">
        <v>2</v>
      </c>
      <c r="J478" s="120">
        <v>273</v>
      </c>
      <c r="K478" s="121">
        <v>43923</v>
      </c>
      <c r="L478" s="122" t="s">
        <v>1733</v>
      </c>
    </row>
    <row r="479" spans="1:30" ht="18" customHeight="1">
      <c r="A479" s="119" t="s">
        <v>1736</v>
      </c>
      <c r="B479" s="191">
        <v>928388</v>
      </c>
      <c r="C479" s="120" t="s">
        <v>1737</v>
      </c>
      <c r="D479" s="120">
        <v>2014</v>
      </c>
      <c r="E479" s="120" t="s">
        <v>1738</v>
      </c>
      <c r="F479" s="120" t="s">
        <v>496</v>
      </c>
      <c r="G479" s="120">
        <v>3</v>
      </c>
      <c r="H479" s="120">
        <v>3</v>
      </c>
      <c r="I479" s="120">
        <v>3</v>
      </c>
      <c r="J479" s="120">
        <v>76</v>
      </c>
      <c r="K479" s="172">
        <v>43909</v>
      </c>
      <c r="L479" s="122" t="s">
        <v>1739</v>
      </c>
      <c r="M479" s="120" t="s">
        <v>1691</v>
      </c>
      <c r="N479" s="128"/>
      <c r="O479" s="128"/>
      <c r="P479" s="128"/>
      <c r="Q479" s="128"/>
      <c r="R479" s="128"/>
      <c r="S479" s="128"/>
      <c r="T479" s="128"/>
      <c r="U479" s="128"/>
      <c r="V479" s="128"/>
      <c r="W479" s="128"/>
      <c r="X479" s="128"/>
      <c r="Y479" s="128"/>
      <c r="Z479" s="128"/>
      <c r="AA479" s="128"/>
      <c r="AB479" s="128"/>
      <c r="AC479" s="128"/>
      <c r="AD479" s="128"/>
    </row>
    <row r="480" spans="1:30" ht="16.5" customHeight="1">
      <c r="A480" s="125" t="s">
        <v>1740</v>
      </c>
      <c r="B480" s="190">
        <v>946280</v>
      </c>
      <c r="C480" s="120" t="s">
        <v>1742</v>
      </c>
      <c r="D480" s="120">
        <v>2011</v>
      </c>
      <c r="E480" s="120" t="s">
        <v>1743</v>
      </c>
      <c r="F480" s="120" t="s">
        <v>962</v>
      </c>
      <c r="G480" s="120">
        <v>3</v>
      </c>
      <c r="H480" s="120">
        <v>3</v>
      </c>
      <c r="I480" s="120">
        <v>2</v>
      </c>
      <c r="J480" s="120">
        <v>16</v>
      </c>
      <c r="K480" s="121">
        <v>43937</v>
      </c>
      <c r="L480" s="122" t="s">
        <v>1744</v>
      </c>
    </row>
    <row r="481" spans="1:30" ht="15.75" customHeight="1">
      <c r="A481" s="125" t="s">
        <v>1740</v>
      </c>
      <c r="B481" s="190">
        <v>946280</v>
      </c>
      <c r="C481" s="120" t="s">
        <v>1745</v>
      </c>
      <c r="D481" s="120">
        <v>2013</v>
      </c>
      <c r="E481" s="120" t="s">
        <v>1743</v>
      </c>
      <c r="F481" s="120" t="s">
        <v>1746</v>
      </c>
      <c r="G481" s="120">
        <v>2</v>
      </c>
      <c r="H481" s="120">
        <v>2</v>
      </c>
      <c r="I481" s="120">
        <v>2</v>
      </c>
      <c r="J481" s="120">
        <v>44</v>
      </c>
      <c r="K481" s="121">
        <v>43937</v>
      </c>
      <c r="L481" s="122" t="s">
        <v>1747</v>
      </c>
    </row>
    <row r="482" spans="1:30" ht="16.5" customHeight="1">
      <c r="A482" s="125" t="s">
        <v>1740</v>
      </c>
      <c r="B482" s="190">
        <v>946280</v>
      </c>
      <c r="C482" s="120" t="s">
        <v>1748</v>
      </c>
      <c r="D482" s="120">
        <v>2010</v>
      </c>
      <c r="E482" s="120" t="s">
        <v>1743</v>
      </c>
      <c r="F482" s="120" t="s">
        <v>1749</v>
      </c>
      <c r="G482" s="120">
        <v>2</v>
      </c>
      <c r="H482" s="120">
        <v>3</v>
      </c>
      <c r="I482" s="120">
        <v>2</v>
      </c>
      <c r="J482" s="120">
        <v>8</v>
      </c>
      <c r="K482" s="121">
        <v>43937</v>
      </c>
      <c r="L482" s="122" t="s">
        <v>1750</v>
      </c>
    </row>
    <row r="483" spans="1:30" ht="17.25" customHeight="1">
      <c r="A483" s="125" t="s">
        <v>1740</v>
      </c>
      <c r="B483" s="190">
        <v>946280</v>
      </c>
      <c r="C483" s="120" t="s">
        <v>1751</v>
      </c>
      <c r="D483" s="120">
        <v>2013</v>
      </c>
      <c r="E483" s="120" t="s">
        <v>1743</v>
      </c>
      <c r="F483" s="120" t="s">
        <v>1752</v>
      </c>
      <c r="G483" s="120">
        <v>3</v>
      </c>
      <c r="H483" s="120">
        <v>3</v>
      </c>
      <c r="I483" s="120">
        <v>3</v>
      </c>
      <c r="J483" s="120">
        <v>66</v>
      </c>
      <c r="K483" s="121">
        <v>43937</v>
      </c>
      <c r="L483" s="122" t="s">
        <v>1753</v>
      </c>
    </row>
    <row r="484" spans="1:30" ht="17.25" customHeight="1">
      <c r="A484" s="125" t="s">
        <v>1740</v>
      </c>
      <c r="B484" s="190">
        <v>946280</v>
      </c>
      <c r="C484" s="120" t="s">
        <v>1754</v>
      </c>
      <c r="D484" s="120">
        <v>2015</v>
      </c>
      <c r="E484" s="120" t="s">
        <v>1755</v>
      </c>
      <c r="F484" s="120" t="s">
        <v>1752</v>
      </c>
      <c r="G484" s="120">
        <v>3</v>
      </c>
      <c r="H484" s="120">
        <v>2</v>
      </c>
      <c r="I484" s="120">
        <v>3</v>
      </c>
      <c r="J484" s="120">
        <v>6</v>
      </c>
      <c r="K484" s="121">
        <v>43937</v>
      </c>
      <c r="L484" s="122" t="s">
        <v>1756</v>
      </c>
    </row>
    <row r="485" spans="1:30" ht="17.25" customHeight="1">
      <c r="A485" s="125" t="s">
        <v>1740</v>
      </c>
      <c r="B485" s="190">
        <v>946280</v>
      </c>
      <c r="C485" s="120" t="s">
        <v>1757</v>
      </c>
      <c r="D485" s="120">
        <v>2013</v>
      </c>
      <c r="E485" s="120" t="s">
        <v>1758</v>
      </c>
      <c r="F485" s="120" t="s">
        <v>1752</v>
      </c>
      <c r="G485" s="120">
        <v>2</v>
      </c>
      <c r="H485" s="120">
        <v>1</v>
      </c>
      <c r="I485" s="120">
        <v>1</v>
      </c>
      <c r="J485" s="120">
        <v>22</v>
      </c>
      <c r="K485" s="121">
        <v>43936</v>
      </c>
      <c r="L485" s="122" t="s">
        <v>1759</v>
      </c>
    </row>
    <row r="486" spans="1:30" ht="15">
      <c r="A486" s="119" t="s">
        <v>1760</v>
      </c>
      <c r="B486" s="191">
        <v>948484</v>
      </c>
      <c r="C486" s="126" t="s">
        <v>1761</v>
      </c>
      <c r="D486" s="120">
        <v>2012</v>
      </c>
      <c r="E486" s="126" t="s">
        <v>1762</v>
      </c>
      <c r="F486" s="120" t="s">
        <v>1689</v>
      </c>
      <c r="G486" s="120">
        <v>2</v>
      </c>
      <c r="H486" s="120">
        <v>1</v>
      </c>
      <c r="I486" s="120">
        <v>1</v>
      </c>
      <c r="J486" s="120">
        <v>35</v>
      </c>
      <c r="K486" s="121">
        <v>43943</v>
      </c>
      <c r="L486" s="120" t="s">
        <v>1763</v>
      </c>
    </row>
    <row r="487" spans="1:30" ht="16.5" customHeight="1">
      <c r="A487" s="119" t="s">
        <v>1760</v>
      </c>
      <c r="B487" s="191">
        <v>948484</v>
      </c>
      <c r="C487" s="126" t="s">
        <v>1764</v>
      </c>
      <c r="D487" s="120">
        <v>2013</v>
      </c>
      <c r="E487" s="126" t="s">
        <v>1765</v>
      </c>
      <c r="F487" s="127" t="s">
        <v>1766</v>
      </c>
      <c r="G487" s="120">
        <v>3</v>
      </c>
      <c r="H487" s="120">
        <v>3</v>
      </c>
      <c r="I487" s="120">
        <v>3</v>
      </c>
      <c r="J487" s="120">
        <v>4</v>
      </c>
      <c r="K487" s="121">
        <v>43943</v>
      </c>
      <c r="L487" s="120" t="s">
        <v>1767</v>
      </c>
      <c r="M487" s="120"/>
      <c r="N487" s="128"/>
      <c r="O487" s="128"/>
      <c r="P487" s="128"/>
      <c r="Q487" s="128"/>
      <c r="R487" s="128"/>
      <c r="S487" s="128"/>
      <c r="T487" s="128"/>
      <c r="U487" s="128"/>
      <c r="V487" s="128"/>
      <c r="W487" s="128"/>
      <c r="X487" s="128"/>
      <c r="Y487" s="128"/>
      <c r="Z487" s="128"/>
      <c r="AA487" s="128"/>
      <c r="AB487" s="128"/>
      <c r="AC487" s="128"/>
      <c r="AD487" s="128"/>
    </row>
    <row r="488" spans="1:30" ht="15">
      <c r="A488" s="119" t="s">
        <v>1760</v>
      </c>
      <c r="B488" s="191">
        <v>948484</v>
      </c>
      <c r="C488" s="126" t="s">
        <v>1768</v>
      </c>
      <c r="D488" s="120">
        <v>2014</v>
      </c>
      <c r="E488" s="126" t="s">
        <v>1769</v>
      </c>
      <c r="F488" s="127" t="s">
        <v>818</v>
      </c>
      <c r="G488" s="120">
        <v>2</v>
      </c>
      <c r="H488" s="120">
        <v>2</v>
      </c>
      <c r="I488" s="120">
        <v>3</v>
      </c>
      <c r="J488" s="120">
        <v>29</v>
      </c>
      <c r="K488" s="121">
        <v>43943</v>
      </c>
      <c r="L488" s="123" t="s">
        <v>1770</v>
      </c>
    </row>
    <row r="489" spans="1:30" ht="15">
      <c r="A489" s="119" t="s">
        <v>1760</v>
      </c>
      <c r="B489" s="191">
        <v>948484</v>
      </c>
      <c r="C489" s="126" t="s">
        <v>1771</v>
      </c>
      <c r="D489" s="120">
        <v>2012</v>
      </c>
      <c r="E489" s="126" t="s">
        <v>1772</v>
      </c>
      <c r="F489" s="127" t="s">
        <v>1773</v>
      </c>
      <c r="G489" s="120">
        <v>3</v>
      </c>
      <c r="H489" s="120">
        <v>2</v>
      </c>
      <c r="I489" s="120">
        <v>3</v>
      </c>
      <c r="J489" s="120">
        <v>2</v>
      </c>
      <c r="K489" s="121">
        <v>43943</v>
      </c>
      <c r="L489" s="173" t="s">
        <v>1774</v>
      </c>
    </row>
    <row r="490" spans="1:30" ht="15">
      <c r="A490" s="119" t="s">
        <v>1760</v>
      </c>
      <c r="B490" s="191">
        <v>948484</v>
      </c>
      <c r="C490" s="126" t="s">
        <v>1775</v>
      </c>
      <c r="D490" s="120">
        <v>2012</v>
      </c>
      <c r="E490" s="126" t="s">
        <v>1776</v>
      </c>
      <c r="F490" s="120" t="s">
        <v>231</v>
      </c>
      <c r="G490" s="120">
        <v>3</v>
      </c>
      <c r="H490" s="120">
        <v>3</v>
      </c>
      <c r="I490" s="120">
        <v>3</v>
      </c>
      <c r="J490" s="120">
        <v>76</v>
      </c>
      <c r="K490" s="121">
        <v>43943</v>
      </c>
      <c r="L490" s="123" t="s">
        <v>1777</v>
      </c>
    </row>
    <row r="491" spans="1:30" ht="18" customHeight="1">
      <c r="A491" s="119" t="s">
        <v>1760</v>
      </c>
      <c r="B491" s="191">
        <v>948484</v>
      </c>
      <c r="C491" s="126" t="s">
        <v>1578</v>
      </c>
      <c r="D491" s="120">
        <v>2012</v>
      </c>
      <c r="E491" s="126" t="s">
        <v>1778</v>
      </c>
      <c r="F491" s="120" t="s">
        <v>1580</v>
      </c>
      <c r="G491" s="120">
        <v>1</v>
      </c>
      <c r="H491" s="120">
        <v>1</v>
      </c>
      <c r="I491" s="120">
        <v>1</v>
      </c>
      <c r="J491" s="120">
        <v>20</v>
      </c>
      <c r="K491" s="121">
        <v>43943</v>
      </c>
      <c r="L491" s="120" t="s">
        <v>1581</v>
      </c>
    </row>
    <row r="492" spans="1:30" ht="15" customHeight="1">
      <c r="A492" s="125" t="s">
        <v>1779</v>
      </c>
      <c r="B492" s="190">
        <v>948985</v>
      </c>
      <c r="C492" s="126" t="s">
        <v>1781</v>
      </c>
      <c r="D492" s="120">
        <v>2010</v>
      </c>
      <c r="E492" s="126" t="s">
        <v>1782</v>
      </c>
      <c r="F492" s="120" t="s">
        <v>1783</v>
      </c>
      <c r="G492" s="120">
        <v>3</v>
      </c>
      <c r="H492" s="120">
        <v>3</v>
      </c>
      <c r="I492" s="120">
        <v>3</v>
      </c>
      <c r="J492" s="120">
        <v>46</v>
      </c>
      <c r="K492" s="121">
        <v>43943</v>
      </c>
      <c r="L492" s="174" t="s">
        <v>1784</v>
      </c>
    </row>
    <row r="493" spans="1:30" ht="15">
      <c r="A493" s="125" t="s">
        <v>1779</v>
      </c>
      <c r="B493" s="190">
        <v>948985</v>
      </c>
      <c r="C493" s="126" t="s">
        <v>1785</v>
      </c>
      <c r="D493" s="120">
        <v>2011</v>
      </c>
      <c r="E493" s="126" t="s">
        <v>1786</v>
      </c>
      <c r="F493" s="127" t="s">
        <v>276</v>
      </c>
      <c r="G493" s="120">
        <v>3</v>
      </c>
      <c r="H493" s="120">
        <v>1</v>
      </c>
      <c r="I493" s="120">
        <v>3</v>
      </c>
      <c r="J493" s="120">
        <v>35</v>
      </c>
      <c r="K493" s="121">
        <v>43943</v>
      </c>
      <c r="L493" s="120" t="s">
        <v>1787</v>
      </c>
    </row>
    <row r="494" spans="1:30" ht="18" customHeight="1">
      <c r="A494" s="125" t="s">
        <v>1779</v>
      </c>
      <c r="B494" s="190">
        <v>948985</v>
      </c>
      <c r="C494" s="126" t="s">
        <v>1788</v>
      </c>
      <c r="D494" s="120">
        <v>2010</v>
      </c>
      <c r="E494" s="126" t="s">
        <v>1789</v>
      </c>
      <c r="F494" s="120" t="s">
        <v>276</v>
      </c>
      <c r="G494" s="120">
        <v>3</v>
      </c>
      <c r="H494" s="120">
        <v>2</v>
      </c>
      <c r="I494" s="120">
        <v>3</v>
      </c>
      <c r="J494" s="120">
        <v>50</v>
      </c>
      <c r="K494" s="121">
        <v>43943</v>
      </c>
      <c r="L494" s="120" t="s">
        <v>1790</v>
      </c>
    </row>
    <row r="495" spans="1:30" ht="18" customHeight="1">
      <c r="A495" s="125" t="s">
        <v>1779</v>
      </c>
      <c r="B495" s="190">
        <v>948985</v>
      </c>
      <c r="C495" s="126" t="s">
        <v>1791</v>
      </c>
      <c r="D495" s="120">
        <v>2012</v>
      </c>
      <c r="E495" s="126" t="s">
        <v>1792</v>
      </c>
      <c r="F495" s="127" t="s">
        <v>21</v>
      </c>
      <c r="G495" s="120">
        <v>3</v>
      </c>
      <c r="H495" s="120">
        <v>1</v>
      </c>
      <c r="I495" s="120">
        <v>3</v>
      </c>
      <c r="J495" s="120">
        <v>57</v>
      </c>
      <c r="K495" s="121">
        <v>43943</v>
      </c>
      <c r="L495" s="120" t="s">
        <v>1793</v>
      </c>
    </row>
    <row r="496" spans="1:30" ht="18" customHeight="1">
      <c r="A496" s="119" t="s">
        <v>1794</v>
      </c>
      <c r="B496" s="191">
        <v>949387</v>
      </c>
      <c r="C496" s="126" t="s">
        <v>1795</v>
      </c>
      <c r="D496" s="120">
        <v>2011</v>
      </c>
      <c r="E496" s="126" t="s">
        <v>1796</v>
      </c>
      <c r="F496" s="120" t="s">
        <v>1797</v>
      </c>
      <c r="G496" s="120">
        <v>3</v>
      </c>
      <c r="H496" s="120">
        <v>3</v>
      </c>
      <c r="I496" s="120">
        <v>3</v>
      </c>
      <c r="J496" s="120">
        <v>16</v>
      </c>
      <c r="K496" s="121">
        <v>43943</v>
      </c>
      <c r="L496" s="122" t="s">
        <v>1798</v>
      </c>
    </row>
    <row r="497" spans="1:30" ht="15">
      <c r="A497" s="119" t="s">
        <v>1794</v>
      </c>
      <c r="B497" s="191">
        <v>949387</v>
      </c>
      <c r="C497" s="126" t="s">
        <v>1799</v>
      </c>
      <c r="D497" s="120">
        <v>2013</v>
      </c>
      <c r="E497" s="120" t="s">
        <v>1800</v>
      </c>
      <c r="F497" s="127" t="s">
        <v>265</v>
      </c>
      <c r="G497" s="120">
        <v>3</v>
      </c>
      <c r="H497" s="120">
        <v>2</v>
      </c>
      <c r="I497" s="120">
        <v>2</v>
      </c>
      <c r="J497" s="120">
        <v>144</v>
      </c>
      <c r="K497" s="121">
        <v>43943</v>
      </c>
      <c r="L497" s="120" t="s">
        <v>1801</v>
      </c>
    </row>
    <row r="498" spans="1:30" ht="15">
      <c r="A498" s="119" t="s">
        <v>1794</v>
      </c>
      <c r="B498" s="191">
        <v>949387</v>
      </c>
      <c r="C498" s="126" t="s">
        <v>1802</v>
      </c>
      <c r="D498" s="120">
        <v>2014</v>
      </c>
      <c r="E498" s="126" t="s">
        <v>1803</v>
      </c>
      <c r="F498" s="120" t="s">
        <v>276</v>
      </c>
      <c r="G498" s="120">
        <v>3</v>
      </c>
      <c r="H498" s="120">
        <v>2</v>
      </c>
      <c r="I498" s="120">
        <v>2</v>
      </c>
      <c r="J498" s="120">
        <v>12</v>
      </c>
      <c r="K498" s="121">
        <v>43943</v>
      </c>
      <c r="L498" s="123" t="s">
        <v>1804</v>
      </c>
    </row>
    <row r="499" spans="1:30" ht="15">
      <c r="A499" s="119" t="s">
        <v>1794</v>
      </c>
      <c r="B499" s="191">
        <v>949387</v>
      </c>
      <c r="C499" s="126" t="s">
        <v>1805</v>
      </c>
      <c r="D499" s="120">
        <v>2012</v>
      </c>
      <c r="E499" s="126" t="s">
        <v>1806</v>
      </c>
      <c r="F499" s="120" t="s">
        <v>1682</v>
      </c>
      <c r="G499" s="120">
        <v>3</v>
      </c>
      <c r="H499" s="120">
        <v>2</v>
      </c>
      <c r="I499" s="120">
        <v>3</v>
      </c>
      <c r="J499" s="120">
        <v>58</v>
      </c>
      <c r="K499" s="121">
        <v>43943</v>
      </c>
      <c r="L499" s="120" t="s">
        <v>1807</v>
      </c>
    </row>
    <row r="500" spans="1:30" ht="15" customHeight="1">
      <c r="A500" s="125" t="s">
        <v>1808</v>
      </c>
      <c r="B500" s="190">
        <v>952120</v>
      </c>
      <c r="C500" s="120" t="s">
        <v>1810</v>
      </c>
      <c r="D500" s="120">
        <v>2012</v>
      </c>
      <c r="E500" s="120" t="s">
        <v>1811</v>
      </c>
      <c r="F500" s="120" t="s">
        <v>1812</v>
      </c>
      <c r="G500" s="120">
        <v>1</v>
      </c>
      <c r="H500" s="120">
        <v>1</v>
      </c>
      <c r="I500" s="120">
        <v>1</v>
      </c>
      <c r="J500" s="120">
        <v>42</v>
      </c>
      <c r="K500" s="133">
        <v>43937</v>
      </c>
      <c r="L500" s="122" t="s">
        <v>1813</v>
      </c>
    </row>
    <row r="501" spans="1:30" ht="18.75" customHeight="1">
      <c r="A501" s="125" t="s">
        <v>1808</v>
      </c>
      <c r="B501" s="190">
        <v>952120</v>
      </c>
      <c r="C501" s="120" t="s">
        <v>1814</v>
      </c>
      <c r="D501" s="120">
        <v>2013</v>
      </c>
      <c r="E501" s="120" t="s">
        <v>1815</v>
      </c>
      <c r="F501" s="120" t="s">
        <v>1816</v>
      </c>
      <c r="G501" s="120">
        <v>1</v>
      </c>
      <c r="H501" s="120">
        <v>1</v>
      </c>
      <c r="I501" s="120">
        <v>1</v>
      </c>
      <c r="J501" s="120">
        <v>65</v>
      </c>
      <c r="K501" s="133">
        <v>43937</v>
      </c>
      <c r="L501" s="122" t="s">
        <v>1817</v>
      </c>
    </row>
    <row r="502" spans="1:30" ht="15">
      <c r="A502" s="125" t="s">
        <v>1808</v>
      </c>
      <c r="B502" s="190">
        <v>952120</v>
      </c>
      <c r="C502" s="120" t="s">
        <v>1133</v>
      </c>
      <c r="D502" s="120">
        <v>2011</v>
      </c>
      <c r="E502" s="120" t="s">
        <v>1134</v>
      </c>
      <c r="F502" s="120" t="s">
        <v>1135</v>
      </c>
      <c r="G502" s="120">
        <v>1</v>
      </c>
      <c r="H502" s="120">
        <v>1</v>
      </c>
      <c r="I502" s="120">
        <v>1</v>
      </c>
      <c r="J502" s="120">
        <v>41</v>
      </c>
      <c r="K502" s="133">
        <v>43937</v>
      </c>
      <c r="L502" s="124" t="s">
        <v>1136</v>
      </c>
    </row>
    <row r="503" spans="1:30" ht="15">
      <c r="A503" s="125" t="s">
        <v>1808</v>
      </c>
      <c r="B503" s="190">
        <v>952120</v>
      </c>
      <c r="C503" s="120" t="s">
        <v>1130</v>
      </c>
      <c r="D503" s="120">
        <v>2011</v>
      </c>
      <c r="E503" s="120" t="s">
        <v>1131</v>
      </c>
      <c r="F503" s="120" t="s">
        <v>1812</v>
      </c>
      <c r="G503" s="120">
        <v>1</v>
      </c>
      <c r="H503" s="120">
        <v>1</v>
      </c>
      <c r="I503" s="120">
        <v>1</v>
      </c>
      <c r="J503" s="120">
        <v>53</v>
      </c>
      <c r="K503" s="133">
        <v>43937</v>
      </c>
      <c r="L503" s="122" t="s">
        <v>1818</v>
      </c>
    </row>
    <row r="504" spans="1:30" ht="15">
      <c r="A504" s="125" t="s">
        <v>1808</v>
      </c>
      <c r="B504" s="190">
        <v>952120</v>
      </c>
      <c r="C504" s="120" t="s">
        <v>1819</v>
      </c>
      <c r="D504" s="120">
        <v>2013</v>
      </c>
      <c r="E504" s="120" t="s">
        <v>1820</v>
      </c>
      <c r="F504" s="120" t="s">
        <v>1821</v>
      </c>
      <c r="G504" s="120">
        <v>1</v>
      </c>
      <c r="H504" s="120">
        <v>1</v>
      </c>
      <c r="I504" s="120">
        <v>1</v>
      </c>
      <c r="J504" s="120">
        <v>33</v>
      </c>
      <c r="K504" s="133">
        <v>43937</v>
      </c>
      <c r="L504" s="122" t="s">
        <v>1822</v>
      </c>
    </row>
    <row r="505" spans="1:30" ht="15" customHeight="1">
      <c r="A505" s="125" t="s">
        <v>1808</v>
      </c>
      <c r="B505" s="190">
        <v>952120</v>
      </c>
      <c r="C505" s="120" t="s">
        <v>1823</v>
      </c>
      <c r="D505" s="120">
        <v>2013</v>
      </c>
      <c r="E505" s="120" t="s">
        <v>1465</v>
      </c>
      <c r="F505" s="120" t="s">
        <v>1824</v>
      </c>
      <c r="G505" s="120">
        <v>1</v>
      </c>
      <c r="H505" s="120">
        <v>1</v>
      </c>
      <c r="I505" s="120">
        <v>1</v>
      </c>
      <c r="J505" s="120">
        <v>24</v>
      </c>
      <c r="K505" s="133">
        <v>43937</v>
      </c>
      <c r="L505" s="122" t="s">
        <v>1825</v>
      </c>
    </row>
    <row r="506" spans="1:30" ht="15" customHeight="1">
      <c r="A506" s="119" t="s">
        <v>1826</v>
      </c>
      <c r="B506" s="191">
        <v>1010550</v>
      </c>
      <c r="C506" s="120" t="s">
        <v>1827</v>
      </c>
      <c r="D506" s="120">
        <v>2014</v>
      </c>
      <c r="E506" s="120" t="s">
        <v>1828</v>
      </c>
      <c r="F506" s="120" t="s">
        <v>186</v>
      </c>
      <c r="G506" s="120">
        <v>1</v>
      </c>
      <c r="H506" s="120">
        <v>1</v>
      </c>
      <c r="I506" s="120">
        <v>1</v>
      </c>
      <c r="J506" s="120">
        <v>33</v>
      </c>
      <c r="K506" s="121">
        <v>43937</v>
      </c>
      <c r="L506" s="124" t="s">
        <v>1829</v>
      </c>
      <c r="M506" s="120" t="s">
        <v>163</v>
      </c>
    </row>
    <row r="507" spans="1:30" ht="15.75" customHeight="1">
      <c r="A507" s="119" t="s">
        <v>1826</v>
      </c>
      <c r="B507" s="191">
        <v>1010550</v>
      </c>
      <c r="C507" s="120" t="s">
        <v>1830</v>
      </c>
      <c r="D507" s="120">
        <v>2014</v>
      </c>
      <c r="E507" s="120" t="s">
        <v>1831</v>
      </c>
      <c r="F507" s="120" t="s">
        <v>1832</v>
      </c>
      <c r="G507" s="120">
        <v>2</v>
      </c>
      <c r="H507" s="120">
        <v>1</v>
      </c>
      <c r="I507" s="120">
        <v>1</v>
      </c>
      <c r="J507" s="120">
        <v>13</v>
      </c>
      <c r="K507" s="121">
        <v>43937</v>
      </c>
      <c r="L507" s="122" t="s">
        <v>1833</v>
      </c>
      <c r="M507" s="120" t="s">
        <v>163</v>
      </c>
    </row>
    <row r="508" spans="1:30" ht="15.75" customHeight="1">
      <c r="A508" s="119" t="s">
        <v>1826</v>
      </c>
      <c r="B508" s="191">
        <v>1010550</v>
      </c>
      <c r="C508" s="120" t="s">
        <v>1834</v>
      </c>
      <c r="D508" s="120">
        <v>2014</v>
      </c>
      <c r="E508" s="120" t="s">
        <v>1835</v>
      </c>
      <c r="F508" s="120" t="s">
        <v>1836</v>
      </c>
      <c r="G508" s="120">
        <v>1</v>
      </c>
      <c r="H508" s="120">
        <v>1</v>
      </c>
      <c r="I508" s="120">
        <v>1</v>
      </c>
      <c r="J508" s="120">
        <v>92</v>
      </c>
      <c r="K508" s="121">
        <v>43937</v>
      </c>
      <c r="L508" s="122" t="s">
        <v>1837</v>
      </c>
      <c r="M508" s="120" t="s">
        <v>163</v>
      </c>
    </row>
    <row r="509" spans="1:30" ht="15.75" customHeight="1">
      <c r="A509" s="119" t="s">
        <v>1826</v>
      </c>
      <c r="B509" s="191">
        <v>1010550</v>
      </c>
      <c r="C509" s="120" t="s">
        <v>1838</v>
      </c>
      <c r="D509" s="120">
        <v>2014</v>
      </c>
      <c r="E509" s="120" t="s">
        <v>1839</v>
      </c>
      <c r="F509" s="120" t="s">
        <v>713</v>
      </c>
      <c r="G509" s="120">
        <v>2</v>
      </c>
      <c r="H509" s="120">
        <v>2</v>
      </c>
      <c r="I509" s="120">
        <v>3</v>
      </c>
      <c r="J509" s="120">
        <v>55</v>
      </c>
      <c r="K509" s="121">
        <v>43937</v>
      </c>
      <c r="L509" s="122" t="s">
        <v>1840</v>
      </c>
      <c r="M509" s="120" t="s">
        <v>163</v>
      </c>
    </row>
    <row r="510" spans="1:30" ht="15.75" customHeight="1">
      <c r="A510" s="119" t="s">
        <v>1826</v>
      </c>
      <c r="B510" s="191">
        <v>1010550</v>
      </c>
      <c r="C510" s="120" t="s">
        <v>1841</v>
      </c>
      <c r="D510" s="120">
        <v>2012</v>
      </c>
      <c r="E510" s="120" t="s">
        <v>1842</v>
      </c>
      <c r="F510" s="120" t="s">
        <v>1843</v>
      </c>
      <c r="G510" s="120">
        <v>1</v>
      </c>
      <c r="H510" s="120">
        <v>1</v>
      </c>
      <c r="I510" s="120">
        <v>1</v>
      </c>
      <c r="J510" s="120">
        <v>0</v>
      </c>
      <c r="K510" s="121">
        <v>43937</v>
      </c>
      <c r="L510" s="122" t="s">
        <v>1844</v>
      </c>
      <c r="M510" s="120" t="s">
        <v>1845</v>
      </c>
      <c r="N510" s="128"/>
      <c r="O510" s="128"/>
      <c r="P510" s="128"/>
      <c r="Q510" s="128"/>
      <c r="R510" s="128"/>
      <c r="S510" s="128"/>
      <c r="T510" s="128"/>
      <c r="U510" s="128"/>
      <c r="V510" s="128"/>
      <c r="W510" s="128"/>
      <c r="X510" s="128"/>
      <c r="Y510" s="128"/>
      <c r="Z510" s="128"/>
      <c r="AA510" s="128"/>
      <c r="AB510" s="128"/>
      <c r="AC510" s="128"/>
      <c r="AD510" s="128"/>
    </row>
    <row r="511" spans="1:30" ht="15.75" customHeight="1">
      <c r="A511" s="119" t="s">
        <v>1826</v>
      </c>
      <c r="B511" s="191">
        <v>1010550</v>
      </c>
      <c r="C511" s="120" t="s">
        <v>1846</v>
      </c>
      <c r="D511" s="120">
        <v>2013</v>
      </c>
      <c r="E511" s="120" t="s">
        <v>1847</v>
      </c>
      <c r="F511" s="120" t="s">
        <v>1848</v>
      </c>
      <c r="G511" s="120">
        <v>1</v>
      </c>
      <c r="H511" s="120">
        <v>1</v>
      </c>
      <c r="I511" s="120">
        <v>1</v>
      </c>
      <c r="J511" s="120">
        <v>145</v>
      </c>
      <c r="K511" s="121">
        <v>43937</v>
      </c>
      <c r="L511" s="124" t="s">
        <v>1849</v>
      </c>
      <c r="M511" s="120" t="s">
        <v>163</v>
      </c>
    </row>
    <row r="512" spans="1:30" ht="15.75" customHeight="1">
      <c r="A512" s="119" t="s">
        <v>1826</v>
      </c>
      <c r="B512" s="191">
        <v>1010550</v>
      </c>
      <c r="C512" s="120" t="s">
        <v>1850</v>
      </c>
      <c r="D512" s="120">
        <v>2012</v>
      </c>
      <c r="E512" s="120" t="s">
        <v>1851</v>
      </c>
      <c r="F512" s="120" t="s">
        <v>1852</v>
      </c>
      <c r="G512" s="120">
        <v>1</v>
      </c>
      <c r="H512" s="120">
        <v>1</v>
      </c>
      <c r="I512" s="120">
        <v>1</v>
      </c>
      <c r="J512" s="120">
        <v>2</v>
      </c>
      <c r="K512" s="121">
        <v>43937</v>
      </c>
      <c r="L512" s="122" t="s">
        <v>1853</v>
      </c>
      <c r="M512" s="120" t="s">
        <v>1854</v>
      </c>
      <c r="N512" s="128"/>
      <c r="O512" s="128"/>
      <c r="P512" s="128"/>
      <c r="Q512" s="128"/>
      <c r="R512" s="128"/>
      <c r="S512" s="128"/>
      <c r="T512" s="128"/>
      <c r="U512" s="128"/>
      <c r="V512" s="128"/>
      <c r="W512" s="128"/>
      <c r="X512" s="128"/>
      <c r="Y512" s="128"/>
      <c r="Z512" s="128"/>
      <c r="AA512" s="128"/>
      <c r="AB512" s="128"/>
      <c r="AC512" s="128"/>
      <c r="AD512" s="128"/>
    </row>
    <row r="513" spans="1:13" ht="15.75" customHeight="1">
      <c r="A513" s="119" t="s">
        <v>1826</v>
      </c>
      <c r="B513" s="191">
        <v>1010550</v>
      </c>
      <c r="C513" s="120" t="s">
        <v>1855</v>
      </c>
      <c r="D513" s="120">
        <v>2012</v>
      </c>
      <c r="E513" s="120" t="s">
        <v>1856</v>
      </c>
      <c r="F513" s="120" t="s">
        <v>1857</v>
      </c>
      <c r="G513" s="120">
        <v>3</v>
      </c>
      <c r="H513" s="120">
        <v>3</v>
      </c>
      <c r="I513" s="120"/>
      <c r="J513" s="120">
        <v>244</v>
      </c>
      <c r="K513" s="121">
        <v>43937</v>
      </c>
      <c r="L513" s="122" t="s">
        <v>1858</v>
      </c>
      <c r="M513" s="120" t="s">
        <v>163</v>
      </c>
    </row>
    <row r="514" spans="1:13" ht="15.75" customHeight="1">
      <c r="A514" s="119" t="s">
        <v>1826</v>
      </c>
      <c r="B514" s="191">
        <v>1010550</v>
      </c>
      <c r="C514" s="120" t="s">
        <v>1859</v>
      </c>
      <c r="D514" s="120">
        <v>2015</v>
      </c>
      <c r="E514" s="120" t="s">
        <v>1860</v>
      </c>
      <c r="F514" s="120" t="s">
        <v>111</v>
      </c>
      <c r="G514" s="120">
        <v>1</v>
      </c>
      <c r="H514" s="120">
        <v>2</v>
      </c>
      <c r="I514" s="120">
        <v>2</v>
      </c>
      <c r="J514" s="120">
        <v>36</v>
      </c>
      <c r="K514" s="121">
        <v>43937</v>
      </c>
      <c r="L514" s="122" t="s">
        <v>1861</v>
      </c>
      <c r="M514" s="120" t="s">
        <v>163</v>
      </c>
    </row>
    <row r="515" spans="1:13" ht="15.75" customHeight="1">
      <c r="A515" s="119" t="s">
        <v>1826</v>
      </c>
      <c r="B515" s="191">
        <v>1010550</v>
      </c>
      <c r="C515" s="126" t="s">
        <v>1862</v>
      </c>
      <c r="D515" s="120">
        <v>2014</v>
      </c>
      <c r="E515" s="120" t="s">
        <v>1863</v>
      </c>
      <c r="F515" s="120" t="s">
        <v>980</v>
      </c>
      <c r="G515" s="120">
        <v>3</v>
      </c>
      <c r="H515" s="120">
        <v>3</v>
      </c>
      <c r="I515" s="120">
        <v>3</v>
      </c>
      <c r="J515" s="120">
        <v>71</v>
      </c>
      <c r="K515" s="121">
        <v>44028</v>
      </c>
      <c r="L515" s="131" t="s">
        <v>1864</v>
      </c>
    </row>
    <row r="516" spans="1:13" ht="15.75" customHeight="1">
      <c r="A516" s="125" t="s">
        <v>1865</v>
      </c>
      <c r="B516" s="190">
        <v>1013296</v>
      </c>
      <c r="C516" s="120" t="s">
        <v>1867</v>
      </c>
      <c r="D516" s="120">
        <v>2012</v>
      </c>
      <c r="E516" s="120" t="s">
        <v>1868</v>
      </c>
      <c r="F516" s="120" t="s">
        <v>1869</v>
      </c>
      <c r="G516" s="120">
        <v>1</v>
      </c>
      <c r="H516" s="120">
        <v>1</v>
      </c>
      <c r="I516" s="120">
        <v>1</v>
      </c>
      <c r="J516" s="120">
        <v>25</v>
      </c>
      <c r="K516" s="121">
        <v>43942</v>
      </c>
      <c r="L516" s="144" t="s">
        <v>1870</v>
      </c>
    </row>
    <row r="517" spans="1:13" ht="15.75" customHeight="1">
      <c r="A517" s="125" t="s">
        <v>1865</v>
      </c>
      <c r="B517" s="190">
        <v>1013296</v>
      </c>
      <c r="C517" s="120" t="s">
        <v>1871</v>
      </c>
      <c r="D517" s="120">
        <v>2014</v>
      </c>
      <c r="E517" s="120" t="s">
        <v>1868</v>
      </c>
      <c r="F517" s="120" t="s">
        <v>1872</v>
      </c>
      <c r="G517" s="120">
        <v>1</v>
      </c>
      <c r="H517" s="120">
        <v>1</v>
      </c>
      <c r="I517" s="120">
        <v>1</v>
      </c>
      <c r="J517" s="120">
        <v>37</v>
      </c>
      <c r="K517" s="121">
        <v>43942</v>
      </c>
      <c r="L517" s="122" t="s">
        <v>1873</v>
      </c>
    </row>
    <row r="518" spans="1:13" ht="15">
      <c r="A518" s="125" t="s">
        <v>1865</v>
      </c>
      <c r="B518" s="190">
        <v>1013296</v>
      </c>
      <c r="C518" s="120" t="s">
        <v>1874</v>
      </c>
      <c r="D518" s="120">
        <v>2013</v>
      </c>
      <c r="E518" s="120" t="s">
        <v>1868</v>
      </c>
      <c r="F518" s="120" t="s">
        <v>1875</v>
      </c>
      <c r="G518" s="120">
        <v>1</v>
      </c>
      <c r="H518" s="120">
        <v>1</v>
      </c>
      <c r="I518" s="120">
        <v>1</v>
      </c>
      <c r="J518" s="120">
        <v>38</v>
      </c>
      <c r="K518" s="121">
        <v>43942</v>
      </c>
      <c r="L518" s="122" t="s">
        <v>1876</v>
      </c>
    </row>
    <row r="519" spans="1:13" ht="15">
      <c r="A519" s="119" t="s">
        <v>1877</v>
      </c>
      <c r="B519" s="191">
        <v>1038651</v>
      </c>
      <c r="C519" s="120" t="s">
        <v>1878</v>
      </c>
      <c r="D519" s="120">
        <v>2015</v>
      </c>
      <c r="E519" s="120" t="s">
        <v>1879</v>
      </c>
      <c r="F519" s="120" t="s">
        <v>1880</v>
      </c>
      <c r="G519" s="120">
        <v>3</v>
      </c>
      <c r="H519" s="120">
        <v>3</v>
      </c>
      <c r="I519" s="120">
        <v>3</v>
      </c>
      <c r="J519" s="120">
        <v>16</v>
      </c>
      <c r="K519" s="172">
        <v>43909</v>
      </c>
      <c r="L519" s="122" t="s">
        <v>1881</v>
      </c>
      <c r="M519" s="120" t="s">
        <v>163</v>
      </c>
    </row>
    <row r="520" spans="1:13" ht="15">
      <c r="A520" s="119" t="s">
        <v>1877</v>
      </c>
      <c r="B520" s="191">
        <v>1038651</v>
      </c>
      <c r="C520" s="120" t="s">
        <v>1882</v>
      </c>
      <c r="D520" s="120">
        <v>2012</v>
      </c>
      <c r="E520" s="126" t="s">
        <v>1883</v>
      </c>
      <c r="F520" s="127" t="s">
        <v>529</v>
      </c>
      <c r="G520" s="120"/>
      <c r="H520" s="120">
        <v>3</v>
      </c>
      <c r="I520" s="120">
        <v>3</v>
      </c>
      <c r="J520" s="120">
        <v>178</v>
      </c>
      <c r="K520" s="172">
        <v>44028</v>
      </c>
      <c r="L520" s="122" t="s">
        <v>1884</v>
      </c>
      <c r="M520" s="120" t="s">
        <v>163</v>
      </c>
    </row>
    <row r="521" spans="1:13" ht="15">
      <c r="A521" s="119" t="s">
        <v>1877</v>
      </c>
      <c r="B521" s="191">
        <v>1038651</v>
      </c>
      <c r="C521" s="120" t="s">
        <v>1885</v>
      </c>
      <c r="D521" s="120">
        <v>2010</v>
      </c>
      <c r="E521" s="120" t="s">
        <v>1886</v>
      </c>
      <c r="F521" s="127" t="s">
        <v>962</v>
      </c>
      <c r="G521" s="120"/>
      <c r="H521" s="120">
        <v>3</v>
      </c>
      <c r="I521" s="120">
        <v>3</v>
      </c>
      <c r="J521" s="120">
        <v>48</v>
      </c>
      <c r="K521" s="172">
        <v>44028</v>
      </c>
      <c r="L521" s="122" t="s">
        <v>1887</v>
      </c>
      <c r="M521" s="120" t="s">
        <v>163</v>
      </c>
    </row>
    <row r="522" spans="1:13" ht="15">
      <c r="A522" s="119" t="s">
        <v>1877</v>
      </c>
      <c r="B522" s="191">
        <v>1038651</v>
      </c>
      <c r="C522" s="120" t="s">
        <v>1888</v>
      </c>
      <c r="D522" s="120">
        <v>2013</v>
      </c>
      <c r="E522" s="120" t="s">
        <v>1889</v>
      </c>
      <c r="F522" s="126" t="s">
        <v>1493</v>
      </c>
      <c r="G522" s="120"/>
      <c r="H522" s="120">
        <v>3</v>
      </c>
      <c r="I522" s="120">
        <v>3</v>
      </c>
      <c r="J522" s="120">
        <v>35</v>
      </c>
      <c r="K522" s="172">
        <v>44028</v>
      </c>
      <c r="L522" s="122" t="s">
        <v>1890</v>
      </c>
      <c r="M522" s="120" t="s">
        <v>1891</v>
      </c>
    </row>
    <row r="523" spans="1:13" ht="15">
      <c r="A523" s="119" t="s">
        <v>1877</v>
      </c>
      <c r="B523" s="191">
        <v>1038651</v>
      </c>
      <c r="C523" s="120" t="s">
        <v>1892</v>
      </c>
      <c r="D523" s="120">
        <v>2013</v>
      </c>
      <c r="E523" s="126" t="s">
        <v>1893</v>
      </c>
      <c r="F523" s="127" t="s">
        <v>1836</v>
      </c>
      <c r="G523" s="120"/>
      <c r="H523" s="120">
        <v>3</v>
      </c>
      <c r="I523" s="120">
        <v>3</v>
      </c>
      <c r="J523" s="120">
        <v>25</v>
      </c>
      <c r="K523" s="172">
        <v>44028</v>
      </c>
      <c r="L523" s="122" t="s">
        <v>1894</v>
      </c>
      <c r="M523" s="120" t="s">
        <v>163</v>
      </c>
    </row>
    <row r="524" spans="1:13" ht="15">
      <c r="A524" s="119" t="s">
        <v>1877</v>
      </c>
      <c r="B524" s="191">
        <v>1038651</v>
      </c>
      <c r="C524" s="120" t="s">
        <v>1895</v>
      </c>
      <c r="D524" s="120">
        <v>2013</v>
      </c>
      <c r="E524" s="120" t="s">
        <v>1886</v>
      </c>
      <c r="F524" s="120" t="s">
        <v>1896</v>
      </c>
      <c r="G524" s="120"/>
      <c r="H524" s="120">
        <v>3</v>
      </c>
      <c r="I524" s="120">
        <v>3</v>
      </c>
      <c r="J524" s="120">
        <v>6</v>
      </c>
      <c r="K524" s="172">
        <v>44028</v>
      </c>
      <c r="L524" s="122" t="s">
        <v>1897</v>
      </c>
      <c r="M524" s="120" t="s">
        <v>163</v>
      </c>
    </row>
    <row r="525" spans="1:13" ht="15">
      <c r="A525" s="119" t="s">
        <v>1877</v>
      </c>
      <c r="B525" s="191">
        <v>1038651</v>
      </c>
      <c r="C525" s="126" t="s">
        <v>1898</v>
      </c>
      <c r="D525" s="120">
        <v>2013</v>
      </c>
      <c r="E525" s="120" t="s">
        <v>1899</v>
      </c>
      <c r="F525" s="120" t="s">
        <v>1900</v>
      </c>
      <c r="G525" s="120"/>
      <c r="H525" s="120">
        <v>3</v>
      </c>
      <c r="I525" s="120">
        <v>3</v>
      </c>
      <c r="J525" s="120">
        <v>57</v>
      </c>
      <c r="K525" s="172">
        <v>44028</v>
      </c>
      <c r="L525" s="122" t="s">
        <v>1901</v>
      </c>
      <c r="M525" s="120" t="s">
        <v>1902</v>
      </c>
    </row>
    <row r="526" spans="1:13" ht="15">
      <c r="A526" s="119" t="s">
        <v>1877</v>
      </c>
      <c r="B526" s="191">
        <v>1038651</v>
      </c>
      <c r="C526" s="126" t="s">
        <v>1903</v>
      </c>
      <c r="D526" s="120">
        <v>2015</v>
      </c>
      <c r="E526" s="120" t="s">
        <v>1904</v>
      </c>
      <c r="F526" s="120" t="s">
        <v>1836</v>
      </c>
      <c r="G526" s="120"/>
      <c r="H526" s="120">
        <v>3</v>
      </c>
      <c r="I526" s="120">
        <v>3</v>
      </c>
      <c r="J526" s="120">
        <v>70</v>
      </c>
      <c r="K526" s="172">
        <v>44028</v>
      </c>
      <c r="L526" s="122" t="s">
        <v>1905</v>
      </c>
      <c r="M526" s="120" t="s">
        <v>163</v>
      </c>
    </row>
    <row r="527" spans="1:13" ht="18">
      <c r="A527" s="119" t="s">
        <v>1877</v>
      </c>
      <c r="B527" s="191">
        <v>1038651</v>
      </c>
      <c r="C527" s="120" t="s">
        <v>1906</v>
      </c>
      <c r="D527" s="120">
        <v>2015</v>
      </c>
      <c r="E527" s="120" t="s">
        <v>1907</v>
      </c>
      <c r="F527" s="127" t="s">
        <v>1908</v>
      </c>
      <c r="G527" s="120"/>
      <c r="H527" s="120">
        <v>3</v>
      </c>
      <c r="I527" s="120">
        <v>3</v>
      </c>
      <c r="J527" s="120">
        <v>5</v>
      </c>
      <c r="K527" s="172">
        <v>44028</v>
      </c>
      <c r="L527" s="168" t="s">
        <v>1909</v>
      </c>
      <c r="M527" s="120" t="s">
        <v>163</v>
      </c>
    </row>
    <row r="528" spans="1:13" ht="18">
      <c r="A528" s="119" t="s">
        <v>1877</v>
      </c>
      <c r="B528" s="191">
        <v>1038651</v>
      </c>
      <c r="C528" s="120" t="s">
        <v>1910</v>
      </c>
      <c r="D528" s="120">
        <v>2015</v>
      </c>
      <c r="E528" s="120" t="s">
        <v>1911</v>
      </c>
      <c r="F528" s="127" t="s">
        <v>1836</v>
      </c>
      <c r="G528" s="120"/>
      <c r="H528" s="120">
        <v>3</v>
      </c>
      <c r="I528" s="120">
        <v>3</v>
      </c>
      <c r="J528" s="120">
        <v>9</v>
      </c>
      <c r="K528" s="172">
        <v>44028</v>
      </c>
      <c r="L528" s="157" t="s">
        <v>1912</v>
      </c>
      <c r="M528" s="120" t="s">
        <v>163</v>
      </c>
    </row>
    <row r="529" spans="1:13" ht="15">
      <c r="A529" s="119" t="s">
        <v>1913</v>
      </c>
      <c r="B529" s="191">
        <v>1038916</v>
      </c>
      <c r="C529" s="120" t="s">
        <v>1914</v>
      </c>
      <c r="D529" s="120">
        <v>2018</v>
      </c>
      <c r="E529" s="120" t="s">
        <v>1915</v>
      </c>
      <c r="F529" s="120" t="s">
        <v>1916</v>
      </c>
      <c r="G529" s="120">
        <v>2</v>
      </c>
      <c r="H529" s="120">
        <v>3</v>
      </c>
      <c r="I529" s="120">
        <v>3</v>
      </c>
      <c r="J529" s="120">
        <v>0</v>
      </c>
      <c r="K529" s="172">
        <v>43909</v>
      </c>
      <c r="L529" s="122" t="s">
        <v>1917</v>
      </c>
    </row>
    <row r="530" spans="1:13" ht="15">
      <c r="A530" s="125" t="s">
        <v>1918</v>
      </c>
      <c r="B530" s="190">
        <v>1039127</v>
      </c>
      <c r="C530" s="126" t="s">
        <v>1920</v>
      </c>
      <c r="D530" s="120">
        <v>2013</v>
      </c>
      <c r="E530" s="126" t="s">
        <v>1921</v>
      </c>
      <c r="F530" s="120" t="s">
        <v>1689</v>
      </c>
      <c r="G530" s="120">
        <v>3</v>
      </c>
      <c r="H530" s="120">
        <v>1</v>
      </c>
      <c r="I530" s="120">
        <v>1</v>
      </c>
      <c r="J530" s="120">
        <v>21</v>
      </c>
      <c r="K530" s="133">
        <v>43937</v>
      </c>
      <c r="L530" s="122" t="s">
        <v>1922</v>
      </c>
    </row>
    <row r="531" spans="1:13" ht="15">
      <c r="A531" s="125" t="s">
        <v>1918</v>
      </c>
      <c r="B531" s="190">
        <v>1039127</v>
      </c>
      <c r="C531" s="126" t="s">
        <v>1923</v>
      </c>
      <c r="D531" s="120">
        <v>2013</v>
      </c>
      <c r="E531" s="120" t="s">
        <v>1924</v>
      </c>
      <c r="F531" s="120" t="s">
        <v>1689</v>
      </c>
      <c r="G531" s="120">
        <v>1</v>
      </c>
      <c r="H531" s="120">
        <v>1</v>
      </c>
      <c r="I531" s="120">
        <v>1</v>
      </c>
      <c r="J531" s="120">
        <v>12</v>
      </c>
      <c r="K531" s="133">
        <v>43937</v>
      </c>
      <c r="L531" s="122" t="s">
        <v>1925</v>
      </c>
    </row>
    <row r="532" spans="1:13" ht="15">
      <c r="A532" s="125" t="s">
        <v>1918</v>
      </c>
      <c r="B532" s="190">
        <v>1039127</v>
      </c>
      <c r="C532" s="126" t="s">
        <v>1926</v>
      </c>
      <c r="D532" s="120">
        <v>2013</v>
      </c>
      <c r="E532" s="126" t="s">
        <v>1927</v>
      </c>
      <c r="F532" s="120" t="s">
        <v>1689</v>
      </c>
      <c r="G532" s="120">
        <v>2</v>
      </c>
      <c r="H532" s="120">
        <v>2</v>
      </c>
      <c r="I532" s="120">
        <v>1</v>
      </c>
      <c r="J532" s="120">
        <v>15</v>
      </c>
      <c r="K532" s="133">
        <v>43937</v>
      </c>
      <c r="L532" s="122" t="s">
        <v>1928</v>
      </c>
    </row>
    <row r="533" spans="1:13" ht="15">
      <c r="A533" s="125" t="s">
        <v>1918</v>
      </c>
      <c r="B533" s="190">
        <v>1039127</v>
      </c>
      <c r="C533" s="126" t="s">
        <v>1929</v>
      </c>
      <c r="D533" s="120">
        <v>2013</v>
      </c>
      <c r="E533" s="120" t="s">
        <v>1930</v>
      </c>
      <c r="F533" s="120" t="s">
        <v>1689</v>
      </c>
      <c r="G533" s="120">
        <v>2</v>
      </c>
      <c r="H533" s="120">
        <v>2</v>
      </c>
      <c r="I533" s="120">
        <v>3</v>
      </c>
      <c r="J533" s="120">
        <v>1</v>
      </c>
      <c r="K533" s="133">
        <v>43937</v>
      </c>
      <c r="L533" s="122" t="s">
        <v>1931</v>
      </c>
    </row>
    <row r="534" spans="1:13" ht="15">
      <c r="A534" s="125" t="s">
        <v>1918</v>
      </c>
      <c r="B534" s="190">
        <v>1039127</v>
      </c>
      <c r="C534" s="126" t="s">
        <v>1932</v>
      </c>
      <c r="D534" s="120">
        <v>2013</v>
      </c>
      <c r="E534" s="120" t="s">
        <v>1933</v>
      </c>
      <c r="F534" s="120" t="s">
        <v>1689</v>
      </c>
      <c r="G534" s="120">
        <v>2</v>
      </c>
      <c r="H534" s="120">
        <v>2</v>
      </c>
      <c r="I534" s="120">
        <v>3</v>
      </c>
      <c r="J534" s="120">
        <v>30</v>
      </c>
      <c r="K534" s="133">
        <v>43937</v>
      </c>
      <c r="L534" s="122" t="s">
        <v>1934</v>
      </c>
    </row>
    <row r="535" spans="1:13" ht="15">
      <c r="A535" s="125" t="s">
        <v>1918</v>
      </c>
      <c r="B535" s="190">
        <v>1039127</v>
      </c>
      <c r="C535" s="126" t="s">
        <v>1935</v>
      </c>
      <c r="D535" s="120">
        <v>2013</v>
      </c>
      <c r="E535" s="126" t="s">
        <v>1936</v>
      </c>
      <c r="F535" s="120" t="s">
        <v>1689</v>
      </c>
      <c r="G535" s="120">
        <v>3</v>
      </c>
      <c r="H535" s="120">
        <v>1</v>
      </c>
      <c r="I535" s="120">
        <v>1</v>
      </c>
      <c r="J535" s="120">
        <v>9</v>
      </c>
      <c r="K535" s="133">
        <v>43937</v>
      </c>
      <c r="L535" s="122" t="s">
        <v>1937</v>
      </c>
    </row>
    <row r="536" spans="1:13" ht="15">
      <c r="A536" s="125" t="s">
        <v>1918</v>
      </c>
      <c r="B536" s="190">
        <v>1039127</v>
      </c>
      <c r="C536" s="126" t="s">
        <v>1938</v>
      </c>
      <c r="D536" s="120">
        <v>2013</v>
      </c>
      <c r="E536" s="126" t="s">
        <v>1939</v>
      </c>
      <c r="F536" s="120" t="s">
        <v>1689</v>
      </c>
      <c r="G536" s="120">
        <v>1</v>
      </c>
      <c r="H536" s="120">
        <v>1</v>
      </c>
      <c r="I536" s="120">
        <v>1</v>
      </c>
      <c r="J536" s="120">
        <v>8</v>
      </c>
      <c r="K536" s="133">
        <v>43937</v>
      </c>
      <c r="L536" s="122" t="s">
        <v>1940</v>
      </c>
    </row>
    <row r="537" spans="1:13" ht="15">
      <c r="A537" s="125" t="s">
        <v>1918</v>
      </c>
      <c r="B537" s="190">
        <v>1039127</v>
      </c>
      <c r="C537" s="126" t="s">
        <v>1941</v>
      </c>
      <c r="D537" s="120">
        <v>2013</v>
      </c>
      <c r="E537" s="120" t="s">
        <v>1942</v>
      </c>
      <c r="F537" s="120" t="s">
        <v>1689</v>
      </c>
      <c r="G537" s="120">
        <v>1</v>
      </c>
      <c r="H537" s="120">
        <v>1</v>
      </c>
      <c r="I537" s="120">
        <v>1</v>
      </c>
      <c r="J537" s="120">
        <v>3</v>
      </c>
      <c r="K537" s="133">
        <v>43937</v>
      </c>
      <c r="L537" s="122" t="s">
        <v>1943</v>
      </c>
    </row>
    <row r="538" spans="1:13" ht="18" customHeight="1">
      <c r="A538" s="125" t="s">
        <v>1944</v>
      </c>
      <c r="B538" s="190">
        <v>1045198</v>
      </c>
      <c r="C538" s="126" t="s">
        <v>1946</v>
      </c>
      <c r="D538" s="120">
        <v>2013</v>
      </c>
      <c r="E538" s="126" t="s">
        <v>1947</v>
      </c>
      <c r="F538" s="127" t="s">
        <v>962</v>
      </c>
      <c r="G538" s="120">
        <v>2</v>
      </c>
      <c r="H538" s="120">
        <v>2</v>
      </c>
      <c r="I538" s="120">
        <v>2</v>
      </c>
      <c r="J538" s="120">
        <v>126</v>
      </c>
      <c r="K538" s="148">
        <v>43943</v>
      </c>
      <c r="L538" s="131" t="s">
        <v>1948</v>
      </c>
    </row>
    <row r="539" spans="1:13" ht="18">
      <c r="A539" s="125" t="s">
        <v>1944</v>
      </c>
      <c r="B539" s="190">
        <v>1045198</v>
      </c>
      <c r="C539" s="120" t="s">
        <v>1949</v>
      </c>
      <c r="D539" s="120">
        <v>2012</v>
      </c>
      <c r="E539" s="126" t="s">
        <v>1950</v>
      </c>
      <c r="F539" s="127" t="s">
        <v>1816</v>
      </c>
      <c r="G539" s="120">
        <v>3</v>
      </c>
      <c r="H539" s="120">
        <v>3</v>
      </c>
      <c r="I539" s="120">
        <v>3</v>
      </c>
      <c r="J539" s="120">
        <v>227</v>
      </c>
      <c r="K539" s="148">
        <v>43943</v>
      </c>
      <c r="L539" s="175" t="s">
        <v>1951</v>
      </c>
    </row>
    <row r="540" spans="1:13" ht="18">
      <c r="A540" s="125" t="s">
        <v>1944</v>
      </c>
      <c r="B540" s="190">
        <v>1045198</v>
      </c>
      <c r="C540" s="126" t="s">
        <v>1952</v>
      </c>
      <c r="D540" s="120">
        <v>2015</v>
      </c>
      <c r="E540" s="126" t="s">
        <v>1953</v>
      </c>
      <c r="F540" s="127" t="s">
        <v>537</v>
      </c>
      <c r="G540" s="120">
        <v>3</v>
      </c>
      <c r="H540" s="120">
        <v>3</v>
      </c>
      <c r="I540" s="120">
        <v>3</v>
      </c>
      <c r="J540" s="120">
        <v>15</v>
      </c>
      <c r="K540" s="148">
        <v>43943</v>
      </c>
      <c r="L540" s="157" t="s">
        <v>1954</v>
      </c>
    </row>
    <row r="541" spans="1:13" ht="17.25" customHeight="1">
      <c r="A541" s="119" t="s">
        <v>1955</v>
      </c>
      <c r="B541" s="191">
        <v>1114953</v>
      </c>
      <c r="C541" s="120" t="s">
        <v>1956</v>
      </c>
      <c r="D541" s="120">
        <v>2013</v>
      </c>
      <c r="E541" s="126" t="s">
        <v>1957</v>
      </c>
      <c r="F541" s="127" t="s">
        <v>1612</v>
      </c>
      <c r="G541" s="120">
        <v>2</v>
      </c>
      <c r="H541" s="120">
        <v>2</v>
      </c>
      <c r="I541" s="120">
        <v>1</v>
      </c>
      <c r="J541" s="120">
        <v>48</v>
      </c>
      <c r="K541" s="121">
        <v>43933</v>
      </c>
      <c r="L541" s="122" t="s">
        <v>1958</v>
      </c>
    </row>
    <row r="542" spans="1:13" ht="15">
      <c r="A542" s="119" t="s">
        <v>1955</v>
      </c>
      <c r="B542" s="191">
        <v>1114953</v>
      </c>
      <c r="C542" s="120" t="s">
        <v>1959</v>
      </c>
      <c r="D542" s="120">
        <v>2013</v>
      </c>
      <c r="E542" s="126" t="s">
        <v>1960</v>
      </c>
      <c r="F542" s="127" t="s">
        <v>1961</v>
      </c>
      <c r="G542" s="120">
        <v>1</v>
      </c>
      <c r="H542" s="120">
        <v>1</v>
      </c>
      <c r="I542" s="120">
        <v>1</v>
      </c>
      <c r="J542" s="120">
        <v>92</v>
      </c>
      <c r="K542" s="121">
        <v>43933</v>
      </c>
      <c r="L542" s="122" t="s">
        <v>1962</v>
      </c>
    </row>
    <row r="543" spans="1:13" ht="19.5" customHeight="1">
      <c r="A543" s="119" t="s">
        <v>1955</v>
      </c>
      <c r="B543" s="191">
        <v>1114953</v>
      </c>
      <c r="C543" s="126" t="s">
        <v>1963</v>
      </c>
      <c r="D543" s="120">
        <v>2013</v>
      </c>
      <c r="E543" s="120" t="s">
        <v>1964</v>
      </c>
      <c r="F543" s="127" t="s">
        <v>1965</v>
      </c>
      <c r="G543" s="120">
        <v>2</v>
      </c>
      <c r="H543" s="120">
        <v>2</v>
      </c>
      <c r="I543" s="120">
        <v>1</v>
      </c>
      <c r="J543" s="120">
        <v>27</v>
      </c>
      <c r="K543" s="121">
        <v>43933</v>
      </c>
      <c r="L543" s="122" t="s">
        <v>1966</v>
      </c>
    </row>
    <row r="544" spans="1:13" ht="19.5" customHeight="1">
      <c r="A544" s="125" t="s">
        <v>1967</v>
      </c>
      <c r="B544" s="190">
        <v>1114964</v>
      </c>
      <c r="C544" s="120" t="s">
        <v>1969</v>
      </c>
      <c r="D544" s="120">
        <v>2013</v>
      </c>
      <c r="E544" s="120" t="s">
        <v>1970</v>
      </c>
      <c r="F544" s="120" t="s">
        <v>115</v>
      </c>
      <c r="G544" s="120">
        <v>3</v>
      </c>
      <c r="H544" s="120">
        <v>2</v>
      </c>
      <c r="I544" s="120">
        <v>1</v>
      </c>
      <c r="J544" s="120">
        <v>30</v>
      </c>
      <c r="K544" s="121">
        <v>43930</v>
      </c>
      <c r="L544" s="124" t="s">
        <v>1971</v>
      </c>
      <c r="M544" s="120" t="s">
        <v>1972</v>
      </c>
    </row>
    <row r="545" spans="1:30" ht="19.5" customHeight="1">
      <c r="A545" s="119" t="s">
        <v>1955</v>
      </c>
      <c r="B545" s="191">
        <v>1114953</v>
      </c>
      <c r="C545" s="126" t="s">
        <v>1973</v>
      </c>
      <c r="D545" s="120">
        <v>2013</v>
      </c>
      <c r="E545" s="120" t="s">
        <v>1974</v>
      </c>
      <c r="F545" s="127" t="s">
        <v>1975</v>
      </c>
      <c r="G545" s="120">
        <v>3</v>
      </c>
      <c r="H545" s="120">
        <v>3</v>
      </c>
      <c r="I545" s="120">
        <v>1</v>
      </c>
      <c r="J545" s="120">
        <v>26</v>
      </c>
      <c r="K545" s="121">
        <v>43933</v>
      </c>
      <c r="L545" s="122" t="s">
        <v>1976</v>
      </c>
    </row>
    <row r="546" spans="1:30" ht="18" customHeight="1">
      <c r="A546" s="125" t="s">
        <v>1967</v>
      </c>
      <c r="B546" s="190">
        <v>1114964</v>
      </c>
      <c r="C546" s="120" t="s">
        <v>1977</v>
      </c>
      <c r="D546" s="120">
        <v>2013</v>
      </c>
      <c r="E546" s="120" t="s">
        <v>1978</v>
      </c>
      <c r="F546" s="120" t="s">
        <v>238</v>
      </c>
      <c r="G546" s="120">
        <v>1</v>
      </c>
      <c r="H546" s="120">
        <v>1</v>
      </c>
      <c r="I546" s="120">
        <v>1</v>
      </c>
      <c r="J546" s="120">
        <v>31</v>
      </c>
      <c r="K546" s="121">
        <v>43930</v>
      </c>
      <c r="L546" s="122" t="s">
        <v>1979</v>
      </c>
    </row>
    <row r="547" spans="1:30" ht="18" customHeight="1">
      <c r="A547" s="119" t="s">
        <v>1955</v>
      </c>
      <c r="B547" s="191">
        <v>1114953</v>
      </c>
      <c r="C547" s="126" t="s">
        <v>1980</v>
      </c>
      <c r="D547" s="120">
        <v>2012</v>
      </c>
      <c r="E547" s="126" t="s">
        <v>1981</v>
      </c>
      <c r="F547" s="120" t="s">
        <v>1982</v>
      </c>
      <c r="G547" s="120">
        <v>3</v>
      </c>
      <c r="H547" s="120">
        <v>3</v>
      </c>
      <c r="I547" s="120">
        <v>2</v>
      </c>
      <c r="J547" s="120">
        <v>19</v>
      </c>
      <c r="K547" s="121">
        <v>43933</v>
      </c>
      <c r="L547" s="122" t="s">
        <v>1983</v>
      </c>
    </row>
    <row r="548" spans="1:30" ht="18" customHeight="1">
      <c r="A548" s="125" t="s">
        <v>1967</v>
      </c>
      <c r="B548" s="190">
        <v>1114964</v>
      </c>
      <c r="C548" s="120" t="s">
        <v>1984</v>
      </c>
      <c r="D548" s="120">
        <v>2013</v>
      </c>
      <c r="E548" s="120" t="s">
        <v>1985</v>
      </c>
      <c r="F548" s="120" t="s">
        <v>782</v>
      </c>
      <c r="G548" s="120">
        <v>1</v>
      </c>
      <c r="H548" s="120">
        <v>1</v>
      </c>
      <c r="I548" s="120">
        <v>1</v>
      </c>
      <c r="J548" s="120">
        <v>198</v>
      </c>
      <c r="K548" s="121">
        <v>43930</v>
      </c>
      <c r="L548" s="122" t="s">
        <v>1986</v>
      </c>
    </row>
    <row r="549" spans="1:30" ht="18" customHeight="1">
      <c r="A549" s="119" t="s">
        <v>1955</v>
      </c>
      <c r="B549" s="191">
        <v>1114953</v>
      </c>
      <c r="C549" s="126" t="s">
        <v>1987</v>
      </c>
      <c r="D549" s="120">
        <v>2013</v>
      </c>
      <c r="E549" s="126" t="s">
        <v>1988</v>
      </c>
      <c r="F549" s="120" t="s">
        <v>1989</v>
      </c>
      <c r="G549" s="120">
        <v>3</v>
      </c>
      <c r="H549" s="120">
        <v>3</v>
      </c>
      <c r="I549" s="120">
        <v>2</v>
      </c>
      <c r="J549" s="120">
        <v>12</v>
      </c>
      <c r="K549" s="121">
        <v>43933</v>
      </c>
      <c r="L549" s="122" t="s">
        <v>1990</v>
      </c>
    </row>
    <row r="550" spans="1:30" ht="18" customHeight="1">
      <c r="A550" s="125" t="s">
        <v>1967</v>
      </c>
      <c r="B550" s="190">
        <v>1114964</v>
      </c>
      <c r="C550" s="120" t="s">
        <v>1991</v>
      </c>
      <c r="D550" s="120">
        <v>2013</v>
      </c>
      <c r="E550" s="120" t="s">
        <v>1985</v>
      </c>
      <c r="F550" s="120" t="s">
        <v>104</v>
      </c>
      <c r="G550" s="120">
        <v>1</v>
      </c>
      <c r="H550" s="120">
        <v>1</v>
      </c>
      <c r="I550" s="120">
        <v>1</v>
      </c>
      <c r="J550" s="120">
        <v>67</v>
      </c>
      <c r="K550" s="121">
        <v>43933</v>
      </c>
      <c r="L550" s="122" t="s">
        <v>1992</v>
      </c>
    </row>
    <row r="551" spans="1:30" ht="18" customHeight="1">
      <c r="A551" s="125" t="s">
        <v>1967</v>
      </c>
      <c r="B551" s="190">
        <v>1114964</v>
      </c>
      <c r="C551" s="120" t="s">
        <v>1993</v>
      </c>
      <c r="D551" s="120">
        <v>2013</v>
      </c>
      <c r="E551" s="120" t="s">
        <v>1994</v>
      </c>
      <c r="F551" s="120" t="s">
        <v>306</v>
      </c>
      <c r="G551" s="120">
        <v>1</v>
      </c>
      <c r="H551" s="120">
        <v>1</v>
      </c>
      <c r="I551" s="120">
        <v>1</v>
      </c>
      <c r="J551" s="120">
        <v>32</v>
      </c>
      <c r="K551" s="121">
        <v>43933</v>
      </c>
      <c r="L551" s="122" t="s">
        <v>1995</v>
      </c>
    </row>
    <row r="552" spans="1:30" ht="18" customHeight="1">
      <c r="A552" s="125" t="s">
        <v>1967</v>
      </c>
      <c r="B552" s="190">
        <v>1114964</v>
      </c>
      <c r="C552" s="120" t="s">
        <v>1996</v>
      </c>
      <c r="D552" s="120">
        <v>2013</v>
      </c>
      <c r="E552" s="120" t="s">
        <v>1994</v>
      </c>
      <c r="F552" s="120" t="s">
        <v>1997</v>
      </c>
      <c r="G552" s="120">
        <v>1</v>
      </c>
      <c r="H552" s="120">
        <v>1</v>
      </c>
      <c r="I552" s="120">
        <v>1</v>
      </c>
      <c r="J552" s="120">
        <v>120</v>
      </c>
      <c r="K552" s="121">
        <v>43933</v>
      </c>
      <c r="L552" s="122" t="s">
        <v>1998</v>
      </c>
    </row>
    <row r="553" spans="1:30" ht="18" customHeight="1">
      <c r="A553" s="125" t="s">
        <v>1967</v>
      </c>
      <c r="B553" s="190">
        <v>1114964</v>
      </c>
      <c r="C553" s="120" t="s">
        <v>1999</v>
      </c>
      <c r="D553" s="120">
        <v>2013</v>
      </c>
      <c r="E553" s="120" t="s">
        <v>2000</v>
      </c>
      <c r="F553" s="120" t="s">
        <v>115</v>
      </c>
      <c r="G553" s="120">
        <v>3</v>
      </c>
      <c r="H553" s="120">
        <v>3</v>
      </c>
      <c r="I553" s="120">
        <v>1</v>
      </c>
      <c r="J553" s="120">
        <v>6</v>
      </c>
      <c r="K553" s="121">
        <v>44033</v>
      </c>
      <c r="L553" s="176" t="s">
        <v>2001</v>
      </c>
    </row>
    <row r="554" spans="1:30" ht="18" customHeight="1">
      <c r="A554" s="119" t="s">
        <v>2002</v>
      </c>
      <c r="B554" s="191">
        <v>1119819</v>
      </c>
      <c r="C554" s="120" t="s">
        <v>2003</v>
      </c>
      <c r="D554" s="120">
        <v>2014</v>
      </c>
      <c r="E554" s="120" t="s">
        <v>2004</v>
      </c>
      <c r="F554" s="120" t="s">
        <v>1493</v>
      </c>
      <c r="G554" s="120">
        <v>3</v>
      </c>
      <c r="H554" s="120">
        <v>3</v>
      </c>
      <c r="I554" s="120">
        <v>3</v>
      </c>
      <c r="J554" s="120">
        <v>35</v>
      </c>
      <c r="K554" s="121">
        <v>43937</v>
      </c>
      <c r="L554" s="122" t="s">
        <v>2005</v>
      </c>
    </row>
    <row r="555" spans="1:30" ht="18" customHeight="1">
      <c r="A555" s="119" t="s">
        <v>2002</v>
      </c>
      <c r="B555" s="191">
        <v>1119819</v>
      </c>
      <c r="C555" s="120" t="s">
        <v>2006</v>
      </c>
      <c r="D555" s="120">
        <v>2013</v>
      </c>
      <c r="E555" s="120" t="s">
        <v>2007</v>
      </c>
      <c r="F555" s="120" t="s">
        <v>665</v>
      </c>
      <c r="G555" s="120">
        <v>3</v>
      </c>
      <c r="H555" s="120">
        <v>1</v>
      </c>
      <c r="I555" s="120">
        <v>2</v>
      </c>
      <c r="J555" s="120">
        <v>60</v>
      </c>
      <c r="K555" s="121">
        <v>43937</v>
      </c>
      <c r="L555" s="122" t="s">
        <v>2008</v>
      </c>
    </row>
    <row r="556" spans="1:30" ht="18" customHeight="1">
      <c r="A556" s="119" t="s">
        <v>2009</v>
      </c>
      <c r="B556" s="191">
        <v>1128370</v>
      </c>
      <c r="C556" s="126" t="s">
        <v>2010</v>
      </c>
      <c r="D556" s="120">
        <v>2013</v>
      </c>
      <c r="E556" s="126" t="s">
        <v>2011</v>
      </c>
      <c r="F556" s="120" t="s">
        <v>21</v>
      </c>
      <c r="G556" s="120">
        <v>2</v>
      </c>
      <c r="H556" s="120">
        <v>1</v>
      </c>
      <c r="I556" s="120">
        <v>1</v>
      </c>
      <c r="J556" s="120">
        <v>110</v>
      </c>
      <c r="K556" s="121">
        <v>43943</v>
      </c>
      <c r="L556" s="120" t="s">
        <v>2012</v>
      </c>
    </row>
    <row r="557" spans="1:30" ht="18" customHeight="1">
      <c r="A557" s="119" t="s">
        <v>2013</v>
      </c>
      <c r="B557" s="191">
        <v>1232319</v>
      </c>
      <c r="C557" s="120" t="s">
        <v>2014</v>
      </c>
      <c r="D557" s="120">
        <v>2013</v>
      </c>
      <c r="E557" s="120" t="s">
        <v>2015</v>
      </c>
      <c r="F557" s="120" t="s">
        <v>2016</v>
      </c>
      <c r="G557" s="120">
        <v>1</v>
      </c>
      <c r="H557" s="120">
        <v>1</v>
      </c>
      <c r="I557" s="120">
        <v>1</v>
      </c>
      <c r="J557" s="120">
        <v>1</v>
      </c>
      <c r="K557" s="133">
        <v>43930</v>
      </c>
      <c r="L557" s="122" t="s">
        <v>2017</v>
      </c>
      <c r="N557" s="120" t="s">
        <v>205</v>
      </c>
    </row>
    <row r="558" spans="1:30" ht="18" customHeight="1">
      <c r="A558" s="119" t="s">
        <v>2013</v>
      </c>
      <c r="B558" s="191">
        <v>1232319</v>
      </c>
      <c r="C558" s="120" t="s">
        <v>2018</v>
      </c>
      <c r="D558" s="120">
        <v>2013</v>
      </c>
      <c r="E558" s="120" t="s">
        <v>2019</v>
      </c>
      <c r="F558" s="120" t="s">
        <v>2016</v>
      </c>
      <c r="G558" s="120">
        <v>1</v>
      </c>
      <c r="H558" s="120">
        <v>1</v>
      </c>
      <c r="I558" s="120">
        <v>1</v>
      </c>
      <c r="J558" s="120">
        <v>10</v>
      </c>
      <c r="K558" s="133">
        <v>43930</v>
      </c>
      <c r="L558" s="122" t="s">
        <v>2020</v>
      </c>
      <c r="N558" s="120" t="s">
        <v>205</v>
      </c>
    </row>
    <row r="559" spans="1:30" ht="18" customHeight="1">
      <c r="A559" s="119" t="s">
        <v>2013</v>
      </c>
      <c r="B559" s="191">
        <v>1232319</v>
      </c>
      <c r="C559" s="120" t="s">
        <v>2021</v>
      </c>
      <c r="D559" s="120">
        <v>2013</v>
      </c>
      <c r="E559" s="120" t="s">
        <v>2022</v>
      </c>
      <c r="F559" s="120" t="s">
        <v>2023</v>
      </c>
      <c r="G559" s="120">
        <v>1</v>
      </c>
      <c r="H559" s="120">
        <v>1</v>
      </c>
      <c r="I559" s="120">
        <v>1</v>
      </c>
      <c r="J559" s="120">
        <v>5</v>
      </c>
      <c r="K559" s="133">
        <v>43930</v>
      </c>
      <c r="L559" s="124" t="s">
        <v>2024</v>
      </c>
      <c r="N559" s="120" t="s">
        <v>205</v>
      </c>
    </row>
    <row r="560" spans="1:30" ht="18" customHeight="1">
      <c r="A560" s="119" t="s">
        <v>2013</v>
      </c>
      <c r="B560" s="191">
        <v>1232319</v>
      </c>
      <c r="C560" s="120" t="s">
        <v>2025</v>
      </c>
      <c r="D560" s="120">
        <v>2014</v>
      </c>
      <c r="E560" s="120" t="s">
        <v>2026</v>
      </c>
      <c r="F560" s="120" t="s">
        <v>2027</v>
      </c>
      <c r="G560" s="120">
        <v>1</v>
      </c>
      <c r="H560" s="120">
        <v>1</v>
      </c>
      <c r="I560" s="120">
        <v>1</v>
      </c>
      <c r="J560" s="120">
        <v>0</v>
      </c>
      <c r="K560" s="133">
        <v>43930</v>
      </c>
      <c r="L560" s="120" t="s">
        <v>2028</v>
      </c>
      <c r="M560" s="120" t="s">
        <v>2029</v>
      </c>
      <c r="N560" s="120"/>
      <c r="O560" s="128"/>
      <c r="P560" s="128"/>
      <c r="Q560" s="128"/>
      <c r="R560" s="128"/>
      <c r="S560" s="128"/>
      <c r="T560" s="128"/>
      <c r="U560" s="128"/>
      <c r="V560" s="128"/>
      <c r="W560" s="128"/>
      <c r="X560" s="128"/>
      <c r="Y560" s="128"/>
      <c r="Z560" s="128"/>
      <c r="AA560" s="128"/>
      <c r="AB560" s="128"/>
      <c r="AC560" s="128"/>
      <c r="AD560" s="128"/>
    </row>
    <row r="561" spans="1:14" ht="18.75" customHeight="1">
      <c r="A561" s="119" t="s">
        <v>2013</v>
      </c>
      <c r="B561" s="191">
        <v>1232319</v>
      </c>
      <c r="C561" s="120" t="s">
        <v>2030</v>
      </c>
      <c r="D561" s="120">
        <v>2013</v>
      </c>
      <c r="E561" s="120" t="s">
        <v>2031</v>
      </c>
      <c r="F561" s="120" t="s">
        <v>2016</v>
      </c>
      <c r="G561" s="120">
        <v>3</v>
      </c>
      <c r="H561" s="120">
        <v>1</v>
      </c>
      <c r="I561" s="120">
        <v>1</v>
      </c>
      <c r="J561" s="120">
        <v>0</v>
      </c>
      <c r="K561" s="133">
        <v>43930</v>
      </c>
      <c r="L561" s="122" t="s">
        <v>2032</v>
      </c>
    </row>
    <row r="562" spans="1:14" ht="18.75" customHeight="1">
      <c r="A562" s="119" t="s">
        <v>2033</v>
      </c>
      <c r="B562" s="191">
        <v>1301165</v>
      </c>
      <c r="C562" s="177" t="s">
        <v>2034</v>
      </c>
      <c r="D562" s="120">
        <v>2017</v>
      </c>
      <c r="E562" s="120" t="s">
        <v>2035</v>
      </c>
      <c r="F562" s="120" t="s">
        <v>2036</v>
      </c>
      <c r="G562" s="120">
        <v>1</v>
      </c>
      <c r="H562" s="120">
        <v>1</v>
      </c>
      <c r="I562" s="120">
        <v>1</v>
      </c>
      <c r="J562" s="120">
        <v>9</v>
      </c>
      <c r="K562" s="121">
        <v>43943</v>
      </c>
      <c r="L562" s="123" t="s">
        <v>2037</v>
      </c>
    </row>
    <row r="563" spans="1:14" ht="18.75" customHeight="1">
      <c r="A563" s="119" t="s">
        <v>2033</v>
      </c>
      <c r="B563" s="191">
        <v>1301165</v>
      </c>
      <c r="C563" s="178" t="s">
        <v>2038</v>
      </c>
      <c r="D563" s="120">
        <v>2015</v>
      </c>
      <c r="E563" s="120" t="s">
        <v>2039</v>
      </c>
      <c r="F563" s="120" t="s">
        <v>2036</v>
      </c>
      <c r="G563" s="120">
        <v>1</v>
      </c>
      <c r="H563" s="120">
        <v>1</v>
      </c>
      <c r="I563" s="120">
        <v>1</v>
      </c>
      <c r="J563" s="120">
        <v>21</v>
      </c>
      <c r="K563" s="121">
        <v>43943</v>
      </c>
      <c r="L563" s="123" t="s">
        <v>2040</v>
      </c>
    </row>
    <row r="564" spans="1:14" ht="13">
      <c r="B564" s="193">
        <v>814542</v>
      </c>
      <c r="C564" s="126" t="s">
        <v>2041</v>
      </c>
      <c r="D564" s="120">
        <v>2009</v>
      </c>
      <c r="E564" s="120" t="s">
        <v>2042</v>
      </c>
      <c r="F564" s="127" t="s">
        <v>2043</v>
      </c>
      <c r="H564" s="120">
        <v>1</v>
      </c>
      <c r="I564" s="120">
        <v>1</v>
      </c>
      <c r="J564" s="120">
        <v>33</v>
      </c>
      <c r="K564" s="121">
        <v>44007</v>
      </c>
      <c r="L564" s="122" t="s">
        <v>2044</v>
      </c>
      <c r="M564" s="120" t="s">
        <v>163</v>
      </c>
    </row>
    <row r="565" spans="1:14" ht="13">
      <c r="B565" s="193">
        <v>814542</v>
      </c>
      <c r="C565" s="126" t="s">
        <v>2045</v>
      </c>
      <c r="D565" s="120">
        <v>2012</v>
      </c>
      <c r="E565" s="126" t="s">
        <v>2046</v>
      </c>
      <c r="F565" s="127" t="s">
        <v>140</v>
      </c>
      <c r="H565" s="120">
        <v>2</v>
      </c>
      <c r="I565" s="120">
        <v>1</v>
      </c>
      <c r="J565" s="120">
        <v>38</v>
      </c>
      <c r="K565" s="121">
        <v>44007</v>
      </c>
      <c r="L565" s="120" t="s">
        <v>2047</v>
      </c>
      <c r="M565" s="120" t="s">
        <v>163</v>
      </c>
      <c r="N565" s="120" t="s">
        <v>205</v>
      </c>
    </row>
    <row r="566" spans="1:14" ht="17">
      <c r="B566" s="193">
        <v>814542</v>
      </c>
      <c r="C566" s="126" t="s">
        <v>2048</v>
      </c>
      <c r="D566" s="120">
        <v>2012</v>
      </c>
      <c r="E566" s="126" t="s">
        <v>2049</v>
      </c>
      <c r="F566" s="127" t="s">
        <v>290</v>
      </c>
      <c r="H566" s="120">
        <v>1</v>
      </c>
      <c r="I566" s="120">
        <v>1</v>
      </c>
      <c r="J566" s="120">
        <v>12</v>
      </c>
      <c r="K566" s="121">
        <v>44007</v>
      </c>
      <c r="L566" s="179" t="s">
        <v>2050</v>
      </c>
      <c r="M566" s="120" t="s">
        <v>163</v>
      </c>
    </row>
    <row r="567" spans="1:14" ht="17">
      <c r="B567" s="193">
        <v>814542</v>
      </c>
      <c r="C567" s="126" t="s">
        <v>2051</v>
      </c>
      <c r="D567" s="120">
        <v>2013</v>
      </c>
      <c r="E567" s="126" t="s">
        <v>2052</v>
      </c>
      <c r="F567" s="127" t="s">
        <v>627</v>
      </c>
      <c r="H567" s="120">
        <v>3</v>
      </c>
      <c r="I567" s="120">
        <v>3</v>
      </c>
      <c r="J567" s="120">
        <v>33</v>
      </c>
      <c r="K567" s="121">
        <v>44007</v>
      </c>
      <c r="L567" s="179" t="s">
        <v>1410</v>
      </c>
      <c r="M567" s="120" t="s">
        <v>163</v>
      </c>
    </row>
    <row r="568" spans="1:14" ht="17">
      <c r="B568" s="193">
        <v>814542</v>
      </c>
      <c r="C568" s="126" t="s">
        <v>1417</v>
      </c>
      <c r="D568" s="120">
        <v>2014</v>
      </c>
      <c r="E568" s="126" t="s">
        <v>2053</v>
      </c>
      <c r="F568" s="126" t="s">
        <v>186</v>
      </c>
      <c r="H568" s="120">
        <v>3</v>
      </c>
      <c r="I568" s="120">
        <v>3</v>
      </c>
      <c r="J568" s="120">
        <v>28</v>
      </c>
      <c r="K568" s="121">
        <v>44007</v>
      </c>
      <c r="L568" s="179" t="s">
        <v>1419</v>
      </c>
      <c r="M568" s="120" t="s">
        <v>1845</v>
      </c>
    </row>
    <row r="569" spans="1:14" ht="18" customHeight="1">
      <c r="B569" s="193">
        <v>814542</v>
      </c>
      <c r="C569" s="126" t="s">
        <v>2054</v>
      </c>
      <c r="D569" s="120">
        <v>2014</v>
      </c>
      <c r="E569" s="126" t="s">
        <v>2055</v>
      </c>
      <c r="F569" s="126" t="s">
        <v>189</v>
      </c>
      <c r="H569" s="120">
        <v>3</v>
      </c>
      <c r="I569" s="120">
        <v>3</v>
      </c>
      <c r="J569" s="120">
        <v>5</v>
      </c>
      <c r="K569" s="121">
        <v>44007</v>
      </c>
      <c r="L569" s="180" t="s">
        <v>2056</v>
      </c>
      <c r="M569" s="120" t="s">
        <v>163</v>
      </c>
    </row>
    <row r="570" spans="1:14" ht="20.25" customHeight="1">
      <c r="B570" s="193">
        <v>814542</v>
      </c>
      <c r="C570" s="126" t="s">
        <v>1411</v>
      </c>
      <c r="D570" s="120">
        <v>2013</v>
      </c>
      <c r="E570" s="120" t="s">
        <v>2057</v>
      </c>
      <c r="F570" s="127" t="s">
        <v>231</v>
      </c>
      <c r="H570" s="120">
        <v>3</v>
      </c>
      <c r="I570" s="120">
        <v>3</v>
      </c>
      <c r="J570" s="120">
        <v>120</v>
      </c>
      <c r="K570" s="121">
        <v>44007</v>
      </c>
      <c r="L570" s="181" t="s">
        <v>1413</v>
      </c>
      <c r="M570" s="120" t="s">
        <v>1854</v>
      </c>
    </row>
    <row r="571" spans="1:14" ht="18">
      <c r="B571" s="193">
        <v>814542</v>
      </c>
      <c r="C571" s="126" t="s">
        <v>1420</v>
      </c>
      <c r="D571" s="120">
        <v>2013</v>
      </c>
      <c r="E571" s="126" t="s">
        <v>2058</v>
      </c>
      <c r="F571" s="127" t="s">
        <v>2059</v>
      </c>
      <c r="H571" s="120">
        <v>1</v>
      </c>
      <c r="I571" s="120">
        <v>1</v>
      </c>
      <c r="J571" s="120">
        <v>42</v>
      </c>
      <c r="K571" s="121">
        <v>44007</v>
      </c>
      <c r="L571" s="157" t="s">
        <v>1423</v>
      </c>
      <c r="M571" s="120" t="s">
        <v>163</v>
      </c>
    </row>
    <row r="572" spans="1:14" ht="18">
      <c r="B572" s="193">
        <v>814542</v>
      </c>
      <c r="C572" s="126" t="s">
        <v>2060</v>
      </c>
      <c r="D572" s="120">
        <v>2012</v>
      </c>
      <c r="E572" s="126" t="s">
        <v>2061</v>
      </c>
      <c r="F572" s="120" t="s">
        <v>276</v>
      </c>
      <c r="H572" s="120">
        <v>1</v>
      </c>
      <c r="I572" s="120">
        <v>1</v>
      </c>
      <c r="J572" s="120">
        <v>39</v>
      </c>
      <c r="K572" s="121">
        <v>44007</v>
      </c>
      <c r="L572" s="168" t="s">
        <v>2062</v>
      </c>
      <c r="M572" s="120" t="s">
        <v>163</v>
      </c>
    </row>
    <row r="573" spans="1:14" ht="14">
      <c r="B573" s="193">
        <v>814542</v>
      </c>
      <c r="C573" s="126" t="s">
        <v>2063</v>
      </c>
      <c r="D573" s="120">
        <v>2011</v>
      </c>
      <c r="E573" s="126" t="s">
        <v>2064</v>
      </c>
      <c r="F573" s="127" t="s">
        <v>44</v>
      </c>
      <c r="H573" s="120">
        <v>1</v>
      </c>
      <c r="I573" s="120">
        <v>1</v>
      </c>
      <c r="J573" s="120">
        <v>37</v>
      </c>
      <c r="K573" s="121">
        <v>44007</v>
      </c>
      <c r="L573" s="163" t="s">
        <v>2065</v>
      </c>
      <c r="M573" s="120" t="s">
        <v>163</v>
      </c>
    </row>
    <row r="574" spans="1:14" ht="16">
      <c r="A574" s="119" t="s">
        <v>2066</v>
      </c>
      <c r="B574" s="194">
        <v>1030049</v>
      </c>
      <c r="C574" s="182" t="s">
        <v>2068</v>
      </c>
      <c r="D574" s="120">
        <v>2012</v>
      </c>
      <c r="E574" s="120" t="s">
        <v>2069</v>
      </c>
      <c r="F574" s="129" t="s">
        <v>2070</v>
      </c>
      <c r="H574" s="120">
        <v>1</v>
      </c>
      <c r="I574" s="120">
        <v>2</v>
      </c>
      <c r="J574" s="120">
        <v>17</v>
      </c>
      <c r="K574" s="121">
        <v>44028</v>
      </c>
      <c r="L574" s="122" t="s">
        <v>2071</v>
      </c>
    </row>
    <row r="575" spans="1:14" ht="18">
      <c r="A575" s="125" t="s">
        <v>2072</v>
      </c>
      <c r="B575" s="190">
        <v>1038614</v>
      </c>
      <c r="C575" s="126" t="s">
        <v>2074</v>
      </c>
      <c r="D575" s="120">
        <v>2013</v>
      </c>
      <c r="E575" s="126" t="s">
        <v>2075</v>
      </c>
      <c r="F575" s="127" t="s">
        <v>1908</v>
      </c>
      <c r="H575" s="120">
        <v>3</v>
      </c>
      <c r="I575" s="120">
        <v>3</v>
      </c>
      <c r="J575" s="120">
        <v>232</v>
      </c>
      <c r="K575" s="121">
        <v>44028</v>
      </c>
      <c r="L575" s="168" t="s">
        <v>2076</v>
      </c>
    </row>
    <row r="576" spans="1:14" ht="15">
      <c r="A576" s="125" t="s">
        <v>2072</v>
      </c>
      <c r="B576" s="190">
        <v>1038614</v>
      </c>
      <c r="C576" s="126" t="s">
        <v>2077</v>
      </c>
      <c r="D576" s="120">
        <v>2013</v>
      </c>
      <c r="E576" s="126" t="s">
        <v>2078</v>
      </c>
      <c r="F576" s="120" t="s">
        <v>962</v>
      </c>
      <c r="H576" s="120">
        <v>2</v>
      </c>
      <c r="I576" s="120">
        <v>3</v>
      </c>
      <c r="J576" s="120">
        <v>91</v>
      </c>
      <c r="K576" s="121">
        <v>44028</v>
      </c>
      <c r="L576" s="163" t="s">
        <v>2079</v>
      </c>
    </row>
    <row r="577" spans="1:30" ht="23.25" customHeight="1">
      <c r="A577" s="125" t="s">
        <v>2072</v>
      </c>
      <c r="B577" s="190">
        <v>1038614</v>
      </c>
      <c r="C577" s="120" t="s">
        <v>2080</v>
      </c>
      <c r="D577" s="120">
        <v>2014</v>
      </c>
      <c r="E577" s="120" t="s">
        <v>2081</v>
      </c>
      <c r="F577" s="127" t="s">
        <v>2082</v>
      </c>
      <c r="H577" s="120">
        <v>2</v>
      </c>
      <c r="I577" s="120">
        <v>3</v>
      </c>
      <c r="J577" s="120">
        <v>36</v>
      </c>
      <c r="K577" s="121">
        <v>44028</v>
      </c>
      <c r="L577" s="122" t="s">
        <v>2083</v>
      </c>
    </row>
    <row r="578" spans="1:30" ht="16">
      <c r="A578" s="125" t="s">
        <v>2072</v>
      </c>
      <c r="B578" s="190">
        <v>1038614</v>
      </c>
      <c r="C578" s="183" t="s">
        <v>2084</v>
      </c>
      <c r="D578" s="120">
        <v>2013</v>
      </c>
      <c r="E578" s="120" t="s">
        <v>2085</v>
      </c>
      <c r="F578" s="184" t="s">
        <v>2086</v>
      </c>
      <c r="H578" s="120">
        <v>2</v>
      </c>
      <c r="I578" s="120">
        <v>3</v>
      </c>
      <c r="J578" s="120">
        <v>27</v>
      </c>
      <c r="K578" s="121">
        <v>44028</v>
      </c>
      <c r="L578" s="122" t="s">
        <v>2087</v>
      </c>
    </row>
    <row r="579" spans="1:30" ht="15">
      <c r="A579" s="125" t="s">
        <v>2072</v>
      </c>
      <c r="B579" s="190">
        <v>1038614</v>
      </c>
      <c r="C579" s="120" t="s">
        <v>2088</v>
      </c>
      <c r="D579" s="120">
        <v>2014</v>
      </c>
      <c r="E579" s="120" t="s">
        <v>2089</v>
      </c>
      <c r="F579" s="127" t="s">
        <v>2090</v>
      </c>
      <c r="J579" s="120">
        <v>46</v>
      </c>
      <c r="K579" s="121">
        <v>44028</v>
      </c>
      <c r="L579" s="122" t="s">
        <v>2091</v>
      </c>
    </row>
    <row r="580" spans="1:30" ht="16">
      <c r="A580" s="125" t="s">
        <v>2072</v>
      </c>
      <c r="B580" s="190">
        <v>1038614</v>
      </c>
      <c r="C580" s="185" t="s">
        <v>2092</v>
      </c>
      <c r="D580" s="120">
        <v>2015</v>
      </c>
      <c r="E580" s="126" t="s">
        <v>2093</v>
      </c>
      <c r="F580" s="186" t="s">
        <v>2094</v>
      </c>
      <c r="J580" s="120">
        <v>38</v>
      </c>
      <c r="K580" s="121">
        <v>44028</v>
      </c>
      <c r="L580" s="163" t="s">
        <v>2095</v>
      </c>
    </row>
    <row r="581" spans="1:30" ht="15">
      <c r="A581" s="125" t="s">
        <v>2096</v>
      </c>
      <c r="B581" s="190">
        <v>1038907</v>
      </c>
      <c r="C581" s="126" t="s">
        <v>2098</v>
      </c>
      <c r="D581" s="120">
        <v>2014</v>
      </c>
      <c r="E581" s="126" t="s">
        <v>2099</v>
      </c>
      <c r="F581" s="127" t="s">
        <v>1406</v>
      </c>
      <c r="G581" s="120">
        <v>3</v>
      </c>
      <c r="H581" s="120">
        <v>2</v>
      </c>
      <c r="I581" s="120">
        <v>2</v>
      </c>
      <c r="J581" s="120">
        <v>35</v>
      </c>
      <c r="K581" s="121">
        <v>43943</v>
      </c>
      <c r="L581" s="120" t="s">
        <v>2100</v>
      </c>
      <c r="M581" s="120" t="s">
        <v>18</v>
      </c>
    </row>
    <row r="582" spans="1:30" ht="15">
      <c r="A582" s="125" t="s">
        <v>2096</v>
      </c>
      <c r="B582" s="190">
        <v>1038907</v>
      </c>
      <c r="C582" s="126" t="s">
        <v>2101</v>
      </c>
      <c r="D582" s="120">
        <v>2014</v>
      </c>
      <c r="E582" s="126" t="s">
        <v>2102</v>
      </c>
      <c r="F582" s="127" t="s">
        <v>2103</v>
      </c>
      <c r="G582" s="120">
        <v>3</v>
      </c>
      <c r="H582" s="120">
        <v>3</v>
      </c>
      <c r="I582" s="120">
        <v>2</v>
      </c>
      <c r="J582" s="120">
        <v>67</v>
      </c>
      <c r="K582" s="121">
        <v>43943</v>
      </c>
      <c r="L582" s="120" t="s">
        <v>2104</v>
      </c>
      <c r="M582" s="120" t="s">
        <v>18</v>
      </c>
    </row>
    <row r="583" spans="1:30" ht="19.5" customHeight="1">
      <c r="A583" s="125" t="s">
        <v>2096</v>
      </c>
      <c r="B583" s="190">
        <v>1038907</v>
      </c>
      <c r="C583" s="126" t="s">
        <v>2105</v>
      </c>
      <c r="D583" s="120">
        <v>2014</v>
      </c>
      <c r="E583" s="126" t="s">
        <v>2106</v>
      </c>
      <c r="F583" s="127" t="s">
        <v>2107</v>
      </c>
      <c r="G583" s="120">
        <v>3</v>
      </c>
      <c r="H583" s="120">
        <v>3</v>
      </c>
      <c r="I583" s="120">
        <v>3</v>
      </c>
      <c r="J583" s="120">
        <v>98</v>
      </c>
      <c r="K583" s="121">
        <v>43943</v>
      </c>
      <c r="L583" s="120" t="s">
        <v>2108</v>
      </c>
      <c r="M583" s="120" t="s">
        <v>2109</v>
      </c>
      <c r="N583" s="128"/>
      <c r="O583" s="128"/>
      <c r="P583" s="128"/>
      <c r="Q583" s="128"/>
      <c r="R583" s="128"/>
      <c r="S583" s="128"/>
      <c r="T583" s="128"/>
      <c r="U583" s="128"/>
      <c r="V583" s="128"/>
      <c r="W583" s="128"/>
      <c r="X583" s="128"/>
      <c r="Y583" s="128"/>
      <c r="Z583" s="128"/>
      <c r="AA583" s="128"/>
      <c r="AB583" s="128"/>
      <c r="AC583" s="128"/>
      <c r="AD583" s="128"/>
    </row>
    <row r="584" spans="1:30" ht="15">
      <c r="A584" s="125" t="s">
        <v>2096</v>
      </c>
      <c r="B584" s="190">
        <v>1038907</v>
      </c>
      <c r="C584" s="126" t="s">
        <v>2110</v>
      </c>
      <c r="D584" s="120">
        <v>2013</v>
      </c>
      <c r="E584" s="126" t="s">
        <v>2111</v>
      </c>
      <c r="F584" s="127" t="s">
        <v>2112</v>
      </c>
      <c r="G584" s="120">
        <v>3</v>
      </c>
      <c r="H584" s="120">
        <v>3</v>
      </c>
      <c r="I584" s="120">
        <v>3</v>
      </c>
      <c r="J584" s="120">
        <v>30</v>
      </c>
      <c r="K584" s="121">
        <v>43943</v>
      </c>
      <c r="L584" s="120" t="s">
        <v>2113</v>
      </c>
      <c r="M584" s="120" t="s">
        <v>18</v>
      </c>
    </row>
    <row r="585" spans="1:30" ht="15">
      <c r="A585" s="125" t="s">
        <v>2096</v>
      </c>
      <c r="B585" s="190">
        <v>1038907</v>
      </c>
      <c r="C585" s="126" t="s">
        <v>2114</v>
      </c>
      <c r="D585" s="120">
        <v>2014</v>
      </c>
      <c r="E585" s="126" t="s">
        <v>2115</v>
      </c>
      <c r="F585" s="120" t="s">
        <v>461</v>
      </c>
      <c r="G585" s="120">
        <v>1</v>
      </c>
      <c r="H585" s="120">
        <v>1</v>
      </c>
      <c r="I585" s="120">
        <v>1</v>
      </c>
      <c r="J585" s="120">
        <v>78</v>
      </c>
      <c r="K585" s="121">
        <v>43943</v>
      </c>
      <c r="L585" s="120" t="s">
        <v>2116</v>
      </c>
      <c r="M585" s="120" t="s">
        <v>18</v>
      </c>
    </row>
    <row r="586" spans="1:30" ht="15">
      <c r="A586" s="125" t="s">
        <v>2096</v>
      </c>
      <c r="B586" s="190">
        <v>1038907</v>
      </c>
      <c r="C586" s="126" t="s">
        <v>2117</v>
      </c>
      <c r="D586" s="120">
        <v>2013</v>
      </c>
      <c r="E586" s="126" t="s">
        <v>2118</v>
      </c>
      <c r="F586" s="127" t="s">
        <v>2086</v>
      </c>
      <c r="G586" s="120">
        <v>2</v>
      </c>
      <c r="H586" s="120">
        <v>2</v>
      </c>
      <c r="I586" s="120">
        <v>3</v>
      </c>
      <c r="J586" s="120">
        <v>22</v>
      </c>
      <c r="K586" s="121">
        <v>43943</v>
      </c>
      <c r="L586" s="120" t="s">
        <v>2119</v>
      </c>
      <c r="M586" s="120" t="s">
        <v>18</v>
      </c>
    </row>
    <row r="587" spans="1:30" ht="15">
      <c r="A587" s="125" t="s">
        <v>2096</v>
      </c>
      <c r="B587" s="190">
        <v>1038907</v>
      </c>
      <c r="C587" s="126" t="s">
        <v>2120</v>
      </c>
      <c r="D587" s="120">
        <v>2013</v>
      </c>
      <c r="E587" s="126" t="s">
        <v>2121</v>
      </c>
      <c r="F587" s="127" t="s">
        <v>2122</v>
      </c>
      <c r="G587" s="120">
        <v>3</v>
      </c>
      <c r="H587" s="120">
        <v>3</v>
      </c>
      <c r="I587" s="120">
        <v>3</v>
      </c>
      <c r="J587" s="120">
        <v>40</v>
      </c>
      <c r="K587" s="121">
        <v>43943</v>
      </c>
      <c r="L587" s="120" t="s">
        <v>2123</v>
      </c>
      <c r="M587" s="120" t="s">
        <v>18</v>
      </c>
    </row>
    <row r="588" spans="1:30" ht="15">
      <c r="A588" s="125" t="s">
        <v>2096</v>
      </c>
      <c r="B588" s="190">
        <v>1038907</v>
      </c>
      <c r="C588" s="126" t="s">
        <v>2124</v>
      </c>
      <c r="D588" s="120">
        <v>2014</v>
      </c>
      <c r="E588" s="126" t="s">
        <v>2125</v>
      </c>
      <c r="F588" s="120" t="s">
        <v>2126</v>
      </c>
      <c r="G588" s="120">
        <v>3</v>
      </c>
      <c r="H588" s="120">
        <v>3</v>
      </c>
      <c r="I588" s="120">
        <v>3</v>
      </c>
      <c r="J588" s="120">
        <v>162</v>
      </c>
      <c r="K588" s="121">
        <v>43943</v>
      </c>
      <c r="L588" s="120" t="s">
        <v>2127</v>
      </c>
      <c r="M588" s="120" t="s">
        <v>18</v>
      </c>
    </row>
    <row r="589" spans="1:30" ht="15">
      <c r="A589" s="125" t="s">
        <v>2096</v>
      </c>
      <c r="B589" s="190">
        <v>1038907</v>
      </c>
      <c r="C589" s="126" t="s">
        <v>2128</v>
      </c>
      <c r="D589" s="120">
        <v>2014</v>
      </c>
      <c r="E589" s="126" t="s">
        <v>2129</v>
      </c>
      <c r="F589" s="127" t="s">
        <v>1857</v>
      </c>
      <c r="G589" s="120">
        <v>3</v>
      </c>
      <c r="H589" s="120">
        <v>3</v>
      </c>
      <c r="I589" s="120">
        <v>3</v>
      </c>
      <c r="J589" s="120">
        <v>567</v>
      </c>
      <c r="K589" s="121">
        <v>43943</v>
      </c>
      <c r="L589" s="120" t="s">
        <v>2130</v>
      </c>
      <c r="M589" s="120" t="s">
        <v>18</v>
      </c>
    </row>
    <row r="590" spans="1:30" ht="15">
      <c r="A590" s="125" t="s">
        <v>2096</v>
      </c>
      <c r="B590" s="190">
        <v>1038907</v>
      </c>
      <c r="C590" s="126" t="s">
        <v>2131</v>
      </c>
      <c r="D590" s="120">
        <v>2013</v>
      </c>
      <c r="E590" s="126" t="s">
        <v>2132</v>
      </c>
      <c r="F590" s="127" t="s">
        <v>265</v>
      </c>
      <c r="G590" s="120">
        <v>1</v>
      </c>
      <c r="H590" s="120">
        <v>2</v>
      </c>
      <c r="I590" s="120">
        <v>3</v>
      </c>
      <c r="J590" s="120">
        <v>92</v>
      </c>
      <c r="K590" s="121">
        <v>43943</v>
      </c>
      <c r="L590" s="123" t="s">
        <v>2133</v>
      </c>
      <c r="M590" s="120" t="s">
        <v>18</v>
      </c>
    </row>
    <row r="591" spans="1:30" ht="18.75" customHeight="1">
      <c r="A591" s="119" t="s">
        <v>2134</v>
      </c>
      <c r="B591" s="194">
        <v>527587</v>
      </c>
      <c r="C591" s="120" t="s">
        <v>2136</v>
      </c>
      <c r="D591" s="120">
        <v>2005</v>
      </c>
      <c r="E591" s="120" t="s">
        <v>2137</v>
      </c>
      <c r="F591" s="120" t="s">
        <v>2138</v>
      </c>
      <c r="G591" s="120">
        <v>1</v>
      </c>
      <c r="H591" s="120">
        <v>2</v>
      </c>
      <c r="I591" s="120">
        <v>3</v>
      </c>
      <c r="J591" s="120">
        <v>1</v>
      </c>
      <c r="K591" s="187">
        <v>44032</v>
      </c>
      <c r="L591" s="122" t="s">
        <v>2139</v>
      </c>
    </row>
    <row r="592" spans="1:30" ht="17.25" customHeight="1">
      <c r="A592" s="119" t="s">
        <v>2134</v>
      </c>
      <c r="B592" s="194">
        <v>527587</v>
      </c>
      <c r="C592" s="120" t="s">
        <v>2140</v>
      </c>
      <c r="D592" s="120">
        <v>2006</v>
      </c>
      <c r="E592" s="120" t="s">
        <v>2141</v>
      </c>
      <c r="F592" s="120" t="s">
        <v>2142</v>
      </c>
      <c r="G592" s="120">
        <v>1</v>
      </c>
      <c r="H592" s="120">
        <v>2</v>
      </c>
      <c r="I592" s="120">
        <v>3</v>
      </c>
      <c r="J592" s="120">
        <v>135</v>
      </c>
      <c r="K592" s="187">
        <v>44032</v>
      </c>
      <c r="L592" s="122" t="s">
        <v>2143</v>
      </c>
    </row>
    <row r="593" spans="1:12" ht="20.25" customHeight="1">
      <c r="A593" s="119" t="s">
        <v>2134</v>
      </c>
      <c r="B593" s="194">
        <v>527587</v>
      </c>
      <c r="C593" s="120" t="s">
        <v>2144</v>
      </c>
      <c r="D593" s="120">
        <v>2007</v>
      </c>
      <c r="E593" s="120" t="s">
        <v>2141</v>
      </c>
      <c r="F593" s="120" t="s">
        <v>417</v>
      </c>
      <c r="G593" s="120">
        <v>2</v>
      </c>
      <c r="H593" s="120">
        <v>2</v>
      </c>
      <c r="I593" s="120">
        <v>3</v>
      </c>
      <c r="J593" s="120">
        <v>798</v>
      </c>
      <c r="K593" s="187">
        <v>44032</v>
      </c>
      <c r="L593" s="122" t="s">
        <v>2145</v>
      </c>
    </row>
    <row r="594" spans="1:12" ht="18.75" customHeight="1">
      <c r="A594" s="119" t="s">
        <v>2134</v>
      </c>
      <c r="B594" s="194">
        <v>527587</v>
      </c>
      <c r="C594" s="120" t="s">
        <v>2146</v>
      </c>
      <c r="D594" s="120">
        <v>2007</v>
      </c>
      <c r="E594" s="120" t="s">
        <v>47</v>
      </c>
      <c r="F594" s="120" t="s">
        <v>417</v>
      </c>
      <c r="G594" s="120">
        <v>2</v>
      </c>
      <c r="H594" s="120">
        <v>2</v>
      </c>
      <c r="I594" s="120">
        <v>3</v>
      </c>
      <c r="J594" s="120">
        <v>1319</v>
      </c>
      <c r="K594" s="187">
        <v>44032</v>
      </c>
      <c r="L594" s="122" t="s">
        <v>2147</v>
      </c>
    </row>
    <row r="595" spans="1:12" ht="18" customHeight="1">
      <c r="A595" s="119" t="s">
        <v>2134</v>
      </c>
      <c r="B595" s="194">
        <v>527587</v>
      </c>
      <c r="C595" s="120" t="s">
        <v>2148</v>
      </c>
      <c r="D595" s="120">
        <v>2007</v>
      </c>
      <c r="E595" s="120" t="s">
        <v>2149</v>
      </c>
      <c r="F595" s="120" t="s">
        <v>417</v>
      </c>
      <c r="G595" s="120">
        <v>3</v>
      </c>
      <c r="H595" s="120">
        <v>3</v>
      </c>
      <c r="I595" s="120">
        <v>3</v>
      </c>
      <c r="J595" s="120">
        <v>146</v>
      </c>
      <c r="K595" s="187">
        <v>44032</v>
      </c>
      <c r="L595" s="122" t="s">
        <v>2150</v>
      </c>
    </row>
    <row r="596" spans="1:12" ht="18" customHeight="1">
      <c r="A596" s="119" t="s">
        <v>2134</v>
      </c>
      <c r="B596" s="194">
        <v>527587</v>
      </c>
      <c r="C596" s="120" t="s">
        <v>2151</v>
      </c>
      <c r="D596" s="120">
        <v>2007</v>
      </c>
      <c r="E596" s="120" t="s">
        <v>2152</v>
      </c>
      <c r="F596" s="120" t="s">
        <v>417</v>
      </c>
      <c r="G596" s="120">
        <v>3</v>
      </c>
      <c r="H596" s="120">
        <v>3</v>
      </c>
      <c r="I596" s="120">
        <v>3</v>
      </c>
      <c r="J596" s="120">
        <v>70</v>
      </c>
      <c r="K596" s="187">
        <v>44032</v>
      </c>
      <c r="L596" s="122" t="s">
        <v>2153</v>
      </c>
    </row>
    <row r="597" spans="1:12" ht="15">
      <c r="A597" s="119" t="s">
        <v>2134</v>
      </c>
      <c r="B597" s="194">
        <v>527587</v>
      </c>
      <c r="C597" s="120" t="s">
        <v>2154</v>
      </c>
      <c r="D597" s="120">
        <v>2008</v>
      </c>
      <c r="E597" s="120" t="s">
        <v>2137</v>
      </c>
      <c r="F597" s="120" t="s">
        <v>2155</v>
      </c>
      <c r="G597" s="120">
        <v>2</v>
      </c>
      <c r="H597" s="120">
        <v>3</v>
      </c>
      <c r="I597" s="120">
        <v>3</v>
      </c>
      <c r="J597" s="120">
        <v>26</v>
      </c>
      <c r="K597" s="187">
        <v>44032</v>
      </c>
      <c r="L597" s="122" t="s">
        <v>2156</v>
      </c>
    </row>
    <row r="598" spans="1:12" ht="19.5" customHeight="1">
      <c r="A598" s="119" t="s">
        <v>2134</v>
      </c>
      <c r="B598" s="194">
        <v>527587</v>
      </c>
      <c r="C598" s="120" t="s">
        <v>2157</v>
      </c>
      <c r="D598" s="120">
        <v>2011</v>
      </c>
      <c r="E598" s="120" t="s">
        <v>2158</v>
      </c>
      <c r="F598" s="120" t="s">
        <v>994</v>
      </c>
      <c r="G598" s="120">
        <v>3</v>
      </c>
      <c r="H598" s="120">
        <v>3</v>
      </c>
      <c r="I598" s="120">
        <v>3</v>
      </c>
      <c r="J598" s="120">
        <v>178</v>
      </c>
      <c r="K598" s="187">
        <v>44032</v>
      </c>
      <c r="L598" s="122" t="s">
        <v>2159</v>
      </c>
    </row>
    <row r="599" spans="1:12" ht="17.25" customHeight="1">
      <c r="A599" s="119" t="s">
        <v>1736</v>
      </c>
      <c r="B599" s="194">
        <v>928388</v>
      </c>
      <c r="C599" s="120" t="s">
        <v>2161</v>
      </c>
      <c r="D599" s="120">
        <v>2010</v>
      </c>
      <c r="E599" s="120" t="s">
        <v>2162</v>
      </c>
      <c r="F599" s="120" t="s">
        <v>564</v>
      </c>
      <c r="G599" s="120">
        <v>3</v>
      </c>
      <c r="H599" s="120">
        <v>3</v>
      </c>
      <c r="I599" s="120">
        <v>3</v>
      </c>
      <c r="J599" s="120">
        <v>897</v>
      </c>
      <c r="K599" s="187">
        <v>44033</v>
      </c>
      <c r="L599" s="122" t="s">
        <v>2163</v>
      </c>
    </row>
    <row r="600" spans="1:12" ht="15" customHeight="1">
      <c r="A600" s="119" t="s">
        <v>1736</v>
      </c>
      <c r="B600" s="194">
        <v>928388</v>
      </c>
      <c r="C600" s="120" t="s">
        <v>2164</v>
      </c>
      <c r="D600" s="120">
        <v>2011</v>
      </c>
      <c r="E600" s="120" t="s">
        <v>2165</v>
      </c>
      <c r="F600" s="120" t="s">
        <v>471</v>
      </c>
      <c r="G600" s="120">
        <v>3</v>
      </c>
      <c r="H600" s="120">
        <v>3</v>
      </c>
      <c r="I600" s="120">
        <v>2</v>
      </c>
      <c r="J600" s="120">
        <v>97</v>
      </c>
      <c r="K600" s="187">
        <v>44033</v>
      </c>
      <c r="L600" s="122" t="s">
        <v>2166</v>
      </c>
    </row>
    <row r="601" spans="1:12" ht="15">
      <c r="A601" s="119" t="s">
        <v>1736</v>
      </c>
      <c r="B601" s="194">
        <v>928388</v>
      </c>
      <c r="C601" s="120" t="s">
        <v>2167</v>
      </c>
      <c r="D601" s="120">
        <v>2012</v>
      </c>
      <c r="E601" s="120" t="s">
        <v>2168</v>
      </c>
      <c r="F601" s="120" t="s">
        <v>496</v>
      </c>
      <c r="G601" s="120">
        <v>3</v>
      </c>
      <c r="H601" s="120">
        <v>3</v>
      </c>
      <c r="I601" s="120">
        <v>2</v>
      </c>
      <c r="J601" s="120">
        <v>174</v>
      </c>
      <c r="K601" s="187">
        <v>44033</v>
      </c>
      <c r="L601" s="120" t="s">
        <v>2169</v>
      </c>
    </row>
    <row r="602" spans="1:12" ht="15">
      <c r="A602" s="119" t="s">
        <v>1736</v>
      </c>
      <c r="B602" s="194">
        <v>928388</v>
      </c>
      <c r="C602" s="120" t="s">
        <v>2170</v>
      </c>
      <c r="D602" s="120">
        <v>2012</v>
      </c>
      <c r="E602" s="120" t="s">
        <v>2165</v>
      </c>
      <c r="F602" s="120" t="s">
        <v>316</v>
      </c>
      <c r="G602" s="120">
        <v>3</v>
      </c>
      <c r="H602" s="120">
        <v>3</v>
      </c>
      <c r="I602" s="120">
        <v>3</v>
      </c>
      <c r="J602" s="120">
        <v>238</v>
      </c>
      <c r="K602" s="187">
        <v>44033</v>
      </c>
      <c r="L602" s="123" t="s">
        <v>2171</v>
      </c>
    </row>
    <row r="603" spans="1:12" ht="15">
      <c r="A603" s="119" t="s">
        <v>1736</v>
      </c>
      <c r="B603" s="194">
        <v>928388</v>
      </c>
      <c r="C603" s="120" t="s">
        <v>2172</v>
      </c>
      <c r="D603" s="120">
        <v>2012</v>
      </c>
      <c r="E603" s="120" t="s">
        <v>2173</v>
      </c>
      <c r="F603" s="120" t="s">
        <v>645</v>
      </c>
      <c r="G603" s="120">
        <v>3</v>
      </c>
      <c r="H603" s="120">
        <v>3</v>
      </c>
      <c r="I603" s="120">
        <v>3</v>
      </c>
      <c r="J603" s="120">
        <v>259</v>
      </c>
      <c r="K603" s="187">
        <v>44033</v>
      </c>
      <c r="L603" s="120" t="s">
        <v>2174</v>
      </c>
    </row>
    <row r="604" spans="1:12" ht="15">
      <c r="A604" s="119" t="s">
        <v>1736</v>
      </c>
      <c r="B604" s="194">
        <v>928388</v>
      </c>
      <c r="C604" s="120" t="s">
        <v>2175</v>
      </c>
      <c r="D604" s="120">
        <v>2012</v>
      </c>
      <c r="E604" s="120" t="s">
        <v>2176</v>
      </c>
      <c r="F604" s="120" t="s">
        <v>316</v>
      </c>
      <c r="G604" s="120">
        <v>3</v>
      </c>
      <c r="H604" s="120">
        <v>3</v>
      </c>
      <c r="I604" s="120">
        <v>3</v>
      </c>
      <c r="J604" s="120">
        <v>180</v>
      </c>
      <c r="K604" s="187">
        <v>44033</v>
      </c>
      <c r="L604" s="123" t="s">
        <v>2177</v>
      </c>
    </row>
    <row r="605" spans="1:12" ht="15">
      <c r="A605" s="119" t="s">
        <v>1736</v>
      </c>
      <c r="B605" s="194">
        <v>928388</v>
      </c>
      <c r="C605" s="120" t="s">
        <v>2178</v>
      </c>
      <c r="D605" s="120">
        <v>2013</v>
      </c>
      <c r="E605" s="120" t="s">
        <v>2168</v>
      </c>
      <c r="F605" s="120" t="s">
        <v>786</v>
      </c>
      <c r="G605" s="120">
        <v>3</v>
      </c>
      <c r="H605" s="120">
        <v>3</v>
      </c>
      <c r="I605" s="120">
        <v>3</v>
      </c>
      <c r="J605" s="120">
        <v>429</v>
      </c>
      <c r="K605" s="187">
        <v>44033</v>
      </c>
      <c r="L605" s="120" t="s">
        <v>2179</v>
      </c>
    </row>
    <row r="606" spans="1:12" ht="15">
      <c r="A606" s="119" t="s">
        <v>1736</v>
      </c>
      <c r="B606" s="194">
        <v>928388</v>
      </c>
      <c r="C606" s="120" t="s">
        <v>2180</v>
      </c>
      <c r="D606" s="120">
        <v>2013</v>
      </c>
      <c r="E606" s="120" t="s">
        <v>2181</v>
      </c>
      <c r="F606" s="120" t="s">
        <v>1816</v>
      </c>
      <c r="G606" s="120">
        <v>3</v>
      </c>
      <c r="H606" s="120">
        <v>3</v>
      </c>
      <c r="I606" s="120">
        <v>2</v>
      </c>
      <c r="J606" s="120">
        <v>553</v>
      </c>
      <c r="K606" s="187">
        <v>44033</v>
      </c>
      <c r="L606" s="188" t="s">
        <v>2182</v>
      </c>
    </row>
    <row r="607" spans="1:12" ht="15">
      <c r="A607" s="119" t="s">
        <v>1736</v>
      </c>
      <c r="B607" s="194">
        <v>928388</v>
      </c>
      <c r="C607" s="120" t="s">
        <v>2183</v>
      </c>
      <c r="D607" s="120">
        <v>2012</v>
      </c>
      <c r="E607" s="120" t="s">
        <v>2184</v>
      </c>
      <c r="F607" s="120" t="s">
        <v>2185</v>
      </c>
      <c r="G607" s="120">
        <v>3</v>
      </c>
      <c r="H607" s="120">
        <v>3</v>
      </c>
      <c r="I607" s="120">
        <v>2</v>
      </c>
      <c r="J607" s="120">
        <v>703</v>
      </c>
      <c r="K607" s="187">
        <v>44033</v>
      </c>
      <c r="L607" s="120" t="s">
        <v>2186</v>
      </c>
    </row>
    <row r="608" spans="1:12" ht="13">
      <c r="L608" s="189"/>
    </row>
    <row r="609" spans="12:12" ht="13">
      <c r="L609" s="189"/>
    </row>
    <row r="610" spans="12:12" ht="13">
      <c r="L610" s="189"/>
    </row>
    <row r="611" spans="12:12" ht="13">
      <c r="L611" s="189"/>
    </row>
    <row r="612" spans="12:12" ht="13">
      <c r="L612" s="189"/>
    </row>
    <row r="613" spans="12:12" ht="13">
      <c r="L613" s="189"/>
    </row>
    <row r="614" spans="12:12" ht="13">
      <c r="L614" s="189"/>
    </row>
    <row r="615" spans="12:12" ht="13">
      <c r="L615" s="189"/>
    </row>
    <row r="616" spans="12:12" ht="13">
      <c r="L616" s="189"/>
    </row>
    <row r="617" spans="12:12" ht="13">
      <c r="L617" s="189"/>
    </row>
    <row r="618" spans="12:12" ht="13">
      <c r="L618" s="189"/>
    </row>
    <row r="619" spans="12:12" ht="13">
      <c r="L619" s="189"/>
    </row>
    <row r="620" spans="12:12" ht="13">
      <c r="L620" s="189"/>
    </row>
    <row r="621" spans="12:12" ht="13">
      <c r="L621" s="189"/>
    </row>
    <row r="622" spans="12:12" ht="13">
      <c r="L622" s="189"/>
    </row>
    <row r="623" spans="12:12" ht="13">
      <c r="L623" s="189"/>
    </row>
    <row r="624" spans="12:12" ht="13">
      <c r="L624" s="189"/>
    </row>
    <row r="625" spans="12:12" ht="13">
      <c r="L625" s="189"/>
    </row>
    <row r="626" spans="12:12" ht="13">
      <c r="L626" s="189"/>
    </row>
    <row r="627" spans="12:12" ht="13">
      <c r="L627" s="189"/>
    </row>
    <row r="628" spans="12:12" ht="13">
      <c r="L628" s="189"/>
    </row>
    <row r="629" spans="12:12" ht="13">
      <c r="L629" s="189"/>
    </row>
    <row r="630" spans="12:12" ht="13">
      <c r="L630" s="189"/>
    </row>
    <row r="631" spans="12:12" ht="13">
      <c r="L631" s="189"/>
    </row>
    <row r="632" spans="12:12" ht="13">
      <c r="L632" s="189"/>
    </row>
    <row r="633" spans="12:12" ht="13">
      <c r="L633" s="189"/>
    </row>
    <row r="634" spans="12:12" ht="13">
      <c r="L634" s="189"/>
    </row>
    <row r="635" spans="12:12" ht="13">
      <c r="L635" s="189"/>
    </row>
    <row r="636" spans="12:12" ht="13">
      <c r="L636" s="189"/>
    </row>
    <row r="637" spans="12:12" ht="13">
      <c r="L637" s="189"/>
    </row>
    <row r="638" spans="12:12" ht="13">
      <c r="L638" s="189"/>
    </row>
    <row r="639" spans="12:12" ht="13">
      <c r="L639" s="189"/>
    </row>
    <row r="640" spans="12:12" ht="13">
      <c r="L640" s="189"/>
    </row>
    <row r="641" spans="12:12" ht="13">
      <c r="L641" s="189"/>
    </row>
    <row r="642" spans="12:12" ht="13">
      <c r="L642" s="189"/>
    </row>
    <row r="643" spans="12:12" ht="13">
      <c r="L643" s="189"/>
    </row>
    <row r="644" spans="12:12" ht="13">
      <c r="L644" s="189"/>
    </row>
    <row r="645" spans="12:12" ht="13">
      <c r="L645" s="189"/>
    </row>
    <row r="646" spans="12:12" ht="13">
      <c r="L646" s="189"/>
    </row>
    <row r="647" spans="12:12" ht="13">
      <c r="L647" s="189"/>
    </row>
    <row r="648" spans="12:12" ht="13">
      <c r="L648" s="189"/>
    </row>
    <row r="649" spans="12:12" ht="13">
      <c r="L649" s="189"/>
    </row>
    <row r="650" spans="12:12" ht="13">
      <c r="L650" s="189"/>
    </row>
    <row r="651" spans="12:12" ht="13">
      <c r="L651" s="189"/>
    </row>
    <row r="652" spans="12:12" ht="13">
      <c r="L652" s="189"/>
    </row>
    <row r="653" spans="12:12" ht="13">
      <c r="L653" s="189"/>
    </row>
    <row r="654" spans="12:12" ht="13">
      <c r="L654" s="189"/>
    </row>
    <row r="655" spans="12:12" ht="13">
      <c r="L655" s="189"/>
    </row>
    <row r="656" spans="12:12" ht="13">
      <c r="L656" s="189"/>
    </row>
    <row r="657" spans="12:12" ht="13">
      <c r="L657" s="189"/>
    </row>
    <row r="658" spans="12:12" ht="13">
      <c r="L658" s="189"/>
    </row>
    <row r="659" spans="12:12" ht="13">
      <c r="L659" s="189"/>
    </row>
    <row r="660" spans="12:12" ht="13">
      <c r="L660" s="189"/>
    </row>
    <row r="661" spans="12:12" ht="13">
      <c r="L661" s="189"/>
    </row>
    <row r="662" spans="12:12" ht="13">
      <c r="L662" s="189"/>
    </row>
    <row r="663" spans="12:12" ht="13">
      <c r="L663" s="189"/>
    </row>
    <row r="664" spans="12:12" ht="13">
      <c r="L664" s="189"/>
    </row>
    <row r="665" spans="12:12" ht="13">
      <c r="L665" s="189"/>
    </row>
    <row r="666" spans="12:12" ht="13">
      <c r="L666" s="189"/>
    </row>
    <row r="667" spans="12:12" ht="13">
      <c r="L667" s="189"/>
    </row>
    <row r="668" spans="12:12" ht="13">
      <c r="L668" s="189"/>
    </row>
    <row r="669" spans="12:12" ht="13">
      <c r="L669" s="189"/>
    </row>
    <row r="670" spans="12:12" ht="13">
      <c r="L670" s="189"/>
    </row>
    <row r="671" spans="12:12" ht="13">
      <c r="L671" s="189"/>
    </row>
    <row r="672" spans="12:12" ht="13">
      <c r="L672" s="189"/>
    </row>
    <row r="673" spans="12:12" ht="13">
      <c r="L673" s="189"/>
    </row>
    <row r="674" spans="12:12" ht="13">
      <c r="L674" s="189"/>
    </row>
    <row r="675" spans="12:12" ht="13">
      <c r="L675" s="189"/>
    </row>
    <row r="676" spans="12:12" ht="13">
      <c r="L676" s="189"/>
    </row>
    <row r="677" spans="12:12" ht="13">
      <c r="L677" s="189"/>
    </row>
    <row r="678" spans="12:12" ht="13">
      <c r="L678" s="189"/>
    </row>
    <row r="679" spans="12:12" ht="13">
      <c r="L679" s="189"/>
    </row>
    <row r="680" spans="12:12" ht="13">
      <c r="L680" s="189"/>
    </row>
    <row r="681" spans="12:12" ht="13">
      <c r="L681" s="189"/>
    </row>
    <row r="682" spans="12:12" ht="13">
      <c r="L682" s="189"/>
    </row>
    <row r="683" spans="12:12" ht="13">
      <c r="L683" s="189"/>
    </row>
    <row r="684" spans="12:12" ht="13">
      <c r="L684" s="189"/>
    </row>
    <row r="685" spans="12:12" ht="13">
      <c r="L685" s="189"/>
    </row>
    <row r="686" spans="12:12" ht="13">
      <c r="L686" s="189"/>
    </row>
    <row r="687" spans="12:12" ht="13">
      <c r="L687" s="189"/>
    </row>
    <row r="688" spans="12:12" ht="13">
      <c r="L688" s="189"/>
    </row>
    <row r="689" spans="12:12" ht="13">
      <c r="L689" s="189"/>
    </row>
    <row r="690" spans="12:12" ht="13">
      <c r="L690" s="189"/>
    </row>
    <row r="691" spans="12:12" ht="13">
      <c r="L691" s="189"/>
    </row>
    <row r="692" spans="12:12" ht="13">
      <c r="L692" s="189"/>
    </row>
    <row r="693" spans="12:12" ht="13">
      <c r="L693" s="189"/>
    </row>
    <row r="694" spans="12:12" ht="13">
      <c r="L694" s="189"/>
    </row>
    <row r="695" spans="12:12" ht="13">
      <c r="L695" s="189"/>
    </row>
    <row r="696" spans="12:12" ht="13">
      <c r="L696" s="189"/>
    </row>
    <row r="697" spans="12:12" ht="13">
      <c r="L697" s="189"/>
    </row>
    <row r="698" spans="12:12" ht="13">
      <c r="L698" s="189"/>
    </row>
    <row r="699" spans="12:12" ht="13">
      <c r="L699" s="189"/>
    </row>
    <row r="700" spans="12:12" ht="13">
      <c r="L700" s="189"/>
    </row>
    <row r="701" spans="12:12" ht="13">
      <c r="L701" s="189"/>
    </row>
    <row r="702" spans="12:12" ht="13">
      <c r="L702" s="189"/>
    </row>
    <row r="703" spans="12:12" ht="13">
      <c r="L703" s="189"/>
    </row>
    <row r="704" spans="12:12" ht="13">
      <c r="L704" s="189"/>
    </row>
    <row r="705" spans="12:12" ht="13">
      <c r="L705" s="189"/>
    </row>
    <row r="706" spans="12:12" ht="13">
      <c r="L706" s="189"/>
    </row>
    <row r="707" spans="12:12" ht="13">
      <c r="L707" s="189"/>
    </row>
    <row r="708" spans="12:12" ht="13">
      <c r="L708" s="189"/>
    </row>
    <row r="709" spans="12:12" ht="13">
      <c r="L709" s="189"/>
    </row>
    <row r="710" spans="12:12" ht="13">
      <c r="L710" s="189"/>
    </row>
    <row r="711" spans="12:12" ht="13">
      <c r="L711" s="189"/>
    </row>
    <row r="712" spans="12:12" ht="13">
      <c r="L712" s="189"/>
    </row>
    <row r="713" spans="12:12" ht="13">
      <c r="L713" s="189"/>
    </row>
    <row r="714" spans="12:12" ht="13">
      <c r="L714" s="189"/>
    </row>
    <row r="715" spans="12:12" ht="13">
      <c r="L715" s="189"/>
    </row>
    <row r="716" spans="12:12" ht="13">
      <c r="L716" s="189"/>
    </row>
    <row r="717" spans="12:12" ht="13">
      <c r="L717" s="189"/>
    </row>
    <row r="718" spans="12:12" ht="13">
      <c r="L718" s="189"/>
    </row>
    <row r="719" spans="12:12" ht="13">
      <c r="L719" s="189"/>
    </row>
    <row r="720" spans="12:12" ht="13">
      <c r="L720" s="189"/>
    </row>
    <row r="721" spans="12:12" ht="13">
      <c r="L721" s="189"/>
    </row>
    <row r="722" spans="12:12" ht="13">
      <c r="L722" s="189"/>
    </row>
    <row r="723" spans="12:12" ht="13">
      <c r="L723" s="189"/>
    </row>
    <row r="724" spans="12:12" ht="13">
      <c r="L724" s="189"/>
    </row>
    <row r="725" spans="12:12" ht="13">
      <c r="L725" s="189"/>
    </row>
    <row r="726" spans="12:12" ht="13">
      <c r="L726" s="189"/>
    </row>
    <row r="727" spans="12:12" ht="13">
      <c r="L727" s="189"/>
    </row>
    <row r="728" spans="12:12" ht="13">
      <c r="L728" s="189"/>
    </row>
    <row r="729" spans="12:12" ht="13">
      <c r="L729" s="189"/>
    </row>
    <row r="730" spans="12:12" ht="13">
      <c r="L730" s="189"/>
    </row>
    <row r="731" spans="12:12" ht="13">
      <c r="L731" s="189"/>
    </row>
    <row r="732" spans="12:12" ht="13">
      <c r="L732" s="189"/>
    </row>
    <row r="733" spans="12:12" ht="13">
      <c r="L733" s="189"/>
    </row>
    <row r="734" spans="12:12" ht="13">
      <c r="L734" s="189"/>
    </row>
    <row r="735" spans="12:12" ht="13">
      <c r="L735" s="189"/>
    </row>
    <row r="736" spans="12:12" ht="13">
      <c r="L736" s="189"/>
    </row>
    <row r="737" spans="12:12" ht="13">
      <c r="L737" s="189"/>
    </row>
    <row r="738" spans="12:12" ht="13">
      <c r="L738" s="189"/>
    </row>
    <row r="739" spans="12:12" ht="13">
      <c r="L739" s="189"/>
    </row>
    <row r="740" spans="12:12" ht="13">
      <c r="L740" s="189"/>
    </row>
    <row r="741" spans="12:12" ht="13">
      <c r="L741" s="189"/>
    </row>
    <row r="742" spans="12:12" ht="13">
      <c r="L742" s="189"/>
    </row>
    <row r="743" spans="12:12" ht="13">
      <c r="L743" s="189"/>
    </row>
    <row r="744" spans="12:12" ht="13">
      <c r="L744" s="189"/>
    </row>
    <row r="745" spans="12:12" ht="13">
      <c r="L745" s="189"/>
    </row>
    <row r="746" spans="12:12" ht="13">
      <c r="L746" s="189"/>
    </row>
    <row r="747" spans="12:12" ht="13">
      <c r="L747" s="189"/>
    </row>
    <row r="748" spans="12:12" ht="13">
      <c r="L748" s="189"/>
    </row>
    <row r="749" spans="12:12" ht="13">
      <c r="L749" s="189"/>
    </row>
    <row r="750" spans="12:12" ht="13">
      <c r="L750" s="189"/>
    </row>
    <row r="751" spans="12:12" ht="13">
      <c r="L751" s="189"/>
    </row>
    <row r="752" spans="12:12" ht="13">
      <c r="L752" s="189"/>
    </row>
    <row r="753" spans="12:12" ht="13">
      <c r="L753" s="189"/>
    </row>
    <row r="754" spans="12:12" ht="13">
      <c r="L754" s="189"/>
    </row>
    <row r="755" spans="12:12" ht="13">
      <c r="L755" s="189"/>
    </row>
    <row r="756" spans="12:12" ht="13">
      <c r="L756" s="189"/>
    </row>
    <row r="757" spans="12:12" ht="13">
      <c r="L757" s="189"/>
    </row>
    <row r="758" spans="12:12" ht="13">
      <c r="L758" s="189"/>
    </row>
    <row r="759" spans="12:12" ht="13">
      <c r="L759" s="189"/>
    </row>
    <row r="760" spans="12:12" ht="13">
      <c r="L760" s="189"/>
    </row>
    <row r="761" spans="12:12" ht="13">
      <c r="L761" s="189"/>
    </row>
    <row r="762" spans="12:12" ht="13">
      <c r="L762" s="189"/>
    </row>
    <row r="763" spans="12:12" ht="13">
      <c r="L763" s="189"/>
    </row>
    <row r="764" spans="12:12" ht="13">
      <c r="L764" s="189"/>
    </row>
    <row r="765" spans="12:12" ht="13">
      <c r="L765" s="189"/>
    </row>
    <row r="766" spans="12:12" ht="13">
      <c r="L766" s="189"/>
    </row>
    <row r="767" spans="12:12" ht="13">
      <c r="L767" s="189"/>
    </row>
    <row r="768" spans="12:12" ht="13">
      <c r="L768" s="189"/>
    </row>
    <row r="769" spans="12:12" ht="13">
      <c r="L769" s="189"/>
    </row>
    <row r="770" spans="12:12" ht="13">
      <c r="L770" s="189"/>
    </row>
    <row r="771" spans="12:12" ht="13">
      <c r="L771" s="189"/>
    </row>
    <row r="772" spans="12:12" ht="13">
      <c r="L772" s="189"/>
    </row>
    <row r="773" spans="12:12" ht="13">
      <c r="L773" s="189"/>
    </row>
    <row r="774" spans="12:12" ht="13">
      <c r="L774" s="189"/>
    </row>
    <row r="775" spans="12:12" ht="13">
      <c r="L775" s="189"/>
    </row>
    <row r="776" spans="12:12" ht="13">
      <c r="L776" s="189"/>
    </row>
    <row r="777" spans="12:12" ht="13">
      <c r="L777" s="189"/>
    </row>
    <row r="778" spans="12:12" ht="13">
      <c r="L778" s="189"/>
    </row>
    <row r="779" spans="12:12" ht="13">
      <c r="L779" s="189"/>
    </row>
    <row r="780" spans="12:12" ht="13">
      <c r="L780" s="189"/>
    </row>
    <row r="781" spans="12:12" ht="13">
      <c r="L781" s="189"/>
    </row>
    <row r="782" spans="12:12" ht="13">
      <c r="L782" s="189"/>
    </row>
    <row r="783" spans="12:12" ht="13">
      <c r="L783" s="189"/>
    </row>
    <row r="784" spans="12:12" ht="13">
      <c r="L784" s="189"/>
    </row>
    <row r="785" spans="12:12" ht="13">
      <c r="L785" s="189"/>
    </row>
    <row r="786" spans="12:12" ht="13">
      <c r="L786" s="189"/>
    </row>
    <row r="787" spans="12:12" ht="13">
      <c r="L787" s="189"/>
    </row>
    <row r="788" spans="12:12" ht="13">
      <c r="L788" s="189"/>
    </row>
    <row r="789" spans="12:12" ht="13">
      <c r="L789" s="189"/>
    </row>
    <row r="790" spans="12:12" ht="13">
      <c r="L790" s="189"/>
    </row>
    <row r="791" spans="12:12" ht="13">
      <c r="L791" s="189"/>
    </row>
    <row r="792" spans="12:12" ht="13">
      <c r="L792" s="189"/>
    </row>
    <row r="793" spans="12:12" ht="13">
      <c r="L793" s="189"/>
    </row>
    <row r="794" spans="12:12" ht="13">
      <c r="L794" s="189"/>
    </row>
    <row r="795" spans="12:12" ht="13">
      <c r="L795" s="189"/>
    </row>
    <row r="796" spans="12:12" ht="13">
      <c r="L796" s="189"/>
    </row>
    <row r="797" spans="12:12" ht="13">
      <c r="L797" s="189"/>
    </row>
    <row r="798" spans="12:12" ht="13">
      <c r="L798" s="189"/>
    </row>
    <row r="799" spans="12:12" ht="13">
      <c r="L799" s="189"/>
    </row>
    <row r="800" spans="12:12" ht="13">
      <c r="L800" s="189"/>
    </row>
    <row r="801" spans="12:12" ht="13">
      <c r="L801" s="189"/>
    </row>
    <row r="802" spans="12:12" ht="13">
      <c r="L802" s="189"/>
    </row>
    <row r="803" spans="12:12" ht="13">
      <c r="L803" s="189"/>
    </row>
  </sheetData>
  <hyperlinks>
    <hyperlink ref="L224" r:id="rId1" xr:uid="{00000000-0004-0000-0000-000000000000}"/>
    <hyperlink ref="L261" r:id="rId2" xr:uid="{00000000-0004-0000-0000-000001000000}"/>
    <hyperlink ref="L319" r:id="rId3" xr:uid="{00000000-0004-0000-0000-000002000000}"/>
    <hyperlink ref="L352" r:id="rId4" xr:uid="{00000000-0004-0000-0000-000003000000}"/>
    <hyperlink ref="L372" r:id="rId5" xr:uid="{00000000-0004-0000-0000-000004000000}"/>
    <hyperlink ref="E377" r:id="rId6" xr:uid="{00000000-0004-0000-0000-000005000000}"/>
    <hyperlink ref="L382" r:id="rId7" location="ref-CR57" xr:uid="{00000000-0004-0000-0000-000006000000}"/>
    <hyperlink ref="L477" r:id="rId8" xr:uid="{00000000-0004-0000-0000-000007000000}"/>
    <hyperlink ref="L516" r:id="rId9" xr:uid="{00000000-0004-0000-0000-000008000000}"/>
    <hyperlink ref="L570" r:id="rId10" location="ref-CR57" xr:uid="{00000000-0004-0000-0000-000009000000}"/>
    <hyperlink ref="C578" r:id="rId11" xr:uid="{00000000-0004-0000-0000-00000A000000}"/>
    <hyperlink ref="L606" r:id="rId12" location="ref-CR1"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632"/>
  <sheetViews>
    <sheetView workbookViewId="0"/>
  </sheetViews>
  <sheetFormatPr baseColWidth="10" defaultColWidth="14.5" defaultRowHeight="15.75" customHeight="1"/>
  <cols>
    <col min="1" max="1" width="62.5" customWidth="1"/>
    <col min="3" max="3" width="56.5" customWidth="1"/>
    <col min="4" max="4" width="21.5" customWidth="1"/>
  </cols>
  <sheetData>
    <row r="1" spans="1:4" ht="15.75" customHeight="1">
      <c r="A1" s="26" t="s">
        <v>5</v>
      </c>
      <c r="B1" s="3" t="s">
        <v>2187</v>
      </c>
      <c r="C1" s="3" t="s">
        <v>2188</v>
      </c>
      <c r="D1" s="3" t="s">
        <v>2189</v>
      </c>
    </row>
    <row r="2" spans="1:4" ht="15.75" customHeight="1">
      <c r="A2" s="27" t="s">
        <v>1318</v>
      </c>
    </row>
    <row r="3" spans="1:4" ht="15.75" customHeight="1">
      <c r="A3" s="27" t="s">
        <v>936</v>
      </c>
    </row>
    <row r="4" spans="1:4" ht="15.75" customHeight="1">
      <c r="A4" s="27" t="s">
        <v>1481</v>
      </c>
    </row>
    <row r="5" spans="1:4" ht="15.75" customHeight="1">
      <c r="A5" s="27" t="s">
        <v>1982</v>
      </c>
    </row>
    <row r="6" spans="1:4" ht="15.75" customHeight="1">
      <c r="A6" s="27" t="s">
        <v>2190</v>
      </c>
    </row>
    <row r="7" spans="1:4" ht="15.75" customHeight="1">
      <c r="A7" s="27" t="s">
        <v>1660</v>
      </c>
    </row>
    <row r="8" spans="1:4" ht="15.75" customHeight="1">
      <c r="A8" s="27" t="s">
        <v>574</v>
      </c>
    </row>
    <row r="9" spans="1:4" ht="15.75" customHeight="1">
      <c r="A9" s="27" t="s">
        <v>838</v>
      </c>
    </row>
    <row r="10" spans="1:4" ht="15.75" customHeight="1">
      <c r="A10" s="27" t="s">
        <v>1018</v>
      </c>
    </row>
    <row r="11" spans="1:4" ht="15.75" customHeight="1">
      <c r="A11" s="27" t="s">
        <v>2191</v>
      </c>
    </row>
    <row r="12" spans="1:4" ht="15.75" customHeight="1">
      <c r="A12" s="27" t="s">
        <v>1538</v>
      </c>
    </row>
    <row r="13" spans="1:4" ht="15.75" customHeight="1">
      <c r="A13" s="27" t="s">
        <v>111</v>
      </c>
    </row>
    <row r="14" spans="1:4" ht="15.75" customHeight="1">
      <c r="A14" s="27" t="s">
        <v>1476</v>
      </c>
    </row>
    <row r="15" spans="1:4" ht="15.75" customHeight="1">
      <c r="A15" s="28" t="s">
        <v>2192</v>
      </c>
    </row>
    <row r="16" spans="1:4" ht="15.75" customHeight="1">
      <c r="A16" s="27" t="s">
        <v>705</v>
      </c>
    </row>
    <row r="17" spans="1:1" ht="15.75" customHeight="1">
      <c r="A17" s="27" t="s">
        <v>16</v>
      </c>
    </row>
    <row r="18" spans="1:1" ht="15.75" customHeight="1">
      <c r="A18" s="27" t="s">
        <v>354</v>
      </c>
    </row>
    <row r="19" spans="1:1" ht="15.75" customHeight="1">
      <c r="A19" s="27" t="s">
        <v>766</v>
      </c>
    </row>
    <row r="20" spans="1:1" ht="15.75" customHeight="1">
      <c r="A20" s="27" t="s">
        <v>852</v>
      </c>
    </row>
    <row r="21" spans="1:1" ht="15.75" customHeight="1">
      <c r="A21" s="28" t="s">
        <v>1373</v>
      </c>
    </row>
    <row r="22" spans="1:1" ht="15.75" customHeight="1">
      <c r="A22" s="27" t="s">
        <v>568</v>
      </c>
    </row>
    <row r="23" spans="1:1" ht="15.75" customHeight="1">
      <c r="A23" s="27" t="s">
        <v>1191</v>
      </c>
    </row>
    <row r="24" spans="1:1" ht="15.75" customHeight="1">
      <c r="A24" s="27" t="s">
        <v>2193</v>
      </c>
    </row>
    <row r="25" spans="1:1" ht="15.75" customHeight="1">
      <c r="A25" s="27" t="s">
        <v>186</v>
      </c>
    </row>
    <row r="26" spans="1:1" ht="15.75" customHeight="1">
      <c r="A26" s="27" t="s">
        <v>951</v>
      </c>
    </row>
    <row r="27" spans="1:1" ht="15.75" customHeight="1">
      <c r="A27" s="27" t="s">
        <v>879</v>
      </c>
    </row>
    <row r="28" spans="1:1" ht="15.75" customHeight="1">
      <c r="A28" s="27" t="s">
        <v>2194</v>
      </c>
    </row>
    <row r="29" spans="1:1" ht="15.75" customHeight="1">
      <c r="A29" s="28" t="s">
        <v>790</v>
      </c>
    </row>
    <row r="30" spans="1:1" ht="15.75" customHeight="1">
      <c r="A30" s="27" t="s">
        <v>537</v>
      </c>
    </row>
    <row r="31" spans="1:1" ht="15.75" customHeight="1">
      <c r="A31" s="27" t="s">
        <v>1594</v>
      </c>
    </row>
    <row r="32" spans="1:1" ht="15.75" customHeight="1">
      <c r="A32" s="27" t="s">
        <v>894</v>
      </c>
    </row>
    <row r="33" spans="1:1" ht="15.75" customHeight="1">
      <c r="A33" s="27" t="s">
        <v>1289</v>
      </c>
    </row>
    <row r="34" spans="1:1" ht="15.75" customHeight="1">
      <c r="A34" s="28" t="s">
        <v>2195</v>
      </c>
    </row>
    <row r="35" spans="1:1" ht="15.75" customHeight="1">
      <c r="A35" s="28" t="s">
        <v>2196</v>
      </c>
    </row>
    <row r="36" spans="1:1" ht="15.75" customHeight="1">
      <c r="A36" s="28" t="s">
        <v>2197</v>
      </c>
    </row>
    <row r="37" spans="1:1" ht="15.75" customHeight="1">
      <c r="A37" s="29" t="s">
        <v>1217</v>
      </c>
    </row>
    <row r="38" spans="1:1" ht="15.75" customHeight="1">
      <c r="A38" s="27" t="s">
        <v>1098</v>
      </c>
    </row>
    <row r="39" spans="1:1" ht="15.75" customHeight="1">
      <c r="A39" s="27" t="s">
        <v>905</v>
      </c>
    </row>
    <row r="40" spans="1:1" ht="15.75" customHeight="1">
      <c r="A40" s="27" t="s">
        <v>2198</v>
      </c>
    </row>
    <row r="41" spans="1:1" ht="15.75" customHeight="1">
      <c r="A41" s="27" t="s">
        <v>496</v>
      </c>
    </row>
    <row r="42" spans="1:1" ht="15.75" customHeight="1">
      <c r="A42" s="29" t="s">
        <v>786</v>
      </c>
    </row>
    <row r="43" spans="1:1" ht="15.75" customHeight="1">
      <c r="A43" s="27" t="s">
        <v>225</v>
      </c>
    </row>
    <row r="44" spans="1:1" ht="15.75" customHeight="1">
      <c r="A44" s="28" t="s">
        <v>2199</v>
      </c>
    </row>
    <row r="45" spans="1:1" ht="15.75" customHeight="1">
      <c r="A45" s="27" t="s">
        <v>2200</v>
      </c>
    </row>
    <row r="46" spans="1:1" ht="15.75" customHeight="1">
      <c r="A46" s="27" t="s">
        <v>2201</v>
      </c>
    </row>
    <row r="47" spans="1:1" ht="15.75" customHeight="1">
      <c r="A47" s="27" t="s">
        <v>713</v>
      </c>
    </row>
    <row r="48" spans="1:1" ht="15.75" customHeight="1">
      <c r="A48" s="27" t="s">
        <v>157</v>
      </c>
    </row>
    <row r="49" spans="1:1" ht="15.75" customHeight="1">
      <c r="A49" s="28" t="s">
        <v>1975</v>
      </c>
    </row>
    <row r="50" spans="1:1" ht="15.75" customHeight="1">
      <c r="A50" s="28" t="s">
        <v>2122</v>
      </c>
    </row>
    <row r="51" spans="1:1" ht="15.75" customHeight="1">
      <c r="A51" s="29" t="s">
        <v>2202</v>
      </c>
    </row>
    <row r="52" spans="1:1" ht="15.75" customHeight="1">
      <c r="A52" s="27" t="s">
        <v>2203</v>
      </c>
    </row>
    <row r="53" spans="1:1" ht="15.75" customHeight="1">
      <c r="A53" s="28" t="s">
        <v>1054</v>
      </c>
    </row>
    <row r="54" spans="1:1" ht="15.75" customHeight="1">
      <c r="A54" s="27" t="s">
        <v>437</v>
      </c>
    </row>
    <row r="55" spans="1:1" ht="15.75" customHeight="1">
      <c r="A55" s="27" t="s">
        <v>2023</v>
      </c>
    </row>
    <row r="56" spans="1:1" ht="15.75" customHeight="1">
      <c r="A56" s="29" t="s">
        <v>88</v>
      </c>
    </row>
    <row r="57" spans="1:1" ht="15.75" customHeight="1">
      <c r="A57" s="28" t="s">
        <v>2204</v>
      </c>
    </row>
    <row r="58" spans="1:1" ht="15.75" customHeight="1">
      <c r="A58" s="27" t="s">
        <v>620</v>
      </c>
    </row>
    <row r="59" spans="1:1" ht="15.75" customHeight="1">
      <c r="A59" s="27" t="s">
        <v>724</v>
      </c>
    </row>
    <row r="60" spans="1:1" ht="15.75" customHeight="1">
      <c r="A60" s="27" t="s">
        <v>2205</v>
      </c>
    </row>
    <row r="61" spans="1:1" ht="15.75" customHeight="1">
      <c r="A61" s="27" t="s">
        <v>1006</v>
      </c>
    </row>
    <row r="62" spans="1:1" ht="15.75" customHeight="1">
      <c r="A62" s="27" t="s">
        <v>1694</v>
      </c>
    </row>
    <row r="63" spans="1:1" ht="15.75" customHeight="1">
      <c r="A63" s="27" t="s">
        <v>268</v>
      </c>
    </row>
    <row r="64" spans="1:1" ht="15.75" customHeight="1">
      <c r="A64" s="27" t="s">
        <v>255</v>
      </c>
    </row>
    <row r="65" spans="1:1" ht="15.75" customHeight="1">
      <c r="A65" s="29" t="s">
        <v>2086</v>
      </c>
    </row>
    <row r="66" spans="1:1" ht="15.75" customHeight="1">
      <c r="A66" s="27" t="s">
        <v>966</v>
      </c>
    </row>
    <row r="67" spans="1:1" ht="15.75" customHeight="1">
      <c r="A67" s="27" t="s">
        <v>1821</v>
      </c>
    </row>
    <row r="68" spans="1:1" ht="15.75" customHeight="1">
      <c r="A68" s="27" t="s">
        <v>1422</v>
      </c>
    </row>
    <row r="69" spans="1:1" ht="15.75" customHeight="1">
      <c r="A69" s="27" t="s">
        <v>2206</v>
      </c>
    </row>
    <row r="70" spans="1:1" ht="15.75" customHeight="1">
      <c r="A70" s="27" t="s">
        <v>450</v>
      </c>
    </row>
    <row r="71" spans="1:1" ht="15.75" customHeight="1">
      <c r="A71" s="27" t="s">
        <v>1997</v>
      </c>
    </row>
    <row r="72" spans="1:1" ht="15.75" customHeight="1">
      <c r="A72" s="27" t="s">
        <v>465</v>
      </c>
    </row>
    <row r="73" spans="1:1" ht="15.75" customHeight="1">
      <c r="A73" s="27" t="s">
        <v>825</v>
      </c>
    </row>
    <row r="74" spans="1:1" ht="15.75" customHeight="1">
      <c r="A74" s="27" t="s">
        <v>247</v>
      </c>
    </row>
    <row r="75" spans="1:1" ht="15.75" customHeight="1">
      <c r="A75" s="27" t="s">
        <v>379</v>
      </c>
    </row>
    <row r="76" spans="1:1" ht="15.75" customHeight="1">
      <c r="A76" s="27" t="s">
        <v>2207</v>
      </c>
    </row>
    <row r="77" spans="1:1" ht="15.75" customHeight="1">
      <c r="A77" s="27" t="s">
        <v>259</v>
      </c>
    </row>
    <row r="78" spans="1:1" ht="15.75" customHeight="1">
      <c r="A78" s="27" t="s">
        <v>717</v>
      </c>
    </row>
    <row r="79" spans="1:1" ht="15.75" customHeight="1">
      <c r="A79" s="27" t="s">
        <v>2208</v>
      </c>
    </row>
    <row r="80" spans="1:1" ht="15.75" customHeight="1">
      <c r="A80" s="27" t="s">
        <v>2209</v>
      </c>
    </row>
    <row r="81" spans="1:1" ht="15.75" customHeight="1">
      <c r="A81" s="27" t="s">
        <v>1402</v>
      </c>
    </row>
    <row r="82" spans="1:1" ht="15.75" customHeight="1">
      <c r="A82" s="27" t="s">
        <v>1612</v>
      </c>
    </row>
    <row r="83" spans="1:1" ht="15.75" customHeight="1">
      <c r="A83" s="27" t="s">
        <v>2210</v>
      </c>
    </row>
    <row r="84" spans="1:1" ht="15.75" customHeight="1">
      <c r="A84" s="27" t="s">
        <v>238</v>
      </c>
    </row>
    <row r="85" spans="1:1" ht="15.75" customHeight="1">
      <c r="A85" s="27" t="s">
        <v>417</v>
      </c>
    </row>
    <row r="86" spans="1:1" ht="15.75" customHeight="1">
      <c r="A86" s="28" t="s">
        <v>669</v>
      </c>
    </row>
    <row r="87" spans="1:1" ht="15.75" customHeight="1">
      <c r="A87" s="27" t="s">
        <v>40</v>
      </c>
    </row>
    <row r="88" spans="1:1" ht="13">
      <c r="A88" s="28" t="s">
        <v>2211</v>
      </c>
    </row>
    <row r="89" spans="1:1" ht="13">
      <c r="A89" s="27" t="s">
        <v>1852</v>
      </c>
    </row>
    <row r="90" spans="1:1" ht="13">
      <c r="A90" s="27" t="s">
        <v>471</v>
      </c>
    </row>
    <row r="91" spans="1:1" ht="13">
      <c r="A91" s="27" t="s">
        <v>2212</v>
      </c>
    </row>
    <row r="92" spans="1:1" ht="13">
      <c r="A92" s="28" t="s">
        <v>645</v>
      </c>
    </row>
    <row r="93" spans="1:1" ht="13">
      <c r="A93" s="28" t="s">
        <v>65</v>
      </c>
    </row>
    <row r="94" spans="1:1" ht="13">
      <c r="A94" s="27" t="s">
        <v>423</v>
      </c>
    </row>
    <row r="95" spans="1:1" ht="13">
      <c r="A95" s="27" t="s">
        <v>1543</v>
      </c>
    </row>
    <row r="96" spans="1:1" ht="13">
      <c r="A96" s="27" t="s">
        <v>1689</v>
      </c>
    </row>
    <row r="97" spans="1:1" ht="13">
      <c r="A97" s="27" t="s">
        <v>1493</v>
      </c>
    </row>
    <row r="98" spans="1:1" ht="13">
      <c r="A98" s="27" t="s">
        <v>403</v>
      </c>
    </row>
    <row r="99" spans="1:1" ht="13">
      <c r="A99" s="29" t="s">
        <v>393</v>
      </c>
    </row>
    <row r="100" spans="1:1" ht="13">
      <c r="A100" s="27" t="s">
        <v>944</v>
      </c>
    </row>
    <row r="101" spans="1:1" ht="13">
      <c r="A101" s="27" t="s">
        <v>2213</v>
      </c>
    </row>
    <row r="102" spans="1:1" ht="13">
      <c r="A102" s="27" t="s">
        <v>533</v>
      </c>
    </row>
    <row r="103" spans="1:1" ht="13">
      <c r="A103" s="27" t="s">
        <v>1489</v>
      </c>
    </row>
    <row r="104" spans="1:1" ht="13">
      <c r="A104" s="27" t="s">
        <v>1063</v>
      </c>
    </row>
    <row r="105" spans="1:1" ht="13">
      <c r="A105" s="28" t="s">
        <v>2214</v>
      </c>
    </row>
    <row r="106" spans="1:1" ht="13">
      <c r="A106" s="27" t="s">
        <v>822</v>
      </c>
    </row>
    <row r="107" spans="1:1" ht="13">
      <c r="A107" s="27" t="s">
        <v>178</v>
      </c>
    </row>
    <row r="108" spans="1:1" ht="13">
      <c r="A108" s="28" t="s">
        <v>294</v>
      </c>
    </row>
    <row r="109" spans="1:1" ht="13">
      <c r="A109" s="27" t="s">
        <v>1746</v>
      </c>
    </row>
    <row r="110" spans="1:1" ht="13">
      <c r="A110" s="27" t="s">
        <v>1832</v>
      </c>
    </row>
    <row r="111" spans="1:1" ht="13">
      <c r="A111" s="29" t="s">
        <v>2215</v>
      </c>
    </row>
    <row r="112" spans="1:1" ht="13">
      <c r="A112" s="27" t="s">
        <v>1406</v>
      </c>
    </row>
    <row r="113" spans="1:1" ht="13">
      <c r="A113" s="27" t="s">
        <v>320</v>
      </c>
    </row>
    <row r="114" spans="1:1" ht="13">
      <c r="A114" s="27" t="s">
        <v>2216</v>
      </c>
    </row>
    <row r="115" spans="1:1" ht="13">
      <c r="A115" s="27" t="s">
        <v>1247</v>
      </c>
    </row>
    <row r="116" spans="1:1" ht="13">
      <c r="A116" s="28" t="s">
        <v>2217</v>
      </c>
    </row>
    <row r="117" spans="1:1" ht="13">
      <c r="A117" s="27" t="s">
        <v>324</v>
      </c>
    </row>
    <row r="118" spans="1:1" ht="13">
      <c r="A118" s="27" t="s">
        <v>2218</v>
      </c>
    </row>
    <row r="119" spans="1:1" ht="13">
      <c r="A119" s="27" t="s">
        <v>2219</v>
      </c>
    </row>
    <row r="120" spans="1:1" ht="13">
      <c r="A120" s="27" t="s">
        <v>389</v>
      </c>
    </row>
    <row r="121" spans="1:1" ht="13">
      <c r="A121" s="27" t="s">
        <v>2220</v>
      </c>
    </row>
    <row r="122" spans="1:1" ht="13">
      <c r="A122" s="27" t="s">
        <v>2221</v>
      </c>
    </row>
    <row r="123" spans="1:1" ht="13">
      <c r="A123" s="27" t="s">
        <v>73</v>
      </c>
    </row>
    <row r="124" spans="1:1" ht="13">
      <c r="A124" s="27" t="s">
        <v>2222</v>
      </c>
    </row>
    <row r="125" spans="1:1" ht="13">
      <c r="A125" s="27" t="s">
        <v>2223</v>
      </c>
    </row>
    <row r="126" spans="1:1" ht="13">
      <c r="A126" s="27" t="s">
        <v>409</v>
      </c>
    </row>
    <row r="127" spans="1:1" ht="13">
      <c r="A127" s="27" t="s">
        <v>560</v>
      </c>
    </row>
    <row r="128" spans="1:1" ht="13">
      <c r="A128" s="28" t="s">
        <v>665</v>
      </c>
    </row>
    <row r="129" spans="1:1" ht="13">
      <c r="A129" s="27" t="s">
        <v>1869</v>
      </c>
    </row>
    <row r="130" spans="1:1" ht="13">
      <c r="A130" s="27" t="s">
        <v>189</v>
      </c>
    </row>
    <row r="131" spans="1:1" ht="13">
      <c r="A131" s="27" t="s">
        <v>481</v>
      </c>
    </row>
    <row r="132" spans="1:1" ht="13">
      <c r="A132" s="27" t="s">
        <v>218</v>
      </c>
    </row>
    <row r="133" spans="1:1" ht="13">
      <c r="A133" s="27" t="s">
        <v>1797</v>
      </c>
    </row>
    <row r="134" spans="1:1" ht="13">
      <c r="A134" s="27" t="s">
        <v>2224</v>
      </c>
    </row>
    <row r="135" spans="1:1" ht="13">
      <c r="A135" s="27" t="s">
        <v>2225</v>
      </c>
    </row>
    <row r="136" spans="1:1" ht="13">
      <c r="A136" s="27" t="s">
        <v>634</v>
      </c>
    </row>
    <row r="137" spans="1:1" ht="13">
      <c r="A137" s="27" t="s">
        <v>1070</v>
      </c>
    </row>
    <row r="138" spans="1:1" ht="13">
      <c r="A138" s="27" t="s">
        <v>529</v>
      </c>
    </row>
    <row r="139" spans="1:1" ht="13">
      <c r="A139" s="28" t="s">
        <v>649</v>
      </c>
    </row>
    <row r="140" spans="1:1" ht="13">
      <c r="A140" s="27" t="s">
        <v>977</v>
      </c>
    </row>
    <row r="141" spans="1:1" ht="13">
      <c r="A141" s="27" t="s">
        <v>2226</v>
      </c>
    </row>
    <row r="142" spans="1:1" ht="13">
      <c r="A142" s="27" t="s">
        <v>2227</v>
      </c>
    </row>
    <row r="143" spans="1:1" ht="13">
      <c r="A143" s="27" t="s">
        <v>782</v>
      </c>
    </row>
    <row r="144" spans="1:1" ht="13">
      <c r="A144" s="27" t="s">
        <v>926</v>
      </c>
    </row>
    <row r="145" spans="1:1" ht="13">
      <c r="A145" s="27" t="s">
        <v>2228</v>
      </c>
    </row>
    <row r="146" spans="1:1" ht="13">
      <c r="A146" s="28" t="s">
        <v>2229</v>
      </c>
    </row>
    <row r="147" spans="1:1" ht="13">
      <c r="A147" s="27" t="s">
        <v>148</v>
      </c>
    </row>
    <row r="148" spans="1:1" ht="13">
      <c r="A148" s="27" t="s">
        <v>709</v>
      </c>
    </row>
    <row r="149" spans="1:1" ht="13">
      <c r="A149" s="27" t="s">
        <v>1310</v>
      </c>
    </row>
    <row r="150" spans="1:1" ht="13">
      <c r="A150" s="29" t="s">
        <v>2230</v>
      </c>
    </row>
    <row r="151" spans="1:1" ht="13">
      <c r="A151" s="27" t="s">
        <v>980</v>
      </c>
    </row>
    <row r="152" spans="1:1" ht="13">
      <c r="A152" s="27" t="s">
        <v>1656</v>
      </c>
    </row>
    <row r="153" spans="1:1" ht="13">
      <c r="A153" s="27" t="s">
        <v>1224</v>
      </c>
    </row>
    <row r="154" spans="1:1" ht="13">
      <c r="A154" s="27" t="s">
        <v>1286</v>
      </c>
    </row>
    <row r="155" spans="1:1" ht="13">
      <c r="A155" s="27" t="s">
        <v>2231</v>
      </c>
    </row>
    <row r="156" spans="1:1" ht="13">
      <c r="A156" s="27" t="s">
        <v>2232</v>
      </c>
    </row>
    <row r="157" spans="1:1" ht="13">
      <c r="A157" s="28" t="s">
        <v>1766</v>
      </c>
    </row>
    <row r="158" spans="1:1" ht="13">
      <c r="A158" s="27" t="s">
        <v>2233</v>
      </c>
    </row>
    <row r="159" spans="1:1" ht="13">
      <c r="A159" s="27" t="s">
        <v>2027</v>
      </c>
    </row>
    <row r="160" spans="1:1" ht="13">
      <c r="A160" s="27" t="s">
        <v>973</v>
      </c>
    </row>
    <row r="161" spans="1:1" ht="13">
      <c r="A161" s="28" t="s">
        <v>2234</v>
      </c>
    </row>
    <row r="162" spans="1:1" ht="13">
      <c r="A162" s="27" t="s">
        <v>2235</v>
      </c>
    </row>
    <row r="163" spans="1:1" ht="13">
      <c r="A163" s="27" t="s">
        <v>272</v>
      </c>
    </row>
    <row r="164" spans="1:1" ht="13">
      <c r="A164" s="27" t="s">
        <v>940</v>
      </c>
    </row>
    <row r="165" spans="1:1" ht="13">
      <c r="A165" s="27" t="s">
        <v>2236</v>
      </c>
    </row>
    <row r="166" spans="1:1" ht="13">
      <c r="A166" s="27" t="s">
        <v>1472</v>
      </c>
    </row>
    <row r="167" spans="1:1" ht="13">
      <c r="A167" s="28" t="s">
        <v>1961</v>
      </c>
    </row>
    <row r="168" spans="1:1" ht="13">
      <c r="A168" s="27" t="s">
        <v>251</v>
      </c>
    </row>
    <row r="169" spans="1:1" ht="13">
      <c r="A169" s="28" t="s">
        <v>302</v>
      </c>
    </row>
    <row r="170" spans="1:1" ht="13">
      <c r="A170" s="27" t="s">
        <v>361</v>
      </c>
    </row>
    <row r="171" spans="1:1" ht="13">
      <c r="A171" s="27" t="s">
        <v>627</v>
      </c>
    </row>
    <row r="172" spans="1:1" ht="13">
      <c r="A172" s="27" t="s">
        <v>1598</v>
      </c>
    </row>
    <row r="173" spans="1:1" ht="13">
      <c r="A173" s="27" t="s">
        <v>2237</v>
      </c>
    </row>
    <row r="174" spans="1:1" ht="13">
      <c r="A174" s="27" t="s">
        <v>857</v>
      </c>
    </row>
    <row r="175" spans="1:1" ht="13">
      <c r="A175" s="28" t="s">
        <v>298</v>
      </c>
    </row>
    <row r="176" spans="1:1" ht="13">
      <c r="A176" s="28" t="s">
        <v>2238</v>
      </c>
    </row>
    <row r="177" spans="1:1" ht="13">
      <c r="A177" s="29" t="s">
        <v>2239</v>
      </c>
    </row>
    <row r="178" spans="1:1" ht="13">
      <c r="A178" s="27" t="s">
        <v>2240</v>
      </c>
    </row>
    <row r="179" spans="1:1" ht="13">
      <c r="A179" s="27" t="s">
        <v>2241</v>
      </c>
    </row>
    <row r="180" spans="1:1" ht="13">
      <c r="A180" s="27" t="s">
        <v>1824</v>
      </c>
    </row>
    <row r="181" spans="1:1" ht="13">
      <c r="A181" s="27" t="s">
        <v>701</v>
      </c>
    </row>
    <row r="182" spans="1:1" ht="13">
      <c r="A182" s="27" t="s">
        <v>829</v>
      </c>
    </row>
    <row r="183" spans="1:1" ht="13">
      <c r="A183" s="27" t="s">
        <v>741</v>
      </c>
    </row>
    <row r="184" spans="1:1" ht="13">
      <c r="A184" s="27" t="s">
        <v>1563</v>
      </c>
    </row>
    <row r="185" spans="1:1" ht="13">
      <c r="A185" s="27" t="s">
        <v>69</v>
      </c>
    </row>
    <row r="186" spans="1:1" ht="13">
      <c r="A186" s="27" t="s">
        <v>1187</v>
      </c>
    </row>
    <row r="187" spans="1:1" ht="13">
      <c r="A187" s="27" t="s">
        <v>262</v>
      </c>
    </row>
    <row r="188" spans="1:1" ht="13">
      <c r="A188" s="27" t="s">
        <v>1462</v>
      </c>
    </row>
    <row r="189" spans="1:1" ht="13">
      <c r="A189" s="27" t="s">
        <v>1880</v>
      </c>
    </row>
    <row r="190" spans="1:1" ht="13">
      <c r="A190" s="28" t="s">
        <v>1209</v>
      </c>
    </row>
    <row r="191" spans="1:1" ht="13">
      <c r="A191" s="27" t="s">
        <v>1082</v>
      </c>
    </row>
    <row r="192" spans="1:1" ht="13">
      <c r="A192" s="27" t="s">
        <v>1102</v>
      </c>
    </row>
    <row r="193" spans="1:1" ht="13">
      <c r="A193" s="27" t="s">
        <v>578</v>
      </c>
    </row>
    <row r="194" spans="1:1" ht="13">
      <c r="A194" s="27" t="s">
        <v>1666</v>
      </c>
    </row>
    <row r="195" spans="1:1" ht="13">
      <c r="A195" s="27" t="s">
        <v>443</v>
      </c>
    </row>
    <row r="196" spans="1:1" ht="13">
      <c r="A196" s="27" t="s">
        <v>1079</v>
      </c>
    </row>
    <row r="197" spans="1:1" ht="13">
      <c r="A197" s="28" t="s">
        <v>1181</v>
      </c>
    </row>
    <row r="198" spans="1:1" ht="13">
      <c r="A198" s="28" t="s">
        <v>2242</v>
      </c>
    </row>
    <row r="199" spans="1:1" ht="13">
      <c r="A199" s="28" t="s">
        <v>306</v>
      </c>
    </row>
    <row r="200" spans="1:1" ht="13">
      <c r="A200" s="28" t="s">
        <v>77</v>
      </c>
    </row>
    <row r="201" spans="1:1" ht="13">
      <c r="A201" s="27" t="s">
        <v>1783</v>
      </c>
    </row>
    <row r="202" spans="1:1" ht="13">
      <c r="A202" s="27" t="s">
        <v>2243</v>
      </c>
    </row>
    <row r="203" spans="1:1" ht="13">
      <c r="A203" s="28" t="s">
        <v>2244</v>
      </c>
    </row>
    <row r="204" spans="1:1" ht="13">
      <c r="A204" s="27" t="s">
        <v>1875</v>
      </c>
    </row>
    <row r="205" spans="1:1" ht="13">
      <c r="A205" s="27" t="s">
        <v>1128</v>
      </c>
    </row>
    <row r="206" spans="1:1" ht="13">
      <c r="A206" s="28" t="s">
        <v>2245</v>
      </c>
    </row>
    <row r="207" spans="1:1" ht="13">
      <c r="A207" s="28" t="s">
        <v>1900</v>
      </c>
    </row>
    <row r="208" spans="1:1" ht="13">
      <c r="A208" s="28" t="s">
        <v>2246</v>
      </c>
    </row>
    <row r="209" spans="1:1" ht="13">
      <c r="A209" s="27" t="s">
        <v>1857</v>
      </c>
    </row>
    <row r="210" spans="1:1" ht="13">
      <c r="A210" s="27" t="s">
        <v>690</v>
      </c>
    </row>
    <row r="211" spans="1:1" ht="13">
      <c r="A211" s="27" t="s">
        <v>1458</v>
      </c>
    </row>
    <row r="212" spans="1:1" ht="13">
      <c r="A212" s="27" t="s">
        <v>1836</v>
      </c>
    </row>
    <row r="213" spans="1:1" ht="13">
      <c r="A213" s="27" t="s">
        <v>44</v>
      </c>
    </row>
    <row r="214" spans="1:1" ht="13">
      <c r="A214" s="27" t="s">
        <v>1526</v>
      </c>
    </row>
    <row r="215" spans="1:1" ht="13">
      <c r="A215" s="27" t="s">
        <v>916</v>
      </c>
    </row>
    <row r="216" spans="1:1" ht="13">
      <c r="A216" s="27" t="s">
        <v>350</v>
      </c>
    </row>
    <row r="217" spans="1:1" ht="13">
      <c r="A217" s="27" t="s">
        <v>731</v>
      </c>
    </row>
    <row r="218" spans="1:1" ht="13">
      <c r="A218" s="27" t="s">
        <v>492</v>
      </c>
    </row>
    <row r="219" spans="1:1" ht="13">
      <c r="A219" s="27" t="s">
        <v>1282</v>
      </c>
    </row>
    <row r="220" spans="1:1" ht="13">
      <c r="A220" s="27" t="s">
        <v>375</v>
      </c>
    </row>
    <row r="221" spans="1:1" ht="13">
      <c r="A221" s="28" t="s">
        <v>1735</v>
      </c>
    </row>
    <row r="222" spans="1:1" ht="13">
      <c r="A222" s="27" t="s">
        <v>1140</v>
      </c>
    </row>
    <row r="223" spans="1:1" ht="13">
      <c r="A223" s="27" t="s">
        <v>2247</v>
      </c>
    </row>
    <row r="224" spans="1:1" ht="13">
      <c r="A224" s="28" t="s">
        <v>774</v>
      </c>
    </row>
    <row r="225" spans="1:1" ht="13">
      <c r="A225" s="28" t="s">
        <v>503</v>
      </c>
    </row>
    <row r="226" spans="1:1" ht="13">
      <c r="A226" s="27" t="s">
        <v>1641</v>
      </c>
    </row>
    <row r="227" spans="1:1" ht="13">
      <c r="A227" s="28" t="s">
        <v>37</v>
      </c>
    </row>
    <row r="228" spans="1:1" ht="13">
      <c r="A228" s="27" t="s">
        <v>518</v>
      </c>
    </row>
    <row r="229" spans="1:1" ht="13">
      <c r="A229" s="27" t="s">
        <v>1602</v>
      </c>
    </row>
    <row r="230" spans="1:1" ht="13">
      <c r="A230" s="28" t="s">
        <v>2248</v>
      </c>
    </row>
    <row r="231" spans="1:1" ht="13">
      <c r="A231" s="27" t="s">
        <v>1520</v>
      </c>
    </row>
    <row r="232" spans="1:1" ht="13">
      <c r="A232" s="30" t="s">
        <v>1239</v>
      </c>
    </row>
    <row r="233" spans="1:1" ht="13">
      <c r="A233" s="28" t="s">
        <v>1773</v>
      </c>
    </row>
    <row r="234" spans="1:1" ht="13">
      <c r="A234" s="27" t="s">
        <v>2249</v>
      </c>
    </row>
    <row r="235" spans="1:1" ht="13">
      <c r="A235" s="27" t="s">
        <v>183</v>
      </c>
    </row>
    <row r="236" spans="1:1" ht="13">
      <c r="A236" s="28" t="s">
        <v>21</v>
      </c>
    </row>
    <row r="237" spans="1:1" ht="13">
      <c r="A237" s="28" t="s">
        <v>231</v>
      </c>
    </row>
    <row r="238" spans="1:1" ht="13">
      <c r="A238" s="29" t="s">
        <v>2250</v>
      </c>
    </row>
    <row r="239" spans="1:1" ht="13">
      <c r="A239" s="27" t="s">
        <v>2251</v>
      </c>
    </row>
    <row r="240" spans="1:1" ht="13">
      <c r="A240" s="27" t="s">
        <v>1749</v>
      </c>
    </row>
    <row r="241" spans="1:1" ht="13">
      <c r="A241" s="27" t="s">
        <v>686</v>
      </c>
    </row>
    <row r="242" spans="1:1" ht="13">
      <c r="A242" s="27" t="s">
        <v>1293</v>
      </c>
    </row>
    <row r="243" spans="1:1" ht="13">
      <c r="A243" s="28" t="s">
        <v>2252</v>
      </c>
    </row>
    <row r="244" spans="1:1" ht="13">
      <c r="A244" s="27" t="s">
        <v>413</v>
      </c>
    </row>
    <row r="245" spans="1:1" ht="13">
      <c r="A245" s="28" t="s">
        <v>2253</v>
      </c>
    </row>
    <row r="246" spans="1:1" ht="13">
      <c r="A246" s="27" t="s">
        <v>426</v>
      </c>
    </row>
    <row r="247" spans="1:1" ht="13">
      <c r="A247" s="27" t="s">
        <v>461</v>
      </c>
    </row>
    <row r="248" spans="1:1" ht="13">
      <c r="A248" s="27" t="s">
        <v>1571</v>
      </c>
    </row>
    <row r="249" spans="1:1" ht="13">
      <c r="A249" s="28" t="s">
        <v>1816</v>
      </c>
    </row>
    <row r="250" spans="1:1" ht="13">
      <c r="A250" s="27" t="s">
        <v>564</v>
      </c>
    </row>
    <row r="251" spans="1:1" ht="13">
      <c r="A251" s="27" t="s">
        <v>386</v>
      </c>
    </row>
    <row r="252" spans="1:1" ht="13">
      <c r="A252" s="27" t="s">
        <v>2254</v>
      </c>
    </row>
    <row r="253" spans="1:1" ht="13">
      <c r="A253" s="27" t="s">
        <v>2255</v>
      </c>
    </row>
    <row r="254" spans="1:1" ht="13">
      <c r="A254" s="27" t="s">
        <v>1279</v>
      </c>
    </row>
    <row r="255" spans="1:1" ht="13">
      <c r="A255" s="27" t="s">
        <v>2256</v>
      </c>
    </row>
    <row r="256" spans="1:1" ht="13">
      <c r="A256" s="27" t="s">
        <v>1275</v>
      </c>
    </row>
    <row r="257" spans="1:1" ht="13">
      <c r="A257" s="28" t="s">
        <v>2257</v>
      </c>
    </row>
    <row r="258" spans="1:1" ht="13">
      <c r="A258" s="27" t="s">
        <v>1556</v>
      </c>
    </row>
    <row r="259" spans="1:1" ht="13">
      <c r="A259" s="27" t="s">
        <v>1442</v>
      </c>
    </row>
    <row r="260" spans="1:1" ht="13">
      <c r="A260" s="27" t="s">
        <v>2016</v>
      </c>
    </row>
    <row r="261" spans="1:1" ht="13">
      <c r="A261" s="27" t="s">
        <v>694</v>
      </c>
    </row>
    <row r="262" spans="1:1" ht="13">
      <c r="A262" s="27" t="s">
        <v>543</v>
      </c>
    </row>
    <row r="263" spans="1:1" ht="13">
      <c r="A263" s="28" t="s">
        <v>2258</v>
      </c>
    </row>
    <row r="264" spans="1:1" ht="13">
      <c r="A264" s="27" t="s">
        <v>2259</v>
      </c>
    </row>
    <row r="265" spans="1:1" ht="13">
      <c r="A265" s="27" t="s">
        <v>1752</v>
      </c>
    </row>
    <row r="266" spans="1:1" ht="13">
      <c r="A266" s="27" t="s">
        <v>1504</v>
      </c>
    </row>
    <row r="267" spans="1:1" ht="13">
      <c r="A267" s="27" t="s">
        <v>1172</v>
      </c>
    </row>
    <row r="268" spans="1:1" ht="13">
      <c r="A268" s="27" t="s">
        <v>1446</v>
      </c>
    </row>
    <row r="269" spans="1:1" ht="13">
      <c r="A269" s="29" t="s">
        <v>1213</v>
      </c>
    </row>
    <row r="270" spans="1:1" ht="13">
      <c r="A270" s="27" t="s">
        <v>863</v>
      </c>
    </row>
    <row r="271" spans="1:1" ht="13">
      <c r="A271" s="28" t="s">
        <v>396</v>
      </c>
    </row>
    <row r="272" spans="1:1" ht="13">
      <c r="A272" s="27" t="s">
        <v>1122</v>
      </c>
    </row>
    <row r="273" spans="1:1" ht="13">
      <c r="A273" s="27" t="s">
        <v>1014</v>
      </c>
    </row>
    <row r="274" spans="1:1" ht="13">
      <c r="A274" s="27" t="s">
        <v>657</v>
      </c>
    </row>
    <row r="275" spans="1:1" ht="13">
      <c r="A275" s="27" t="s">
        <v>96</v>
      </c>
    </row>
    <row r="276" spans="1:1" ht="13">
      <c r="A276" s="27" t="s">
        <v>886</v>
      </c>
    </row>
    <row r="277" spans="1:1" ht="13">
      <c r="A277" s="29" t="s">
        <v>809</v>
      </c>
    </row>
    <row r="278" spans="1:1" ht="13">
      <c r="A278" s="27" t="s">
        <v>136</v>
      </c>
    </row>
    <row r="279" spans="1:1" ht="13">
      <c r="A279" s="27" t="s">
        <v>2260</v>
      </c>
    </row>
    <row r="280" spans="1:1" ht="13">
      <c r="A280" s="27" t="s">
        <v>2261</v>
      </c>
    </row>
    <row r="281" spans="1:1" ht="13">
      <c r="A281" s="27" t="s">
        <v>1677</v>
      </c>
    </row>
    <row r="282" spans="1:1" ht="13">
      <c r="A282" s="27" t="s">
        <v>547</v>
      </c>
    </row>
    <row r="283" spans="1:1" ht="13">
      <c r="A283" s="28" t="s">
        <v>1351</v>
      </c>
    </row>
    <row r="284" spans="1:1" ht="13">
      <c r="A284" s="27" t="s">
        <v>169</v>
      </c>
    </row>
    <row r="285" spans="1:1" ht="13">
      <c r="A285" s="28" t="s">
        <v>344</v>
      </c>
    </row>
    <row r="286" spans="1:1" ht="13">
      <c r="A286" s="27" t="s">
        <v>1195</v>
      </c>
    </row>
    <row r="287" spans="1:1" ht="13">
      <c r="A287" s="27" t="s">
        <v>281</v>
      </c>
    </row>
    <row r="288" spans="1:1" ht="13">
      <c r="A288" s="27" t="s">
        <v>2262</v>
      </c>
    </row>
    <row r="289" spans="1:1" ht="13">
      <c r="A289" s="27" t="s">
        <v>151</v>
      </c>
    </row>
    <row r="290" spans="1:1" ht="13">
      <c r="A290" s="27" t="s">
        <v>912</v>
      </c>
    </row>
    <row r="291" spans="1:1" ht="13">
      <c r="A291" s="29" t="s">
        <v>2112</v>
      </c>
    </row>
    <row r="292" spans="1:1" ht="13">
      <c r="A292" s="27" t="s">
        <v>175</v>
      </c>
    </row>
    <row r="293" spans="1:1" ht="13">
      <c r="A293" s="29" t="s">
        <v>2103</v>
      </c>
    </row>
    <row r="294" spans="1:1" ht="13">
      <c r="A294" s="27" t="s">
        <v>161</v>
      </c>
    </row>
    <row r="295" spans="1:1" ht="13">
      <c r="A295" s="27" t="s">
        <v>734</v>
      </c>
    </row>
    <row r="296" spans="1:1" ht="13">
      <c r="A296" s="27" t="s">
        <v>1314</v>
      </c>
    </row>
    <row r="297" spans="1:1" ht="13">
      <c r="A297" s="27" t="s">
        <v>984</v>
      </c>
    </row>
    <row r="298" spans="1:1" ht="13">
      <c r="A298" s="27" t="s">
        <v>34</v>
      </c>
    </row>
    <row r="299" spans="1:1" ht="13">
      <c r="A299" s="27" t="s">
        <v>2263</v>
      </c>
    </row>
    <row r="300" spans="1:1" ht="13">
      <c r="A300" s="27" t="s">
        <v>898</v>
      </c>
    </row>
    <row r="301" spans="1:1" ht="13">
      <c r="A301" s="28" t="s">
        <v>81</v>
      </c>
    </row>
    <row r="302" spans="1:1" ht="13">
      <c r="A302" s="27" t="s">
        <v>2264</v>
      </c>
    </row>
    <row r="303" spans="1:1" ht="13">
      <c r="A303" s="27" t="s">
        <v>2265</v>
      </c>
    </row>
    <row r="304" spans="1:1" ht="13">
      <c r="A304" s="28" t="s">
        <v>290</v>
      </c>
    </row>
    <row r="305" spans="1:1" ht="13">
      <c r="A305" s="27" t="s">
        <v>1021</v>
      </c>
    </row>
    <row r="306" spans="1:1" ht="13">
      <c r="A306" s="29" t="s">
        <v>1112</v>
      </c>
    </row>
    <row r="307" spans="1:1" ht="13">
      <c r="A307" s="28" t="s">
        <v>653</v>
      </c>
    </row>
    <row r="308" spans="1:1" ht="13">
      <c r="A308" s="29" t="s">
        <v>2107</v>
      </c>
    </row>
    <row r="309" spans="1:1" ht="13">
      <c r="A309" s="28" t="s">
        <v>778</v>
      </c>
    </row>
    <row r="310" spans="1:1" ht="13">
      <c r="A310" s="27" t="s">
        <v>2036</v>
      </c>
    </row>
    <row r="311" spans="1:1" ht="13">
      <c r="A311" s="27" t="s">
        <v>623</v>
      </c>
    </row>
    <row r="312" spans="1:1" ht="13">
      <c r="A312" s="27" t="s">
        <v>1916</v>
      </c>
    </row>
    <row r="313" spans="1:1" ht="13">
      <c r="A313" s="27" t="s">
        <v>25</v>
      </c>
    </row>
    <row r="314" spans="1:1" ht="13">
      <c r="A314" s="28" t="s">
        <v>2266</v>
      </c>
    </row>
    <row r="315" spans="1:1" ht="13">
      <c r="A315" s="27" t="s">
        <v>1435</v>
      </c>
    </row>
    <row r="316" spans="1:1" ht="13">
      <c r="A316" s="28" t="s">
        <v>61</v>
      </c>
    </row>
    <row r="317" spans="1:1" ht="13">
      <c r="A317" s="27" t="s">
        <v>140</v>
      </c>
    </row>
    <row r="318" spans="1:1" ht="13">
      <c r="A318" s="31" t="s">
        <v>1682</v>
      </c>
    </row>
    <row r="319" spans="1:1" ht="13">
      <c r="A319" s="27" t="s">
        <v>457</v>
      </c>
    </row>
    <row r="320" spans="1:1" ht="13">
      <c r="A320" s="27" t="s">
        <v>100</v>
      </c>
    </row>
    <row r="321" spans="1:1" ht="13">
      <c r="A321" s="28" t="s">
        <v>2267</v>
      </c>
    </row>
    <row r="322" spans="1:1" ht="13">
      <c r="A322" s="28" t="s">
        <v>276</v>
      </c>
    </row>
    <row r="323" spans="1:1" ht="13">
      <c r="A323" s="27" t="s">
        <v>313</v>
      </c>
    </row>
    <row r="324" spans="1:1" ht="13">
      <c r="A324" s="27" t="s">
        <v>29</v>
      </c>
    </row>
    <row r="325" spans="1:1" ht="13">
      <c r="A325" s="27" t="s">
        <v>2268</v>
      </c>
    </row>
    <row r="326" spans="1:1" ht="13">
      <c r="A326" s="28" t="s">
        <v>962</v>
      </c>
    </row>
    <row r="327" spans="1:1" ht="13">
      <c r="A327" s="27" t="s">
        <v>1025</v>
      </c>
    </row>
    <row r="328" spans="1:1" ht="13">
      <c r="A328" s="27" t="s">
        <v>2269</v>
      </c>
    </row>
    <row r="329" spans="1:1" ht="13">
      <c r="A329" s="27" t="s">
        <v>122</v>
      </c>
    </row>
    <row r="330" spans="1:1" ht="13">
      <c r="A330" s="28" t="s">
        <v>1965</v>
      </c>
    </row>
    <row r="331" spans="1:1" ht="13">
      <c r="A331" s="32"/>
    </row>
    <row r="332" spans="1:1" ht="13">
      <c r="A332" s="32"/>
    </row>
    <row r="333" spans="1:1" ht="13">
      <c r="A333" s="32"/>
    </row>
    <row r="334" spans="1:1" ht="13">
      <c r="A334" s="32"/>
    </row>
    <row r="335" spans="1:1" ht="13">
      <c r="A335" s="32"/>
    </row>
    <row r="336" spans="1:1" ht="13">
      <c r="A336" s="32"/>
    </row>
    <row r="337" spans="1:1" ht="13">
      <c r="A337" s="32"/>
    </row>
    <row r="338" spans="1:1" ht="13">
      <c r="A338" s="32"/>
    </row>
    <row r="339" spans="1:1" ht="13">
      <c r="A339" s="32"/>
    </row>
    <row r="340" spans="1:1" ht="13">
      <c r="A340" s="32"/>
    </row>
    <row r="341" spans="1:1" ht="13">
      <c r="A341" s="32"/>
    </row>
    <row r="342" spans="1:1" ht="13">
      <c r="A342" s="32"/>
    </row>
    <row r="343" spans="1:1" ht="13">
      <c r="A343" s="32"/>
    </row>
    <row r="344" spans="1:1" ht="13">
      <c r="A344" s="32"/>
    </row>
    <row r="345" spans="1:1" ht="13">
      <c r="A345" s="32"/>
    </row>
    <row r="346" spans="1:1" ht="13">
      <c r="A346" s="32"/>
    </row>
    <row r="347" spans="1:1" ht="13">
      <c r="A347" s="32"/>
    </row>
    <row r="348" spans="1:1" ht="13">
      <c r="A348" s="32"/>
    </row>
    <row r="349" spans="1:1" ht="13">
      <c r="A349" s="32"/>
    </row>
    <row r="350" spans="1:1" ht="13">
      <c r="A350" s="32"/>
    </row>
    <row r="351" spans="1:1" ht="13">
      <c r="A351" s="32"/>
    </row>
    <row r="352" spans="1:1" ht="13">
      <c r="A352" s="32"/>
    </row>
    <row r="353" spans="1:1" ht="13">
      <c r="A353" s="32"/>
    </row>
    <row r="354" spans="1:1" ht="13">
      <c r="A354" s="32"/>
    </row>
    <row r="355" spans="1:1" ht="13">
      <c r="A355" s="32"/>
    </row>
    <row r="356" spans="1:1" ht="13">
      <c r="A356" s="32"/>
    </row>
    <row r="357" spans="1:1" ht="13">
      <c r="A357" s="32"/>
    </row>
    <row r="358" spans="1:1" ht="13">
      <c r="A358" s="32"/>
    </row>
    <row r="359" spans="1:1" ht="13">
      <c r="A359" s="32"/>
    </row>
    <row r="360" spans="1:1" ht="13">
      <c r="A360" s="32"/>
    </row>
    <row r="361" spans="1:1" ht="13">
      <c r="A361" s="32"/>
    </row>
    <row r="362" spans="1:1" ht="13">
      <c r="A362" s="32"/>
    </row>
    <row r="363" spans="1:1" ht="13">
      <c r="A363" s="32"/>
    </row>
    <row r="364" spans="1:1" ht="13">
      <c r="A364" s="32"/>
    </row>
    <row r="365" spans="1:1" ht="13">
      <c r="A365" s="32"/>
    </row>
    <row r="366" spans="1:1" ht="13">
      <c r="A366" s="32"/>
    </row>
    <row r="367" spans="1:1" ht="13">
      <c r="A367" s="32"/>
    </row>
    <row r="368" spans="1:1" ht="13">
      <c r="A368" s="32"/>
    </row>
    <row r="369" spans="1:1" ht="13">
      <c r="A369" s="32"/>
    </row>
    <row r="370" spans="1:1" ht="13">
      <c r="A370" s="32"/>
    </row>
    <row r="371" spans="1:1" ht="13">
      <c r="A371" s="32"/>
    </row>
    <row r="372" spans="1:1" ht="13">
      <c r="A372" s="32"/>
    </row>
    <row r="373" spans="1:1" ht="13">
      <c r="A373" s="32"/>
    </row>
    <row r="374" spans="1:1" ht="13">
      <c r="A374" s="32"/>
    </row>
    <row r="375" spans="1:1" ht="13">
      <c r="A375" s="32"/>
    </row>
    <row r="376" spans="1:1" ht="13">
      <c r="A376" s="32"/>
    </row>
    <row r="377" spans="1:1" ht="13">
      <c r="A377" s="32"/>
    </row>
    <row r="378" spans="1:1" ht="13">
      <c r="A378" s="32"/>
    </row>
    <row r="379" spans="1:1" ht="13">
      <c r="A379" s="32"/>
    </row>
    <row r="380" spans="1:1" ht="13">
      <c r="A380" s="32"/>
    </row>
    <row r="381" spans="1:1" ht="13">
      <c r="A381" s="32"/>
    </row>
    <row r="382" spans="1:1" ht="13">
      <c r="A382" s="32"/>
    </row>
    <row r="383" spans="1:1" ht="13">
      <c r="A383" s="32"/>
    </row>
    <row r="384" spans="1:1" ht="13">
      <c r="A384" s="32"/>
    </row>
    <row r="385" spans="1:1" ht="13">
      <c r="A385" s="32"/>
    </row>
    <row r="386" spans="1:1" ht="13">
      <c r="A386" s="32"/>
    </row>
    <row r="387" spans="1:1" ht="13">
      <c r="A387" s="32"/>
    </row>
    <row r="388" spans="1:1" ht="13">
      <c r="A388" s="32"/>
    </row>
    <row r="389" spans="1:1" ht="13">
      <c r="A389" s="32"/>
    </row>
    <row r="390" spans="1:1" ht="13">
      <c r="A390" s="32"/>
    </row>
    <row r="391" spans="1:1" ht="13">
      <c r="A391" s="32"/>
    </row>
    <row r="392" spans="1:1" ht="13">
      <c r="A392" s="32"/>
    </row>
    <row r="393" spans="1:1" ht="13">
      <c r="A393" s="32"/>
    </row>
    <row r="394" spans="1:1" ht="13">
      <c r="A394" s="32"/>
    </row>
    <row r="395" spans="1:1" ht="13">
      <c r="A395" s="32"/>
    </row>
    <row r="396" spans="1:1" ht="13">
      <c r="A396" s="32"/>
    </row>
    <row r="397" spans="1:1" ht="13">
      <c r="A397" s="32"/>
    </row>
    <row r="398" spans="1:1" ht="13">
      <c r="A398" s="32"/>
    </row>
    <row r="399" spans="1:1" ht="13">
      <c r="A399" s="32"/>
    </row>
    <row r="400" spans="1:1" ht="13">
      <c r="A400" s="32"/>
    </row>
    <row r="401" spans="1:1" ht="13">
      <c r="A401" s="32"/>
    </row>
    <row r="402" spans="1:1" ht="13">
      <c r="A402" s="32"/>
    </row>
    <row r="403" spans="1:1" ht="13">
      <c r="A403" s="32"/>
    </row>
    <row r="404" spans="1:1" ht="13">
      <c r="A404" s="32"/>
    </row>
    <row r="405" spans="1:1" ht="13">
      <c r="A405" s="32"/>
    </row>
    <row r="406" spans="1:1" ht="13">
      <c r="A406" s="32"/>
    </row>
    <row r="407" spans="1:1" ht="13">
      <c r="A407" s="32"/>
    </row>
    <row r="408" spans="1:1" ht="13">
      <c r="A408" s="32"/>
    </row>
    <row r="409" spans="1:1" ht="13">
      <c r="A409" s="32"/>
    </row>
    <row r="410" spans="1:1" ht="13">
      <c r="A410" s="32"/>
    </row>
    <row r="411" spans="1:1" ht="13">
      <c r="A411" s="32"/>
    </row>
    <row r="412" spans="1:1" ht="13">
      <c r="A412" s="32"/>
    </row>
    <row r="413" spans="1:1" ht="13">
      <c r="A413" s="32"/>
    </row>
    <row r="414" spans="1:1" ht="13">
      <c r="A414" s="32"/>
    </row>
    <row r="415" spans="1:1" ht="13">
      <c r="A415" s="32"/>
    </row>
    <row r="416" spans="1:1" ht="13">
      <c r="A416" s="32"/>
    </row>
    <row r="417" spans="1:1" ht="13">
      <c r="A417" s="32"/>
    </row>
    <row r="418" spans="1:1" ht="13">
      <c r="A418" s="32"/>
    </row>
    <row r="419" spans="1:1" ht="13">
      <c r="A419" s="32"/>
    </row>
    <row r="420" spans="1:1" ht="13">
      <c r="A420" s="32"/>
    </row>
    <row r="421" spans="1:1" ht="13">
      <c r="A421" s="32"/>
    </row>
    <row r="422" spans="1:1" ht="13">
      <c r="A422" s="32"/>
    </row>
    <row r="423" spans="1:1" ht="13">
      <c r="A423" s="32"/>
    </row>
    <row r="424" spans="1:1" ht="13">
      <c r="A424" s="32"/>
    </row>
    <row r="425" spans="1:1" ht="13">
      <c r="A425" s="32"/>
    </row>
    <row r="426" spans="1:1" ht="13">
      <c r="A426" s="32"/>
    </row>
    <row r="427" spans="1:1" ht="13">
      <c r="A427" s="32"/>
    </row>
    <row r="428" spans="1:1" ht="13">
      <c r="A428" s="32"/>
    </row>
    <row r="429" spans="1:1" ht="13">
      <c r="A429" s="32"/>
    </row>
    <row r="430" spans="1:1" ht="13">
      <c r="A430" s="32"/>
    </row>
    <row r="431" spans="1:1" ht="13">
      <c r="A431" s="32"/>
    </row>
    <row r="432" spans="1:1" ht="13">
      <c r="A432" s="32"/>
    </row>
    <row r="433" spans="1:1" ht="13">
      <c r="A433" s="32"/>
    </row>
    <row r="434" spans="1:1" ht="13">
      <c r="A434" s="32"/>
    </row>
    <row r="435" spans="1:1" ht="13">
      <c r="A435" s="32"/>
    </row>
    <row r="436" spans="1:1" ht="13">
      <c r="A436" s="32"/>
    </row>
    <row r="437" spans="1:1" ht="13">
      <c r="A437" s="32"/>
    </row>
    <row r="438" spans="1:1" ht="13">
      <c r="A438" s="32"/>
    </row>
    <row r="439" spans="1:1" ht="13">
      <c r="A439" s="32"/>
    </row>
    <row r="440" spans="1:1" ht="13">
      <c r="A440" s="32"/>
    </row>
    <row r="441" spans="1:1" ht="13">
      <c r="A441" s="32"/>
    </row>
    <row r="442" spans="1:1" ht="13">
      <c r="A442" s="32"/>
    </row>
    <row r="443" spans="1:1" ht="13">
      <c r="A443" s="32"/>
    </row>
    <row r="444" spans="1:1" ht="13">
      <c r="A444" s="32"/>
    </row>
    <row r="445" spans="1:1" ht="13">
      <c r="A445" s="32"/>
    </row>
    <row r="446" spans="1:1" ht="13">
      <c r="A446" s="32"/>
    </row>
    <row r="447" spans="1:1" ht="13">
      <c r="A447" s="32"/>
    </row>
    <row r="448" spans="1:1" ht="13">
      <c r="A448" s="32"/>
    </row>
    <row r="449" spans="1:1" ht="13">
      <c r="A449" s="32"/>
    </row>
    <row r="450" spans="1:1" ht="13">
      <c r="A450" s="32"/>
    </row>
    <row r="451" spans="1:1" ht="13">
      <c r="A451" s="32"/>
    </row>
    <row r="452" spans="1:1" ht="13">
      <c r="A452" s="32"/>
    </row>
    <row r="453" spans="1:1" ht="13">
      <c r="A453" s="32"/>
    </row>
    <row r="454" spans="1:1" ht="13">
      <c r="A454" s="32"/>
    </row>
    <row r="455" spans="1:1" ht="13">
      <c r="A455" s="32"/>
    </row>
    <row r="456" spans="1:1" ht="13">
      <c r="A456" s="32"/>
    </row>
    <row r="457" spans="1:1" ht="13">
      <c r="A457" s="32"/>
    </row>
    <row r="458" spans="1:1" ht="13">
      <c r="A458" s="32"/>
    </row>
    <row r="459" spans="1:1" ht="13">
      <c r="A459" s="32"/>
    </row>
    <row r="460" spans="1:1" ht="13">
      <c r="A460" s="32"/>
    </row>
    <row r="461" spans="1:1" ht="13">
      <c r="A461" s="32"/>
    </row>
    <row r="462" spans="1:1" ht="13">
      <c r="A462" s="32"/>
    </row>
    <row r="463" spans="1:1" ht="13">
      <c r="A463" s="32"/>
    </row>
    <row r="464" spans="1:1" ht="13">
      <c r="A464" s="32"/>
    </row>
    <row r="465" spans="1:1" ht="13">
      <c r="A465" s="32"/>
    </row>
    <row r="466" spans="1:1" ht="13">
      <c r="A466" s="32"/>
    </row>
    <row r="467" spans="1:1" ht="13">
      <c r="A467" s="32"/>
    </row>
    <row r="468" spans="1:1" ht="13">
      <c r="A468" s="32"/>
    </row>
    <row r="469" spans="1:1" ht="13">
      <c r="A469" s="32"/>
    </row>
    <row r="470" spans="1:1" ht="13">
      <c r="A470" s="32"/>
    </row>
    <row r="471" spans="1:1" ht="13">
      <c r="A471" s="32"/>
    </row>
    <row r="472" spans="1:1" ht="13">
      <c r="A472" s="32"/>
    </row>
    <row r="473" spans="1:1" ht="13">
      <c r="A473" s="32"/>
    </row>
    <row r="474" spans="1:1" ht="13">
      <c r="A474" s="32"/>
    </row>
    <row r="475" spans="1:1" ht="13">
      <c r="A475" s="32"/>
    </row>
    <row r="476" spans="1:1" ht="13">
      <c r="A476" s="32"/>
    </row>
    <row r="477" spans="1:1" ht="13">
      <c r="A477" s="32"/>
    </row>
    <row r="478" spans="1:1" ht="13">
      <c r="A478" s="32"/>
    </row>
    <row r="479" spans="1:1" ht="13">
      <c r="A479" s="32"/>
    </row>
    <row r="480" spans="1:1" ht="13">
      <c r="A480" s="32"/>
    </row>
    <row r="481" spans="1:1" ht="13">
      <c r="A481" s="32"/>
    </row>
    <row r="482" spans="1:1" ht="13">
      <c r="A482" s="32"/>
    </row>
    <row r="483" spans="1:1" ht="13">
      <c r="A483" s="32"/>
    </row>
    <row r="484" spans="1:1" ht="13">
      <c r="A484" s="32"/>
    </row>
    <row r="485" spans="1:1" ht="13">
      <c r="A485" s="32"/>
    </row>
    <row r="486" spans="1:1" ht="13">
      <c r="A486" s="32"/>
    </row>
    <row r="487" spans="1:1" ht="13">
      <c r="A487" s="32"/>
    </row>
    <row r="488" spans="1:1" ht="13">
      <c r="A488" s="32"/>
    </row>
    <row r="489" spans="1:1" ht="13">
      <c r="A489" s="32"/>
    </row>
    <row r="490" spans="1:1" ht="13">
      <c r="A490" s="32"/>
    </row>
    <row r="491" spans="1:1" ht="13">
      <c r="A491" s="32"/>
    </row>
    <row r="492" spans="1:1" ht="13">
      <c r="A492" s="32"/>
    </row>
    <row r="493" spans="1:1" ht="13">
      <c r="A493" s="32"/>
    </row>
    <row r="494" spans="1:1" ht="13">
      <c r="A494" s="32"/>
    </row>
    <row r="495" spans="1:1" ht="13">
      <c r="A495" s="32"/>
    </row>
    <row r="496" spans="1:1" ht="13">
      <c r="A496" s="32"/>
    </row>
    <row r="497" spans="1:1" ht="13">
      <c r="A497" s="32"/>
    </row>
    <row r="498" spans="1:1" ht="13">
      <c r="A498" s="32"/>
    </row>
    <row r="499" spans="1:1" ht="13">
      <c r="A499" s="32"/>
    </row>
    <row r="500" spans="1:1" ht="13">
      <c r="A500" s="32"/>
    </row>
    <row r="501" spans="1:1" ht="13">
      <c r="A501" s="32"/>
    </row>
    <row r="502" spans="1:1" ht="13">
      <c r="A502" s="32"/>
    </row>
    <row r="503" spans="1:1" ht="13">
      <c r="A503" s="32"/>
    </row>
    <row r="504" spans="1:1" ht="13">
      <c r="A504" s="32"/>
    </row>
    <row r="505" spans="1:1" ht="13">
      <c r="A505" s="32"/>
    </row>
    <row r="506" spans="1:1" ht="13">
      <c r="A506" s="32"/>
    </row>
    <row r="507" spans="1:1" ht="13">
      <c r="A507" s="32"/>
    </row>
    <row r="508" spans="1:1" ht="13">
      <c r="A508" s="32"/>
    </row>
    <row r="509" spans="1:1" ht="13">
      <c r="A509" s="32"/>
    </row>
    <row r="510" spans="1:1" ht="13">
      <c r="A510" s="32"/>
    </row>
    <row r="511" spans="1:1" ht="13">
      <c r="A511" s="32"/>
    </row>
    <row r="512" spans="1:1" ht="13">
      <c r="A512" s="32"/>
    </row>
    <row r="513" spans="1:1" ht="13">
      <c r="A513" s="32"/>
    </row>
    <row r="514" spans="1:1" ht="13">
      <c r="A514" s="32"/>
    </row>
    <row r="515" spans="1:1" ht="13">
      <c r="A515" s="32"/>
    </row>
    <row r="516" spans="1:1" ht="13">
      <c r="A516" s="32"/>
    </row>
    <row r="517" spans="1:1" ht="13">
      <c r="A517" s="32"/>
    </row>
    <row r="518" spans="1:1" ht="13">
      <c r="A518" s="32"/>
    </row>
    <row r="519" spans="1:1" ht="13">
      <c r="A519" s="32"/>
    </row>
    <row r="520" spans="1:1" ht="13">
      <c r="A520" s="32"/>
    </row>
    <row r="521" spans="1:1" ht="13">
      <c r="A521" s="32"/>
    </row>
    <row r="522" spans="1:1" ht="13">
      <c r="A522" s="32"/>
    </row>
    <row r="523" spans="1:1" ht="13">
      <c r="A523" s="32"/>
    </row>
    <row r="524" spans="1:1" ht="13">
      <c r="A524" s="32"/>
    </row>
    <row r="525" spans="1:1" ht="13">
      <c r="A525" s="32"/>
    </row>
    <row r="526" spans="1:1" ht="13">
      <c r="A526" s="32"/>
    </row>
    <row r="527" spans="1:1" ht="13">
      <c r="A527" s="32"/>
    </row>
    <row r="528" spans="1:1" ht="13">
      <c r="A528" s="32"/>
    </row>
    <row r="529" spans="1:1" ht="13">
      <c r="A529" s="32"/>
    </row>
    <row r="530" spans="1:1" ht="13">
      <c r="A530" s="32"/>
    </row>
    <row r="531" spans="1:1" ht="13">
      <c r="A531" s="32"/>
    </row>
    <row r="532" spans="1:1" ht="13">
      <c r="A532" s="32"/>
    </row>
    <row r="533" spans="1:1" ht="13">
      <c r="A533" s="32"/>
    </row>
    <row r="534" spans="1:1" ht="13">
      <c r="A534" s="32"/>
    </row>
    <row r="535" spans="1:1" ht="13">
      <c r="A535" s="32"/>
    </row>
    <row r="536" spans="1:1" ht="13">
      <c r="A536" s="32"/>
    </row>
    <row r="537" spans="1:1" ht="13">
      <c r="A537" s="32"/>
    </row>
    <row r="538" spans="1:1" ht="13">
      <c r="A538" s="32"/>
    </row>
    <row r="539" spans="1:1" ht="13">
      <c r="A539" s="32"/>
    </row>
    <row r="540" spans="1:1" ht="13">
      <c r="A540" s="32"/>
    </row>
    <row r="541" spans="1:1" ht="13">
      <c r="A541" s="32"/>
    </row>
    <row r="542" spans="1:1" ht="13">
      <c r="A542" s="32"/>
    </row>
    <row r="543" spans="1:1" ht="13">
      <c r="A543" s="32"/>
    </row>
    <row r="544" spans="1:1" ht="13">
      <c r="A544" s="32"/>
    </row>
    <row r="545" spans="1:1" ht="13">
      <c r="A545" s="32"/>
    </row>
    <row r="546" spans="1:1" ht="13">
      <c r="A546" s="32"/>
    </row>
    <row r="547" spans="1:1" ht="13">
      <c r="A547" s="32"/>
    </row>
    <row r="548" spans="1:1" ht="13">
      <c r="A548" s="32"/>
    </row>
    <row r="549" spans="1:1" ht="13">
      <c r="A549" s="32"/>
    </row>
    <row r="550" spans="1:1" ht="13">
      <c r="A550" s="32"/>
    </row>
    <row r="551" spans="1:1" ht="13">
      <c r="A551" s="32"/>
    </row>
    <row r="552" spans="1:1" ht="13">
      <c r="A552" s="32"/>
    </row>
    <row r="553" spans="1:1" ht="13">
      <c r="A553" s="32"/>
    </row>
    <row r="554" spans="1:1" ht="13">
      <c r="A554" s="32"/>
    </row>
    <row r="555" spans="1:1" ht="13">
      <c r="A555" s="32"/>
    </row>
    <row r="556" spans="1:1" ht="13">
      <c r="A556" s="32"/>
    </row>
    <row r="557" spans="1:1" ht="13">
      <c r="A557" s="32"/>
    </row>
    <row r="558" spans="1:1" ht="13">
      <c r="A558" s="32"/>
    </row>
    <row r="559" spans="1:1" ht="13">
      <c r="A559" s="32"/>
    </row>
    <row r="560" spans="1:1" ht="13">
      <c r="A560" s="32"/>
    </row>
    <row r="561" spans="1:1" ht="13">
      <c r="A561" s="32"/>
    </row>
    <row r="562" spans="1:1" ht="13">
      <c r="A562" s="32"/>
    </row>
    <row r="563" spans="1:1" ht="13">
      <c r="A563" s="32"/>
    </row>
    <row r="564" spans="1:1" ht="13">
      <c r="A564" s="32"/>
    </row>
    <row r="565" spans="1:1" ht="13">
      <c r="A565" s="32"/>
    </row>
    <row r="566" spans="1:1" ht="13">
      <c r="A566" s="32"/>
    </row>
    <row r="567" spans="1:1" ht="13">
      <c r="A567" s="32"/>
    </row>
    <row r="568" spans="1:1" ht="13">
      <c r="A568" s="32"/>
    </row>
    <row r="569" spans="1:1" ht="13">
      <c r="A569" s="32"/>
    </row>
    <row r="570" spans="1:1" ht="13">
      <c r="A570" s="32"/>
    </row>
    <row r="571" spans="1:1" ht="13">
      <c r="A571" s="32"/>
    </row>
    <row r="572" spans="1:1" ht="13">
      <c r="A572" s="32"/>
    </row>
    <row r="573" spans="1:1" ht="13">
      <c r="A573" s="32"/>
    </row>
    <row r="574" spans="1:1" ht="13">
      <c r="A574" s="32"/>
    </row>
    <row r="575" spans="1:1" ht="13">
      <c r="A575" s="32"/>
    </row>
    <row r="576" spans="1:1" ht="13">
      <c r="A576" s="32"/>
    </row>
    <row r="577" spans="1:1" ht="13">
      <c r="A577" s="32"/>
    </row>
    <row r="578" spans="1:1" ht="13">
      <c r="A578" s="32"/>
    </row>
    <row r="579" spans="1:1" ht="13">
      <c r="A579" s="32"/>
    </row>
    <row r="580" spans="1:1" ht="13">
      <c r="A580" s="32"/>
    </row>
    <row r="581" spans="1:1" ht="13">
      <c r="A581" s="32"/>
    </row>
    <row r="582" spans="1:1" ht="13">
      <c r="A582" s="32"/>
    </row>
    <row r="583" spans="1:1" ht="13">
      <c r="A583" s="32"/>
    </row>
    <row r="584" spans="1:1" ht="13">
      <c r="A584" s="32"/>
    </row>
    <row r="585" spans="1:1" ht="13">
      <c r="A585" s="32"/>
    </row>
    <row r="586" spans="1:1" ht="13">
      <c r="A586" s="32"/>
    </row>
    <row r="587" spans="1:1" ht="13">
      <c r="A587" s="32"/>
    </row>
    <row r="588" spans="1:1" ht="13">
      <c r="A588" s="32"/>
    </row>
    <row r="589" spans="1:1" ht="13">
      <c r="A589" s="32"/>
    </row>
    <row r="590" spans="1:1" ht="13">
      <c r="A590" s="32"/>
    </row>
    <row r="591" spans="1:1" ht="13">
      <c r="A591" s="32"/>
    </row>
    <row r="592" spans="1:1" ht="13">
      <c r="A592" s="32"/>
    </row>
    <row r="593" spans="1:1" ht="13">
      <c r="A593" s="32"/>
    </row>
    <row r="594" spans="1:1" ht="13">
      <c r="A594" s="32"/>
    </row>
    <row r="595" spans="1:1" ht="13">
      <c r="A595" s="32"/>
    </row>
    <row r="596" spans="1:1" ht="13">
      <c r="A596" s="32"/>
    </row>
    <row r="597" spans="1:1" ht="13">
      <c r="A597" s="32"/>
    </row>
    <row r="598" spans="1:1" ht="13">
      <c r="A598" s="32"/>
    </row>
    <row r="599" spans="1:1" ht="13">
      <c r="A599" s="32"/>
    </row>
    <row r="600" spans="1:1" ht="13">
      <c r="A600" s="32"/>
    </row>
    <row r="601" spans="1:1" ht="13">
      <c r="A601" s="32"/>
    </row>
    <row r="602" spans="1:1" ht="13">
      <c r="A602" s="32"/>
    </row>
    <row r="603" spans="1:1" ht="13">
      <c r="A603" s="32"/>
    </row>
    <row r="604" spans="1:1" ht="13">
      <c r="A604" s="32"/>
    </row>
    <row r="605" spans="1:1" ht="13">
      <c r="A605" s="32"/>
    </row>
    <row r="606" spans="1:1" ht="13">
      <c r="A606" s="32"/>
    </row>
    <row r="607" spans="1:1" ht="13">
      <c r="A607" s="32"/>
    </row>
    <row r="608" spans="1:1" ht="13">
      <c r="A608" s="32"/>
    </row>
    <row r="609" spans="1:1" ht="13">
      <c r="A609" s="32"/>
    </row>
    <row r="610" spans="1:1" ht="13">
      <c r="A610" s="32"/>
    </row>
    <row r="611" spans="1:1" ht="13">
      <c r="A611" s="32"/>
    </row>
    <row r="612" spans="1:1" ht="13">
      <c r="A612" s="32"/>
    </row>
    <row r="613" spans="1:1" ht="13">
      <c r="A613" s="32"/>
    </row>
    <row r="614" spans="1:1" ht="13">
      <c r="A614" s="32"/>
    </row>
    <row r="615" spans="1:1" ht="13">
      <c r="A615" s="32"/>
    </row>
    <row r="616" spans="1:1" ht="13">
      <c r="A616" s="32"/>
    </row>
    <row r="617" spans="1:1" ht="13">
      <c r="A617" s="32"/>
    </row>
    <row r="618" spans="1:1" ht="13">
      <c r="A618" s="32"/>
    </row>
    <row r="619" spans="1:1" ht="13">
      <c r="A619" s="32"/>
    </row>
    <row r="620" spans="1:1" ht="13">
      <c r="A620" s="32"/>
    </row>
    <row r="621" spans="1:1" ht="13">
      <c r="A621" s="32"/>
    </row>
    <row r="622" spans="1:1" ht="13">
      <c r="A622" s="32"/>
    </row>
    <row r="623" spans="1:1" ht="13">
      <c r="A623" s="32"/>
    </row>
    <row r="624" spans="1:1" ht="13">
      <c r="A624" s="32"/>
    </row>
    <row r="625" spans="1:1" ht="13">
      <c r="A625" s="32"/>
    </row>
    <row r="626" spans="1:1" ht="13">
      <c r="A626" s="32"/>
    </row>
    <row r="627" spans="1:1" ht="13">
      <c r="A627" s="32"/>
    </row>
    <row r="628" spans="1:1" ht="13">
      <c r="A628" s="32"/>
    </row>
    <row r="629" spans="1:1" ht="13">
      <c r="A629" s="32"/>
    </row>
    <row r="630" spans="1:1" ht="13">
      <c r="A630" s="32"/>
    </row>
    <row r="631" spans="1:1" ht="13">
      <c r="A631" s="32"/>
    </row>
    <row r="632" spans="1:1" ht="13">
      <c r="A632" s="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4"/>
  <sheetViews>
    <sheetView workbookViewId="0"/>
  </sheetViews>
  <sheetFormatPr baseColWidth="10" defaultColWidth="14.5" defaultRowHeight="15.75" customHeight="1"/>
  <cols>
    <col min="1" max="1" width="37.83203125" customWidth="1"/>
    <col min="5" max="5" width="92.6640625" customWidth="1"/>
    <col min="6" max="6" width="29.33203125" customWidth="1"/>
    <col min="7" max="7" width="29.5" customWidth="1"/>
    <col min="8" max="8" width="23.83203125" customWidth="1"/>
    <col min="9" max="9" width="16.33203125" customWidth="1"/>
  </cols>
  <sheetData>
    <row r="1" spans="1:10" ht="14">
      <c r="A1" s="3" t="s">
        <v>2270</v>
      </c>
      <c r="B1" s="3" t="s">
        <v>2271</v>
      </c>
      <c r="C1" s="3" t="s">
        <v>2187</v>
      </c>
      <c r="D1" s="23" t="s">
        <v>2272</v>
      </c>
      <c r="E1" s="3" t="s">
        <v>2273</v>
      </c>
      <c r="F1" s="33" t="s">
        <v>2189</v>
      </c>
      <c r="G1" s="3" t="s">
        <v>2274</v>
      </c>
      <c r="H1" s="3" t="s">
        <v>2275</v>
      </c>
      <c r="I1" s="3" t="s">
        <v>2276</v>
      </c>
    </row>
    <row r="2" spans="1:10" ht="14">
      <c r="A2" s="34" t="s">
        <v>2277</v>
      </c>
      <c r="B2" s="35">
        <v>13</v>
      </c>
      <c r="C2" s="3">
        <v>3.31</v>
      </c>
      <c r="D2" s="23" t="s">
        <v>2278</v>
      </c>
      <c r="E2" s="36" t="s">
        <v>2279</v>
      </c>
      <c r="F2" s="33" t="s">
        <v>2280</v>
      </c>
      <c r="G2" s="3" t="s">
        <v>2280</v>
      </c>
      <c r="H2" s="3" t="s">
        <v>2280</v>
      </c>
      <c r="I2" s="3" t="s">
        <v>2280</v>
      </c>
    </row>
    <row r="3" spans="1:10" ht="14">
      <c r="A3" s="37" t="s">
        <v>2281</v>
      </c>
      <c r="B3" s="38">
        <v>11</v>
      </c>
      <c r="C3" s="3">
        <v>2.746</v>
      </c>
      <c r="D3" s="23" t="s">
        <v>2282</v>
      </c>
      <c r="E3" s="39" t="s">
        <v>2283</v>
      </c>
      <c r="F3" s="33" t="s">
        <v>2280</v>
      </c>
      <c r="G3" s="3" t="s">
        <v>2284</v>
      </c>
      <c r="H3" s="3" t="s">
        <v>2280</v>
      </c>
      <c r="I3" s="3" t="s">
        <v>2284</v>
      </c>
    </row>
    <row r="4" spans="1:10" ht="14">
      <c r="A4" s="34" t="s">
        <v>2285</v>
      </c>
      <c r="B4" s="35">
        <v>10</v>
      </c>
      <c r="C4" s="3">
        <v>4.992</v>
      </c>
      <c r="D4" s="23" t="s">
        <v>2282</v>
      </c>
      <c r="E4" s="40" t="s">
        <v>2286</v>
      </c>
      <c r="F4" s="33" t="s">
        <v>2280</v>
      </c>
      <c r="G4" s="3" t="s">
        <v>2284</v>
      </c>
      <c r="H4" s="3" t="s">
        <v>2280</v>
      </c>
      <c r="I4" s="3" t="s">
        <v>2280</v>
      </c>
    </row>
    <row r="5" spans="1:10" ht="14">
      <c r="A5" s="37" t="s">
        <v>2287</v>
      </c>
      <c r="B5" s="38">
        <v>10</v>
      </c>
      <c r="C5" s="3">
        <v>2.7810000000000001</v>
      </c>
      <c r="D5" s="23" t="s">
        <v>2278</v>
      </c>
      <c r="E5" s="41" t="s">
        <v>2288</v>
      </c>
      <c r="F5" s="33" t="s">
        <v>2289</v>
      </c>
      <c r="G5" s="3" t="s">
        <v>2280</v>
      </c>
      <c r="H5" s="3" t="s">
        <v>2280</v>
      </c>
      <c r="I5" s="3" t="s">
        <v>2280</v>
      </c>
    </row>
    <row r="6" spans="1:10" ht="14">
      <c r="A6" s="34" t="s">
        <v>2290</v>
      </c>
      <c r="B6" s="35">
        <v>9</v>
      </c>
      <c r="C6" s="3">
        <v>8.8800000000000008</v>
      </c>
      <c r="D6" s="23" t="s">
        <v>2282</v>
      </c>
      <c r="E6" s="42" t="s">
        <v>2291</v>
      </c>
      <c r="F6" s="33" t="s">
        <v>2289</v>
      </c>
      <c r="G6" s="3" t="s">
        <v>2284</v>
      </c>
      <c r="H6" s="3" t="s">
        <v>2284</v>
      </c>
      <c r="I6" s="3" t="s">
        <v>2284</v>
      </c>
    </row>
    <row r="7" spans="1:10" ht="14">
      <c r="A7" s="37" t="s">
        <v>2292</v>
      </c>
      <c r="B7" s="38">
        <v>9</v>
      </c>
      <c r="C7" s="3">
        <v>5.1440000000000001</v>
      </c>
      <c r="D7" s="23" t="s">
        <v>2278</v>
      </c>
      <c r="E7" s="43" t="s">
        <v>2293</v>
      </c>
      <c r="F7" s="33" t="s">
        <v>2280</v>
      </c>
      <c r="G7" s="3" t="s">
        <v>2280</v>
      </c>
      <c r="H7" s="3" t="s">
        <v>2280</v>
      </c>
      <c r="I7" s="3" t="s">
        <v>2280</v>
      </c>
    </row>
    <row r="8" spans="1:10" ht="16">
      <c r="A8" s="34" t="s">
        <v>2294</v>
      </c>
      <c r="B8" s="35">
        <v>9</v>
      </c>
      <c r="C8" s="3">
        <v>4.1399999999999997</v>
      </c>
      <c r="D8" s="23" t="s">
        <v>2295</v>
      </c>
      <c r="E8" s="44" t="s">
        <v>2296</v>
      </c>
      <c r="F8" s="33" t="s">
        <v>2280</v>
      </c>
      <c r="G8" s="3" t="s">
        <v>2280</v>
      </c>
      <c r="H8" s="3" t="s">
        <v>2280</v>
      </c>
      <c r="I8" s="3" t="s">
        <v>2284</v>
      </c>
      <c r="J8" s="3" t="s">
        <v>2297</v>
      </c>
    </row>
    <row r="9" spans="1:10" ht="14">
      <c r="A9" s="37" t="s">
        <v>2298</v>
      </c>
      <c r="B9" s="38">
        <v>8</v>
      </c>
      <c r="C9" s="3">
        <v>8.6989999999999998</v>
      </c>
      <c r="D9" s="23" t="s">
        <v>2282</v>
      </c>
      <c r="E9" s="42" t="s">
        <v>2299</v>
      </c>
      <c r="F9" s="33" t="s">
        <v>2284</v>
      </c>
      <c r="G9" s="3" t="s">
        <v>2284</v>
      </c>
      <c r="H9" s="3" t="s">
        <v>2284</v>
      </c>
      <c r="I9" s="3" t="s">
        <v>2284</v>
      </c>
    </row>
    <row r="10" spans="1:10" ht="14">
      <c r="A10" s="37" t="s">
        <v>2300</v>
      </c>
      <c r="B10" s="38">
        <v>8</v>
      </c>
      <c r="C10" s="3">
        <v>2.7759999999999998</v>
      </c>
      <c r="D10" s="23" t="s">
        <v>2301</v>
      </c>
      <c r="E10" s="45" t="s">
        <v>2302</v>
      </c>
      <c r="F10" s="33" t="s">
        <v>2280</v>
      </c>
      <c r="G10" s="3" t="s">
        <v>2280</v>
      </c>
      <c r="H10" s="3" t="s">
        <v>2303</v>
      </c>
      <c r="I10" s="3" t="s">
        <v>2304</v>
      </c>
    </row>
    <row r="11" spans="1:10" ht="16">
      <c r="A11" s="34" t="s">
        <v>2305</v>
      </c>
      <c r="B11" s="35">
        <v>8</v>
      </c>
      <c r="C11" s="3">
        <v>41.063000000000002</v>
      </c>
      <c r="D11" s="23" t="s">
        <v>2301</v>
      </c>
      <c r="E11" s="46" t="s">
        <v>2306</v>
      </c>
      <c r="F11" s="33" t="s">
        <v>2280</v>
      </c>
      <c r="G11" s="3" t="s">
        <v>2284</v>
      </c>
      <c r="H11" s="3" t="s">
        <v>2307</v>
      </c>
      <c r="I11" s="3" t="s">
        <v>2284</v>
      </c>
    </row>
    <row r="12" spans="1:10" ht="14">
      <c r="A12" s="47" t="s">
        <v>2308</v>
      </c>
      <c r="B12" s="48">
        <v>7</v>
      </c>
      <c r="C12" s="3">
        <v>3.63</v>
      </c>
      <c r="D12" s="23" t="s">
        <v>2309</v>
      </c>
      <c r="E12" s="49" t="s">
        <v>2310</v>
      </c>
      <c r="F12" s="33" t="s">
        <v>2284</v>
      </c>
      <c r="G12" s="3" t="s">
        <v>2284</v>
      </c>
      <c r="H12" s="3" t="s">
        <v>2284</v>
      </c>
      <c r="I12" s="3" t="s">
        <v>2284</v>
      </c>
    </row>
    <row r="13" spans="1:10" ht="14">
      <c r="A13" s="37" t="s">
        <v>2311</v>
      </c>
      <c r="B13" s="38">
        <v>7</v>
      </c>
      <c r="C13" s="3">
        <v>4.3780000000000001</v>
      </c>
      <c r="D13" s="23" t="s">
        <v>2282</v>
      </c>
      <c r="E13" s="50" t="s">
        <v>2312</v>
      </c>
      <c r="F13" s="33" t="s">
        <v>2280</v>
      </c>
      <c r="G13" s="3" t="s">
        <v>2280</v>
      </c>
      <c r="H13" s="3" t="s">
        <v>2280</v>
      </c>
      <c r="I13" s="3" t="s">
        <v>2280</v>
      </c>
    </row>
    <row r="14" spans="1:10" ht="14">
      <c r="A14" s="34" t="s">
        <v>2313</v>
      </c>
      <c r="B14" s="35">
        <v>7</v>
      </c>
      <c r="C14" s="3">
        <v>2.6339999999999999</v>
      </c>
      <c r="D14" s="23" t="s">
        <v>2282</v>
      </c>
      <c r="E14" s="51" t="s">
        <v>2314</v>
      </c>
      <c r="F14" s="33" t="s">
        <v>2289</v>
      </c>
      <c r="G14" s="3" t="s">
        <v>2280</v>
      </c>
      <c r="H14" s="3" t="s">
        <v>2315</v>
      </c>
      <c r="I14" s="3" t="s">
        <v>2284</v>
      </c>
      <c r="J14" s="3" t="s">
        <v>2316</v>
      </c>
    </row>
    <row r="15" spans="1:10" ht="18">
      <c r="A15" s="37" t="s">
        <v>2317</v>
      </c>
      <c r="B15" s="38">
        <v>7</v>
      </c>
      <c r="C15" s="3">
        <v>2.7149999999999999</v>
      </c>
      <c r="D15" s="23" t="s">
        <v>2278</v>
      </c>
      <c r="E15" s="52" t="s">
        <v>2318</v>
      </c>
      <c r="F15" s="33" t="s">
        <v>2280</v>
      </c>
      <c r="G15" s="3" t="s">
        <v>2280</v>
      </c>
      <c r="H15" s="3" t="s">
        <v>2280</v>
      </c>
      <c r="I15" s="3" t="s">
        <v>2280</v>
      </c>
    </row>
    <row r="16" spans="1:10" ht="14">
      <c r="A16" s="34" t="s">
        <v>2319</v>
      </c>
      <c r="B16" s="35">
        <v>6</v>
      </c>
      <c r="C16" s="3">
        <v>4.2809999999999997</v>
      </c>
      <c r="D16" s="23" t="s">
        <v>2278</v>
      </c>
      <c r="E16" s="53" t="s">
        <v>2320</v>
      </c>
      <c r="F16" s="33" t="s">
        <v>2280</v>
      </c>
      <c r="G16" s="3" t="s">
        <v>2280</v>
      </c>
      <c r="H16" s="3" t="s">
        <v>2280</v>
      </c>
      <c r="I16" s="3" t="s">
        <v>2280</v>
      </c>
    </row>
    <row r="17" spans="1:10" ht="14">
      <c r="A17" s="34" t="s">
        <v>2321</v>
      </c>
      <c r="B17" s="35">
        <v>6</v>
      </c>
      <c r="C17" s="3">
        <v>9.58</v>
      </c>
      <c r="D17" s="23" t="s">
        <v>2301</v>
      </c>
      <c r="E17" s="54" t="s">
        <v>2322</v>
      </c>
      <c r="F17" s="33" t="s">
        <v>2284</v>
      </c>
      <c r="G17" s="3" t="s">
        <v>2284</v>
      </c>
      <c r="H17" s="3" t="s">
        <v>2284</v>
      </c>
      <c r="I17" s="3" t="s">
        <v>2284</v>
      </c>
    </row>
    <row r="18" spans="1:10" ht="14">
      <c r="A18" s="37" t="s">
        <v>2323</v>
      </c>
      <c r="B18" s="38">
        <v>5</v>
      </c>
      <c r="C18" s="3">
        <v>4.6740000000000004</v>
      </c>
      <c r="D18" s="23" t="s">
        <v>2301</v>
      </c>
      <c r="E18" s="55" t="s">
        <v>2324</v>
      </c>
      <c r="F18" s="33" t="s">
        <v>2289</v>
      </c>
      <c r="G18" s="3" t="s">
        <v>2280</v>
      </c>
      <c r="H18" s="3" t="s">
        <v>2280</v>
      </c>
      <c r="I18" s="3" t="s">
        <v>2280</v>
      </c>
    </row>
    <row r="19" spans="1:10" ht="16">
      <c r="A19" s="34" t="s">
        <v>2325</v>
      </c>
      <c r="B19" s="35">
        <v>5</v>
      </c>
      <c r="C19" s="3">
        <v>6.5910000000000002</v>
      </c>
      <c r="D19" s="23" t="s">
        <v>2282</v>
      </c>
      <c r="E19" s="56" t="s">
        <v>2326</v>
      </c>
      <c r="F19" s="33" t="s">
        <v>2289</v>
      </c>
      <c r="G19" s="3" t="s">
        <v>2280</v>
      </c>
      <c r="H19" s="3" t="s">
        <v>2284</v>
      </c>
      <c r="I19" s="3" t="s">
        <v>2280</v>
      </c>
    </row>
    <row r="20" spans="1:10" ht="14">
      <c r="A20" s="37" t="s">
        <v>2327</v>
      </c>
      <c r="B20" s="38">
        <v>5</v>
      </c>
      <c r="C20" s="3">
        <v>2.5670000000000002</v>
      </c>
      <c r="D20" s="23" t="s">
        <v>2282</v>
      </c>
      <c r="E20" s="57" t="s">
        <v>2328</v>
      </c>
      <c r="F20" s="33" t="s">
        <v>2284</v>
      </c>
      <c r="G20" s="3" t="s">
        <v>2284</v>
      </c>
      <c r="H20" s="3" t="s">
        <v>2284</v>
      </c>
      <c r="I20" s="3" t="s">
        <v>2284</v>
      </c>
    </row>
    <row r="21" spans="1:10" ht="14">
      <c r="A21" s="34" t="s">
        <v>2329</v>
      </c>
      <c r="B21" s="35">
        <v>5</v>
      </c>
      <c r="C21" s="3">
        <v>6.194</v>
      </c>
      <c r="D21" s="23" t="s">
        <v>2282</v>
      </c>
      <c r="E21" s="58" t="s">
        <v>2330</v>
      </c>
      <c r="F21" s="33" t="s">
        <v>2284</v>
      </c>
      <c r="G21" s="3" t="s">
        <v>2284</v>
      </c>
      <c r="H21" s="3" t="s">
        <v>2284</v>
      </c>
      <c r="I21" s="3" t="s">
        <v>2284</v>
      </c>
    </row>
    <row r="22" spans="1:10" ht="14">
      <c r="A22" s="37" t="s">
        <v>2331</v>
      </c>
      <c r="B22" s="38">
        <v>5</v>
      </c>
      <c r="C22" s="3">
        <v>4.5519999999999996</v>
      </c>
      <c r="D22" s="23" t="s">
        <v>2301</v>
      </c>
      <c r="E22" s="43" t="s">
        <v>2332</v>
      </c>
      <c r="F22" s="33" t="s">
        <v>2289</v>
      </c>
      <c r="G22" s="3" t="s">
        <v>2284</v>
      </c>
      <c r="H22" s="3" t="s">
        <v>2333</v>
      </c>
      <c r="I22" s="3" t="s">
        <v>2284</v>
      </c>
      <c r="J22" s="3" t="s">
        <v>2334</v>
      </c>
    </row>
    <row r="23" spans="1:10" ht="14">
      <c r="A23" s="34" t="s">
        <v>2335</v>
      </c>
      <c r="B23" s="35">
        <v>5</v>
      </c>
      <c r="C23" s="3">
        <v>3.1259999999999999</v>
      </c>
      <c r="D23" s="23" t="s">
        <v>2278</v>
      </c>
      <c r="E23" s="43" t="s">
        <v>2336</v>
      </c>
      <c r="F23" s="33" t="s">
        <v>2289</v>
      </c>
      <c r="G23" s="3" t="s">
        <v>2280</v>
      </c>
      <c r="H23" s="3" t="s">
        <v>2280</v>
      </c>
      <c r="I23" s="3" t="s">
        <v>2280</v>
      </c>
    </row>
    <row r="24" spans="1:10" ht="14">
      <c r="A24" s="37" t="s">
        <v>2337</v>
      </c>
      <c r="B24" s="38">
        <v>5</v>
      </c>
      <c r="C24" s="3">
        <v>10.935</v>
      </c>
      <c r="D24" s="23" t="s">
        <v>2282</v>
      </c>
      <c r="E24" s="59" t="s">
        <v>2338</v>
      </c>
      <c r="F24" s="33" t="s">
        <v>2280</v>
      </c>
      <c r="G24" s="3" t="s">
        <v>2284</v>
      </c>
      <c r="H24" s="3" t="s">
        <v>2280</v>
      </c>
      <c r="I24" s="3" t="s">
        <v>2339</v>
      </c>
    </row>
    <row r="25" spans="1:10" ht="14">
      <c r="A25" s="60" t="s">
        <v>2126</v>
      </c>
      <c r="B25" s="61">
        <v>4</v>
      </c>
      <c r="C25" s="3">
        <v>4.25</v>
      </c>
      <c r="D25" s="23" t="s">
        <v>2340</v>
      </c>
      <c r="E25" s="49" t="s">
        <v>2341</v>
      </c>
      <c r="F25" s="33" t="s">
        <v>2289</v>
      </c>
      <c r="G25" s="3" t="s">
        <v>2284</v>
      </c>
      <c r="H25" s="3" t="s">
        <v>2342</v>
      </c>
      <c r="I25" s="3" t="s">
        <v>2284</v>
      </c>
    </row>
    <row r="26" spans="1:10" ht="18">
      <c r="A26" s="34" t="s">
        <v>2343</v>
      </c>
      <c r="B26" s="35">
        <v>4</v>
      </c>
      <c r="C26" s="3">
        <v>3.4060000000000001</v>
      </c>
      <c r="D26" s="23" t="s">
        <v>2343</v>
      </c>
      <c r="E26" s="62" t="s">
        <v>2344</v>
      </c>
      <c r="F26" s="33" t="s">
        <v>2284</v>
      </c>
      <c r="G26" s="3" t="s">
        <v>2284</v>
      </c>
      <c r="H26" s="3" t="s">
        <v>2284</v>
      </c>
      <c r="I26" s="3" t="s">
        <v>2284</v>
      </c>
    </row>
    <row r="27" spans="1:10" ht="18">
      <c r="A27" s="37" t="s">
        <v>2345</v>
      </c>
      <c r="B27" s="38">
        <v>4</v>
      </c>
      <c r="C27" s="3">
        <v>2.9140000000000001</v>
      </c>
      <c r="D27" s="23" t="s">
        <v>2282</v>
      </c>
      <c r="E27" s="63" t="s">
        <v>2346</v>
      </c>
      <c r="F27" s="33" t="s">
        <v>2284</v>
      </c>
      <c r="G27" s="3" t="s">
        <v>2284</v>
      </c>
      <c r="H27" s="3" t="s">
        <v>2284</v>
      </c>
      <c r="I27" s="3" t="s">
        <v>2284</v>
      </c>
      <c r="J27" s="3" t="s">
        <v>2347</v>
      </c>
    </row>
    <row r="28" spans="1:10" ht="14">
      <c r="A28" s="34" t="s">
        <v>2348</v>
      </c>
      <c r="B28" s="35">
        <v>4</v>
      </c>
      <c r="C28" s="3">
        <v>4.2850000000000001</v>
      </c>
      <c r="D28" s="23" t="s">
        <v>2282</v>
      </c>
      <c r="E28" s="64" t="s">
        <v>2349</v>
      </c>
      <c r="F28" s="33" t="s">
        <v>2284</v>
      </c>
      <c r="G28" s="3" t="s">
        <v>2284</v>
      </c>
      <c r="H28" s="3" t="s">
        <v>2284</v>
      </c>
      <c r="I28" s="3" t="s">
        <v>2284</v>
      </c>
    </row>
    <row r="29" spans="1:10" ht="25.5" customHeight="1">
      <c r="A29" s="37" t="s">
        <v>2350</v>
      </c>
      <c r="B29" s="38">
        <v>4</v>
      </c>
      <c r="C29" s="3">
        <v>6.1920000000000002</v>
      </c>
      <c r="D29" s="23" t="s">
        <v>2301</v>
      </c>
      <c r="E29" s="64" t="s">
        <v>2351</v>
      </c>
      <c r="F29" s="33" t="s">
        <v>2280</v>
      </c>
      <c r="G29" s="3" t="s">
        <v>2280</v>
      </c>
      <c r="H29" s="3" t="s">
        <v>2280</v>
      </c>
      <c r="I29" s="3" t="s">
        <v>2280</v>
      </c>
    </row>
    <row r="30" spans="1:10" ht="21.75" customHeight="1">
      <c r="A30" s="34" t="s">
        <v>2352</v>
      </c>
      <c r="B30" s="35">
        <v>4</v>
      </c>
      <c r="C30" s="3">
        <v>2.66</v>
      </c>
      <c r="D30" s="23" t="s">
        <v>2282</v>
      </c>
      <c r="E30" s="65" t="s">
        <v>2353</v>
      </c>
      <c r="F30" s="33" t="s">
        <v>2284</v>
      </c>
      <c r="G30" s="3" t="s">
        <v>2284</v>
      </c>
      <c r="H30" s="3" t="s">
        <v>2284</v>
      </c>
      <c r="I30" s="3" t="s">
        <v>2284</v>
      </c>
    </row>
    <row r="31" spans="1:10" ht="18" customHeight="1">
      <c r="A31" s="37" t="s">
        <v>2354</v>
      </c>
      <c r="B31" s="38">
        <v>4</v>
      </c>
      <c r="C31" s="3">
        <v>3.681</v>
      </c>
      <c r="D31" s="23" t="s">
        <v>2340</v>
      </c>
      <c r="E31" s="65" t="s">
        <v>2355</v>
      </c>
      <c r="F31" s="33" t="s">
        <v>2284</v>
      </c>
      <c r="G31" s="3" t="s">
        <v>2284</v>
      </c>
      <c r="H31" s="3" t="s">
        <v>2284</v>
      </c>
      <c r="I31" s="3" t="s">
        <v>2284</v>
      </c>
    </row>
    <row r="32" spans="1:10" ht="27.75" customHeight="1">
      <c r="A32" s="34" t="s">
        <v>2356</v>
      </c>
      <c r="B32" s="35">
        <v>4</v>
      </c>
      <c r="C32" s="3">
        <v>4.58</v>
      </c>
      <c r="D32" s="23" t="s">
        <v>2340</v>
      </c>
      <c r="E32" s="66" t="s">
        <v>2357</v>
      </c>
      <c r="F32" s="33" t="s">
        <v>2284</v>
      </c>
      <c r="G32" s="3" t="s">
        <v>2284</v>
      </c>
      <c r="H32" s="3" t="s">
        <v>2284</v>
      </c>
      <c r="I32" s="3" t="s">
        <v>2284</v>
      </c>
    </row>
    <row r="33" spans="1:10" ht="17">
      <c r="A33" s="37" t="s">
        <v>2358</v>
      </c>
      <c r="B33" s="38">
        <v>4</v>
      </c>
      <c r="C33" s="3">
        <v>10.427</v>
      </c>
      <c r="D33" s="23" t="s">
        <v>2278</v>
      </c>
      <c r="E33" s="67" t="s">
        <v>2359</v>
      </c>
      <c r="F33" s="33" t="s">
        <v>2289</v>
      </c>
      <c r="G33" s="3" t="s">
        <v>2280</v>
      </c>
      <c r="H33" s="3" t="s">
        <v>2280</v>
      </c>
      <c r="I33" s="3" t="s">
        <v>2280</v>
      </c>
    </row>
    <row r="34" spans="1:10" ht="16.5" customHeight="1">
      <c r="A34" s="34" t="s">
        <v>2360</v>
      </c>
      <c r="B34" s="35">
        <v>4</v>
      </c>
      <c r="C34" s="3">
        <v>1.6419999999999999</v>
      </c>
      <c r="D34" s="23" t="s">
        <v>2278</v>
      </c>
      <c r="E34" s="66" t="s">
        <v>2361</v>
      </c>
      <c r="F34" s="33" t="s">
        <v>2280</v>
      </c>
      <c r="G34" s="3" t="s">
        <v>2280</v>
      </c>
      <c r="H34" s="3" t="s">
        <v>2280</v>
      </c>
      <c r="I34" s="3" t="s">
        <v>2280</v>
      </c>
    </row>
    <row r="35" spans="1:10" ht="22.5" customHeight="1">
      <c r="A35" s="37" t="s">
        <v>2362</v>
      </c>
      <c r="B35" s="38">
        <v>4</v>
      </c>
      <c r="C35" s="3">
        <v>1.968</v>
      </c>
      <c r="D35" s="23" t="s">
        <v>2282</v>
      </c>
      <c r="E35" s="68" t="s">
        <v>2363</v>
      </c>
      <c r="F35" s="33" t="s">
        <v>2284</v>
      </c>
      <c r="G35" s="3" t="s">
        <v>2284</v>
      </c>
      <c r="H35" s="3" t="s">
        <v>2284</v>
      </c>
      <c r="I35" s="3" t="s">
        <v>2284</v>
      </c>
    </row>
    <row r="36" spans="1:10" ht="21" customHeight="1">
      <c r="A36" s="34" t="s">
        <v>2364</v>
      </c>
      <c r="B36" s="35">
        <v>4</v>
      </c>
      <c r="C36" s="3">
        <v>43.07</v>
      </c>
      <c r="D36" s="23" t="s">
        <v>2301</v>
      </c>
      <c r="E36" s="66" t="s">
        <v>2365</v>
      </c>
      <c r="F36" s="33" t="s">
        <v>2280</v>
      </c>
      <c r="G36" s="3" t="s">
        <v>2284</v>
      </c>
      <c r="H36" s="3" t="s">
        <v>2280</v>
      </c>
      <c r="I36" s="3" t="s">
        <v>2284</v>
      </c>
    </row>
    <row r="37" spans="1:10" ht="17.25" customHeight="1">
      <c r="A37" s="37" t="s">
        <v>2366</v>
      </c>
      <c r="B37" s="38">
        <v>4</v>
      </c>
      <c r="C37" s="3">
        <v>1.976</v>
      </c>
      <c r="D37" s="23" t="s">
        <v>2367</v>
      </c>
      <c r="E37" s="66" t="s">
        <v>2368</v>
      </c>
      <c r="F37" s="33" t="s">
        <v>2280</v>
      </c>
      <c r="G37" s="3" t="s">
        <v>2280</v>
      </c>
      <c r="H37" s="3" t="s">
        <v>2280</v>
      </c>
      <c r="I37" s="3" t="s">
        <v>2280</v>
      </c>
    </row>
    <row r="38" spans="1:10" ht="22.5" customHeight="1">
      <c r="A38" s="34" t="s">
        <v>2369</v>
      </c>
      <c r="B38" s="35">
        <v>3</v>
      </c>
      <c r="C38" s="3">
        <v>2.8940000000000001</v>
      </c>
      <c r="D38" s="23" t="s">
        <v>2340</v>
      </c>
      <c r="E38" s="66" t="s">
        <v>2370</v>
      </c>
      <c r="F38" s="33" t="s">
        <v>2284</v>
      </c>
      <c r="G38" s="3" t="s">
        <v>2284</v>
      </c>
      <c r="H38" s="3" t="s">
        <v>2284</v>
      </c>
      <c r="I38" s="3" t="s">
        <v>2284</v>
      </c>
    </row>
    <row r="39" spans="1:10" ht="18" customHeight="1">
      <c r="A39" s="37" t="s">
        <v>2371</v>
      </c>
      <c r="B39" s="38">
        <v>3</v>
      </c>
      <c r="C39" s="3">
        <v>1.742</v>
      </c>
      <c r="D39" s="23" t="s">
        <v>2372</v>
      </c>
      <c r="E39" s="66" t="s">
        <v>2373</v>
      </c>
      <c r="F39" s="33" t="s">
        <v>2284</v>
      </c>
      <c r="G39" s="3" t="s">
        <v>2284</v>
      </c>
      <c r="H39" s="3" t="s">
        <v>2284</v>
      </c>
      <c r="I39" s="3" t="s">
        <v>2284</v>
      </c>
      <c r="J39" s="3" t="s">
        <v>2374</v>
      </c>
    </row>
    <row r="40" spans="1:10" ht="14">
      <c r="A40" s="34" t="s">
        <v>2375</v>
      </c>
      <c r="B40" s="35">
        <v>3</v>
      </c>
      <c r="C40" s="3">
        <v>0.16</v>
      </c>
      <c r="D40" s="23" t="s">
        <v>2282</v>
      </c>
      <c r="E40" s="69" t="s">
        <v>2376</v>
      </c>
      <c r="F40" s="33" t="s">
        <v>2284</v>
      </c>
      <c r="G40" s="3" t="s">
        <v>2284</v>
      </c>
      <c r="H40" s="3" t="s">
        <v>2284</v>
      </c>
      <c r="I40" s="3" t="s">
        <v>2284</v>
      </c>
    </row>
    <row r="41" spans="1:10" ht="20.25" customHeight="1">
      <c r="A41" s="37" t="s">
        <v>2377</v>
      </c>
      <c r="B41" s="38">
        <v>3</v>
      </c>
      <c r="C41" s="3">
        <v>2.0470000000000002</v>
      </c>
      <c r="D41" s="23" t="s">
        <v>2282</v>
      </c>
      <c r="E41" s="66" t="s">
        <v>2378</v>
      </c>
      <c r="F41" s="33" t="s">
        <v>2280</v>
      </c>
      <c r="G41" s="3" t="s">
        <v>2284</v>
      </c>
      <c r="H41" s="3" t="s">
        <v>2280</v>
      </c>
      <c r="I41" s="3" t="s">
        <v>2284</v>
      </c>
    </row>
    <row r="42" spans="1:10" ht="28">
      <c r="A42" s="34" t="s">
        <v>2379</v>
      </c>
      <c r="B42" s="35">
        <v>3</v>
      </c>
      <c r="C42" s="3">
        <v>5.7140000000000004</v>
      </c>
      <c r="D42" s="23" t="s">
        <v>2278</v>
      </c>
      <c r="E42" s="66" t="s">
        <v>2380</v>
      </c>
      <c r="F42" s="33" t="s">
        <v>2284</v>
      </c>
      <c r="G42" s="3" t="s">
        <v>2280</v>
      </c>
      <c r="H42" s="3" t="s">
        <v>2284</v>
      </c>
      <c r="I42" s="3" t="s">
        <v>2284</v>
      </c>
    </row>
    <row r="43" spans="1:10" ht="20.25" customHeight="1">
      <c r="A43" s="37" t="s">
        <v>2381</v>
      </c>
      <c r="B43" s="38">
        <v>3</v>
      </c>
      <c r="C43" s="3">
        <v>7.149</v>
      </c>
      <c r="D43" s="23" t="s">
        <v>2301</v>
      </c>
      <c r="E43" s="66" t="s">
        <v>2382</v>
      </c>
      <c r="F43" s="33" t="s">
        <v>2280</v>
      </c>
      <c r="G43" s="3" t="s">
        <v>2284</v>
      </c>
      <c r="H43" s="3" t="s">
        <v>2280</v>
      </c>
      <c r="I43" s="3" t="s">
        <v>2284</v>
      </c>
      <c r="J43" s="3" t="s">
        <v>2374</v>
      </c>
    </row>
    <row r="44" spans="1:10" ht="22.5" customHeight="1">
      <c r="A44" s="34" t="s">
        <v>2383</v>
      </c>
      <c r="B44" s="35">
        <v>3</v>
      </c>
      <c r="C44" s="3">
        <v>2.3250000000000002</v>
      </c>
      <c r="D44" s="23" t="s">
        <v>2282</v>
      </c>
      <c r="E44" s="66" t="s">
        <v>2384</v>
      </c>
      <c r="F44" s="33" t="s">
        <v>2284</v>
      </c>
      <c r="G44" s="3" t="s">
        <v>2284</v>
      </c>
      <c r="H44" s="3" t="s">
        <v>2284</v>
      </c>
      <c r="I44" s="3" t="s">
        <v>2284</v>
      </c>
      <c r="J44" s="3" t="s">
        <v>2385</v>
      </c>
    </row>
    <row r="45" spans="1:10" ht="38.25" customHeight="1">
      <c r="A45" s="37" t="s">
        <v>2386</v>
      </c>
      <c r="B45" s="38">
        <v>3</v>
      </c>
      <c r="C45" s="3">
        <v>2.4009999999999998</v>
      </c>
      <c r="D45" s="23" t="s">
        <v>2340</v>
      </c>
      <c r="E45" s="66" t="s">
        <v>2387</v>
      </c>
      <c r="F45" s="33" t="s">
        <v>2289</v>
      </c>
      <c r="G45" s="3" t="s">
        <v>2280</v>
      </c>
      <c r="H45" s="3" t="s">
        <v>2280</v>
      </c>
      <c r="I45" s="3" t="s">
        <v>2284</v>
      </c>
    </row>
    <row r="46" spans="1:10" ht="18" customHeight="1">
      <c r="A46" s="34" t="s">
        <v>2388</v>
      </c>
      <c r="B46" s="35">
        <v>3</v>
      </c>
      <c r="C46" s="3">
        <v>4.9359999999999999</v>
      </c>
      <c r="D46" s="23" t="s">
        <v>2295</v>
      </c>
      <c r="E46" s="66" t="s">
        <v>2389</v>
      </c>
      <c r="F46" s="33" t="s">
        <v>2284</v>
      </c>
      <c r="G46" s="3" t="s">
        <v>2280</v>
      </c>
      <c r="H46" s="3" t="s">
        <v>2280</v>
      </c>
      <c r="I46" s="3" t="s">
        <v>2390</v>
      </c>
    </row>
    <row r="47" spans="1:10" ht="21.75" customHeight="1">
      <c r="A47" s="37" t="s">
        <v>2391</v>
      </c>
      <c r="B47" s="38">
        <v>3</v>
      </c>
      <c r="C47" s="3">
        <v>3.5449999999999999</v>
      </c>
      <c r="D47" s="23" t="s">
        <v>2340</v>
      </c>
      <c r="E47" s="70" t="s">
        <v>2392</v>
      </c>
      <c r="F47" s="33" t="s">
        <v>2284</v>
      </c>
      <c r="G47" s="3" t="s">
        <v>2284</v>
      </c>
      <c r="H47" s="3" t="s">
        <v>2284</v>
      </c>
      <c r="I47" s="3" t="s">
        <v>2284</v>
      </c>
    </row>
    <row r="48" spans="1:10" ht="18.75" customHeight="1">
      <c r="A48" s="34" t="s">
        <v>2393</v>
      </c>
      <c r="B48" s="35">
        <v>3</v>
      </c>
      <c r="C48" s="3">
        <v>5.68</v>
      </c>
      <c r="D48" s="23" t="s">
        <v>2282</v>
      </c>
      <c r="E48" s="71" t="s">
        <v>2394</v>
      </c>
      <c r="F48" s="33" t="s">
        <v>2284</v>
      </c>
      <c r="G48" s="3" t="s">
        <v>2284</v>
      </c>
      <c r="H48" s="3" t="s">
        <v>2284</v>
      </c>
      <c r="I48" s="3" t="s">
        <v>2284</v>
      </c>
    </row>
    <row r="49" spans="1:10" ht="21.75" customHeight="1">
      <c r="A49" s="37" t="s">
        <v>2395</v>
      </c>
      <c r="B49" s="38">
        <v>3</v>
      </c>
      <c r="C49" s="3">
        <v>4.1749999999999998</v>
      </c>
      <c r="D49" s="23" t="s">
        <v>2278</v>
      </c>
      <c r="E49" s="66" t="s">
        <v>2396</v>
      </c>
      <c r="F49" s="33" t="s">
        <v>2280</v>
      </c>
      <c r="G49" s="3" t="s">
        <v>2280</v>
      </c>
      <c r="H49" s="3" t="s">
        <v>2280</v>
      </c>
      <c r="I49" s="3" t="s">
        <v>2280</v>
      </c>
    </row>
    <row r="50" spans="1:10" ht="14">
      <c r="A50" s="34" t="s">
        <v>2397</v>
      </c>
      <c r="B50" s="35">
        <v>3</v>
      </c>
      <c r="C50" s="3">
        <v>3.62</v>
      </c>
      <c r="D50" s="23" t="s">
        <v>2282</v>
      </c>
      <c r="E50" s="3" t="s">
        <v>2398</v>
      </c>
      <c r="F50" s="33" t="s">
        <v>2284</v>
      </c>
      <c r="G50" s="3" t="s">
        <v>2284</v>
      </c>
      <c r="H50" s="3" t="s">
        <v>2284</v>
      </c>
      <c r="I50" s="3" t="s">
        <v>2284</v>
      </c>
    </row>
    <row r="51" spans="1:10" ht="14">
      <c r="A51" s="34" t="s">
        <v>2399</v>
      </c>
      <c r="B51" s="35">
        <v>3</v>
      </c>
      <c r="C51" s="3">
        <v>4.3250000000000002</v>
      </c>
      <c r="D51" s="23" t="s">
        <v>2301</v>
      </c>
      <c r="E51" s="42" t="s">
        <v>2400</v>
      </c>
      <c r="F51" s="33" t="s">
        <v>2284</v>
      </c>
      <c r="G51" s="3" t="s">
        <v>2284</v>
      </c>
      <c r="H51" s="3" t="s">
        <v>2284</v>
      </c>
      <c r="I51" s="3" t="s">
        <v>2284</v>
      </c>
    </row>
    <row r="52" spans="1:10" ht="14">
      <c r="A52" s="47" t="s">
        <v>2401</v>
      </c>
      <c r="B52" s="38">
        <v>3</v>
      </c>
      <c r="C52" s="3" t="s">
        <v>2402</v>
      </c>
      <c r="D52" s="23" t="s">
        <v>2367</v>
      </c>
      <c r="E52" s="3" t="s">
        <v>2403</v>
      </c>
      <c r="F52" s="33" t="s">
        <v>2280</v>
      </c>
      <c r="G52" s="3" t="s">
        <v>2284</v>
      </c>
      <c r="H52" s="3" t="s">
        <v>2280</v>
      </c>
      <c r="I52" s="3" t="s">
        <v>2284</v>
      </c>
    </row>
    <row r="53" spans="1:10" ht="15.75" customHeight="1">
      <c r="A53" s="60" t="s">
        <v>2404</v>
      </c>
      <c r="B53" s="35">
        <v>3</v>
      </c>
      <c r="C53" s="3">
        <v>3.0110000000000001</v>
      </c>
      <c r="D53" s="23" t="s">
        <v>2372</v>
      </c>
      <c r="E53" s="3" t="s">
        <v>2405</v>
      </c>
      <c r="F53" s="33" t="s">
        <v>2284</v>
      </c>
      <c r="G53" s="3" t="s">
        <v>2284</v>
      </c>
      <c r="H53" s="3" t="s">
        <v>2284</v>
      </c>
      <c r="I53" s="3" t="s">
        <v>2284</v>
      </c>
      <c r="J53" s="3" t="s">
        <v>2406</v>
      </c>
    </row>
    <row r="54" spans="1:10" ht="18.75" customHeight="1">
      <c r="A54" s="47" t="s">
        <v>2407</v>
      </c>
      <c r="B54" s="38">
        <v>3</v>
      </c>
      <c r="C54" s="3">
        <v>3.0310000000000001</v>
      </c>
      <c r="D54" s="23" t="s">
        <v>2282</v>
      </c>
      <c r="E54" s="3" t="s">
        <v>2408</v>
      </c>
      <c r="F54" s="33" t="s">
        <v>2284</v>
      </c>
      <c r="G54" s="3" t="s">
        <v>2284</v>
      </c>
      <c r="H54" s="3" t="s">
        <v>2284</v>
      </c>
      <c r="I54" s="3" t="s">
        <v>2284</v>
      </c>
    </row>
    <row r="55" spans="1:10" ht="18" customHeight="1">
      <c r="A55" s="34" t="s">
        <v>2409</v>
      </c>
      <c r="B55" s="35">
        <v>3</v>
      </c>
      <c r="C55" s="3">
        <v>3.6339999999999999</v>
      </c>
      <c r="D55" s="23" t="s">
        <v>2340</v>
      </c>
      <c r="E55" s="3" t="s">
        <v>2410</v>
      </c>
      <c r="F55" s="33" t="s">
        <v>2280</v>
      </c>
      <c r="G55" s="3" t="s">
        <v>2284</v>
      </c>
      <c r="H55" s="3" t="s">
        <v>2280</v>
      </c>
      <c r="I55" s="3" t="s">
        <v>2284</v>
      </c>
    </row>
    <row r="56" spans="1:10" ht="14">
      <c r="A56" s="37" t="s">
        <v>2411</v>
      </c>
      <c r="B56" s="38">
        <v>3</v>
      </c>
      <c r="C56" s="3">
        <v>1.5629999999999999</v>
      </c>
      <c r="D56" s="23" t="s">
        <v>2282</v>
      </c>
      <c r="E56" s="42" t="s">
        <v>2412</v>
      </c>
      <c r="F56" s="33" t="s">
        <v>2284</v>
      </c>
      <c r="G56" s="3" t="s">
        <v>2284</v>
      </c>
      <c r="H56" s="3" t="s">
        <v>2284</v>
      </c>
      <c r="I56" s="3" t="s">
        <v>2284</v>
      </c>
    </row>
    <row r="57" spans="1:10" ht="14">
      <c r="A57" s="34" t="s">
        <v>2413</v>
      </c>
      <c r="B57" s="35">
        <v>3</v>
      </c>
      <c r="C57" s="3">
        <v>3.4769999999999999</v>
      </c>
      <c r="D57" s="23" t="s">
        <v>2282</v>
      </c>
      <c r="E57" s="3" t="s">
        <v>2414</v>
      </c>
      <c r="F57" s="33" t="s">
        <v>2284</v>
      </c>
      <c r="G57" s="3" t="s">
        <v>2284</v>
      </c>
      <c r="H57" s="3" t="s">
        <v>2284</v>
      </c>
      <c r="I57" s="3" t="s">
        <v>2284</v>
      </c>
    </row>
    <row r="58" spans="1:10" ht="13">
      <c r="F58" s="72"/>
    </row>
    <row r="59" spans="1:10" ht="30.75" customHeight="1">
      <c r="F59" s="72"/>
    </row>
    <row r="60" spans="1:10" ht="13">
      <c r="F60" s="72"/>
    </row>
    <row r="61" spans="1:10" ht="13">
      <c r="F61" s="72"/>
    </row>
    <row r="62" spans="1:10" ht="13">
      <c r="F62" s="72"/>
    </row>
    <row r="63" spans="1:10" ht="13">
      <c r="F63" s="72"/>
    </row>
    <row r="64" spans="1:10" ht="13">
      <c r="F64" s="72"/>
    </row>
    <row r="65" spans="6:6" ht="13">
      <c r="F65" s="72"/>
    </row>
    <row r="66" spans="6:6" ht="13">
      <c r="F66" s="72"/>
    </row>
    <row r="67" spans="6:6" ht="13">
      <c r="F67" s="72"/>
    </row>
    <row r="68" spans="6:6" ht="13">
      <c r="F68" s="72"/>
    </row>
    <row r="69" spans="6:6" ht="13">
      <c r="F69" s="72"/>
    </row>
    <row r="70" spans="6:6" ht="13">
      <c r="F70" s="72"/>
    </row>
    <row r="71" spans="6:6" ht="13">
      <c r="F71" s="72"/>
    </row>
    <row r="72" spans="6:6" ht="13">
      <c r="F72" s="72"/>
    </row>
    <row r="73" spans="6:6" ht="13">
      <c r="F73" s="72"/>
    </row>
    <row r="74" spans="6:6" ht="13">
      <c r="F74" s="72"/>
    </row>
    <row r="75" spans="6:6" ht="13">
      <c r="F75" s="72"/>
    </row>
    <row r="76" spans="6:6" ht="13">
      <c r="F76" s="72"/>
    </row>
    <row r="77" spans="6:6" ht="13">
      <c r="F77" s="72"/>
    </row>
    <row r="78" spans="6:6" ht="13">
      <c r="F78" s="72"/>
    </row>
    <row r="79" spans="6:6" ht="13">
      <c r="F79" s="72"/>
    </row>
    <row r="80" spans="6:6" ht="13">
      <c r="F80" s="72"/>
    </row>
    <row r="81" spans="6:6" ht="13">
      <c r="F81" s="72"/>
    </row>
    <row r="82" spans="6:6" ht="13">
      <c r="F82" s="72"/>
    </row>
    <row r="83" spans="6:6" ht="13">
      <c r="F83" s="72"/>
    </row>
    <row r="84" spans="6:6" ht="13">
      <c r="F84" s="72"/>
    </row>
    <row r="85" spans="6:6" ht="13">
      <c r="F85" s="72"/>
    </row>
    <row r="86" spans="6:6" ht="13">
      <c r="F86" s="72"/>
    </row>
    <row r="87" spans="6:6" ht="13">
      <c r="F87" s="72"/>
    </row>
    <row r="88" spans="6:6" ht="13">
      <c r="F88" s="72"/>
    </row>
    <row r="89" spans="6:6" ht="13">
      <c r="F89" s="72"/>
    </row>
    <row r="90" spans="6:6" ht="13">
      <c r="F90" s="72"/>
    </row>
    <row r="91" spans="6:6" ht="13">
      <c r="F91" s="72"/>
    </row>
    <row r="92" spans="6:6" ht="13">
      <c r="F92" s="72"/>
    </row>
    <row r="93" spans="6:6" ht="13">
      <c r="F93" s="72"/>
    </row>
    <row r="94" spans="6:6" ht="13">
      <c r="F94" s="72"/>
    </row>
    <row r="95" spans="6:6" ht="13">
      <c r="F95" s="72"/>
    </row>
    <row r="96" spans="6:6" ht="13">
      <c r="F96" s="72"/>
    </row>
    <row r="97" spans="6:6" ht="13">
      <c r="F97" s="72"/>
    </row>
    <row r="98" spans="6:6" ht="13">
      <c r="F98" s="72"/>
    </row>
    <row r="99" spans="6:6" ht="13">
      <c r="F99" s="72"/>
    </row>
    <row r="100" spans="6:6" ht="13">
      <c r="F100" s="72"/>
    </row>
    <row r="101" spans="6:6" ht="13">
      <c r="F101" s="72"/>
    </row>
    <row r="102" spans="6:6" ht="13">
      <c r="F102" s="72"/>
    </row>
    <row r="103" spans="6:6" ht="13">
      <c r="F103" s="72"/>
    </row>
    <row r="104" spans="6:6" ht="13">
      <c r="F104" s="72"/>
    </row>
    <row r="105" spans="6:6" ht="13">
      <c r="F105" s="72"/>
    </row>
    <row r="106" spans="6:6" ht="13">
      <c r="F106" s="72"/>
    </row>
    <row r="107" spans="6:6" ht="13">
      <c r="F107" s="72"/>
    </row>
    <row r="108" spans="6:6" ht="13">
      <c r="F108" s="72"/>
    </row>
    <row r="109" spans="6:6" ht="13">
      <c r="F109" s="72"/>
    </row>
    <row r="110" spans="6:6" ht="13">
      <c r="F110" s="72"/>
    </row>
    <row r="111" spans="6:6" ht="13">
      <c r="F111" s="72"/>
    </row>
    <row r="112" spans="6:6" ht="13">
      <c r="F112" s="72"/>
    </row>
    <row r="113" spans="6:6" ht="13">
      <c r="F113" s="72"/>
    </row>
    <row r="114" spans="6:6" ht="13">
      <c r="F114" s="72"/>
    </row>
    <row r="115" spans="6:6" ht="13">
      <c r="F115" s="72"/>
    </row>
    <row r="116" spans="6:6" ht="13">
      <c r="F116" s="72"/>
    </row>
    <row r="117" spans="6:6" ht="13">
      <c r="F117" s="72"/>
    </row>
    <row r="118" spans="6:6" ht="13">
      <c r="F118" s="72"/>
    </row>
    <row r="119" spans="6:6" ht="13">
      <c r="F119" s="72"/>
    </row>
    <row r="120" spans="6:6" ht="13">
      <c r="F120" s="72"/>
    </row>
    <row r="121" spans="6:6" ht="13">
      <c r="F121" s="72"/>
    </row>
    <row r="122" spans="6:6" ht="13">
      <c r="F122" s="72"/>
    </row>
    <row r="123" spans="6:6" ht="13">
      <c r="F123" s="72"/>
    </row>
    <row r="124" spans="6:6" ht="13">
      <c r="F124" s="72"/>
    </row>
    <row r="125" spans="6:6" ht="13">
      <c r="F125" s="72"/>
    </row>
    <row r="126" spans="6:6" ht="13">
      <c r="F126" s="72"/>
    </row>
    <row r="127" spans="6:6" ht="13">
      <c r="F127" s="72"/>
    </row>
    <row r="128" spans="6:6" ht="13">
      <c r="F128" s="72"/>
    </row>
    <row r="129" spans="6:6" ht="13">
      <c r="F129" s="72"/>
    </row>
    <row r="130" spans="6:6" ht="13">
      <c r="F130" s="72"/>
    </row>
    <row r="131" spans="6:6" ht="13">
      <c r="F131" s="72"/>
    </row>
    <row r="132" spans="6:6" ht="13">
      <c r="F132" s="72"/>
    </row>
    <row r="133" spans="6:6" ht="13">
      <c r="F133" s="72"/>
    </row>
    <row r="134" spans="6:6" ht="13">
      <c r="F134" s="72"/>
    </row>
    <row r="135" spans="6:6" ht="13">
      <c r="F135" s="72"/>
    </row>
    <row r="136" spans="6:6" ht="13">
      <c r="F136" s="72"/>
    </row>
    <row r="137" spans="6:6" ht="13">
      <c r="F137" s="72"/>
    </row>
    <row r="138" spans="6:6" ht="13">
      <c r="F138" s="72"/>
    </row>
    <row r="139" spans="6:6" ht="13">
      <c r="F139" s="72"/>
    </row>
    <row r="140" spans="6:6" ht="13">
      <c r="F140" s="72"/>
    </row>
    <row r="141" spans="6:6" ht="13">
      <c r="F141" s="72"/>
    </row>
    <row r="142" spans="6:6" ht="13">
      <c r="F142" s="72"/>
    </row>
    <row r="143" spans="6:6" ht="13">
      <c r="F143" s="72"/>
    </row>
    <row r="144" spans="6:6" ht="13">
      <c r="F144" s="72"/>
    </row>
    <row r="145" spans="6:6" ht="13">
      <c r="F145" s="72"/>
    </row>
    <row r="146" spans="6:6" ht="13">
      <c r="F146" s="72"/>
    </row>
    <row r="147" spans="6:6" ht="13">
      <c r="F147" s="72"/>
    </row>
    <row r="148" spans="6:6" ht="13">
      <c r="F148" s="72"/>
    </row>
    <row r="149" spans="6:6" ht="13">
      <c r="F149" s="72"/>
    </row>
    <row r="150" spans="6:6" ht="13">
      <c r="F150" s="72"/>
    </row>
    <row r="151" spans="6:6" ht="13">
      <c r="F151" s="72"/>
    </row>
    <row r="152" spans="6:6" ht="13">
      <c r="F152" s="72"/>
    </row>
    <row r="153" spans="6:6" ht="13">
      <c r="F153" s="72"/>
    </row>
    <row r="154" spans="6:6" ht="13">
      <c r="F154" s="72"/>
    </row>
    <row r="155" spans="6:6" ht="13">
      <c r="F155" s="72"/>
    </row>
    <row r="156" spans="6:6" ht="13">
      <c r="F156" s="72"/>
    </row>
    <row r="157" spans="6:6" ht="13">
      <c r="F157" s="72"/>
    </row>
    <row r="158" spans="6:6" ht="13">
      <c r="F158" s="72"/>
    </row>
    <row r="159" spans="6:6" ht="13">
      <c r="F159" s="72"/>
    </row>
    <row r="160" spans="6:6" ht="13">
      <c r="F160" s="72"/>
    </row>
    <row r="161" spans="6:6" ht="13">
      <c r="F161" s="72"/>
    </row>
    <row r="162" spans="6:6" ht="13">
      <c r="F162" s="72"/>
    </row>
    <row r="163" spans="6:6" ht="13">
      <c r="F163" s="72"/>
    </row>
    <row r="164" spans="6:6" ht="13">
      <c r="F164" s="72"/>
    </row>
    <row r="165" spans="6:6" ht="13">
      <c r="F165" s="72"/>
    </row>
    <row r="166" spans="6:6" ht="13">
      <c r="F166" s="72"/>
    </row>
    <row r="167" spans="6:6" ht="13">
      <c r="F167" s="72"/>
    </row>
    <row r="168" spans="6:6" ht="13">
      <c r="F168" s="72"/>
    </row>
    <row r="169" spans="6:6" ht="13">
      <c r="F169" s="72"/>
    </row>
    <row r="170" spans="6:6" ht="13">
      <c r="F170" s="72"/>
    </row>
    <row r="171" spans="6:6" ht="13">
      <c r="F171" s="72"/>
    </row>
    <row r="172" spans="6:6" ht="13">
      <c r="F172" s="72"/>
    </row>
    <row r="173" spans="6:6" ht="13">
      <c r="F173" s="72"/>
    </row>
    <row r="174" spans="6:6" ht="13">
      <c r="F174" s="72"/>
    </row>
    <row r="175" spans="6:6" ht="13">
      <c r="F175" s="72"/>
    </row>
    <row r="176" spans="6:6" ht="13">
      <c r="F176" s="72"/>
    </row>
    <row r="177" spans="6:6" ht="13">
      <c r="F177" s="72"/>
    </row>
    <row r="178" spans="6:6" ht="13">
      <c r="F178" s="72"/>
    </row>
    <row r="179" spans="6:6" ht="13">
      <c r="F179" s="72"/>
    </row>
    <row r="180" spans="6:6" ht="13">
      <c r="F180" s="72"/>
    </row>
    <row r="181" spans="6:6" ht="13">
      <c r="F181" s="72"/>
    </row>
    <row r="182" spans="6:6" ht="13">
      <c r="F182" s="72"/>
    </row>
    <row r="183" spans="6:6" ht="13">
      <c r="F183" s="72"/>
    </row>
    <row r="184" spans="6:6" ht="13">
      <c r="F184" s="72"/>
    </row>
    <row r="185" spans="6:6" ht="13">
      <c r="F185" s="72"/>
    </row>
    <row r="186" spans="6:6" ht="13">
      <c r="F186" s="72"/>
    </row>
    <row r="187" spans="6:6" ht="13">
      <c r="F187" s="72"/>
    </row>
    <row r="188" spans="6:6" ht="13">
      <c r="F188" s="72"/>
    </row>
    <row r="189" spans="6:6" ht="13">
      <c r="F189" s="72"/>
    </row>
    <row r="190" spans="6:6" ht="13">
      <c r="F190" s="72"/>
    </row>
    <row r="191" spans="6:6" ht="13">
      <c r="F191" s="72"/>
    </row>
    <row r="192" spans="6:6" ht="13">
      <c r="F192" s="72"/>
    </row>
    <row r="193" spans="6:6" ht="13">
      <c r="F193" s="72"/>
    </row>
    <row r="194" spans="6:6" ht="13">
      <c r="F194" s="72"/>
    </row>
    <row r="195" spans="6:6" ht="13">
      <c r="F195" s="72"/>
    </row>
    <row r="196" spans="6:6" ht="13">
      <c r="F196" s="72"/>
    </row>
    <row r="197" spans="6:6" ht="13">
      <c r="F197" s="72"/>
    </row>
    <row r="198" spans="6:6" ht="13">
      <c r="F198" s="72"/>
    </row>
    <row r="199" spans="6:6" ht="13">
      <c r="F199" s="72"/>
    </row>
    <row r="200" spans="6:6" ht="13">
      <c r="F200" s="72"/>
    </row>
    <row r="201" spans="6:6" ht="13">
      <c r="F201" s="72"/>
    </row>
    <row r="202" spans="6:6" ht="13">
      <c r="F202" s="72"/>
    </row>
    <row r="203" spans="6:6" ht="13">
      <c r="F203" s="72"/>
    </row>
    <row r="204" spans="6:6" ht="13">
      <c r="F204" s="72"/>
    </row>
    <row r="205" spans="6:6" ht="13">
      <c r="F205" s="72"/>
    </row>
    <row r="206" spans="6:6" ht="13">
      <c r="F206" s="72"/>
    </row>
    <row r="207" spans="6:6" ht="13">
      <c r="F207" s="72"/>
    </row>
    <row r="208" spans="6:6" ht="13">
      <c r="F208" s="72"/>
    </row>
    <row r="209" spans="6:6" ht="13">
      <c r="F209" s="72"/>
    </row>
    <row r="210" spans="6:6" ht="13">
      <c r="F210" s="72"/>
    </row>
    <row r="211" spans="6:6" ht="13">
      <c r="F211" s="72"/>
    </row>
    <row r="212" spans="6:6" ht="13">
      <c r="F212" s="72"/>
    </row>
    <row r="213" spans="6:6" ht="13">
      <c r="F213" s="72"/>
    </row>
    <row r="214" spans="6:6" ht="13">
      <c r="F214" s="72"/>
    </row>
    <row r="215" spans="6:6" ht="13">
      <c r="F215" s="72"/>
    </row>
    <row r="216" spans="6:6" ht="13">
      <c r="F216" s="72"/>
    </row>
    <row r="217" spans="6:6" ht="13">
      <c r="F217" s="72"/>
    </row>
    <row r="218" spans="6:6" ht="13">
      <c r="F218" s="72"/>
    </row>
    <row r="219" spans="6:6" ht="13">
      <c r="F219" s="72"/>
    </row>
    <row r="220" spans="6:6" ht="13">
      <c r="F220" s="72"/>
    </row>
    <row r="221" spans="6:6" ht="13">
      <c r="F221" s="72"/>
    </row>
    <row r="222" spans="6:6" ht="13">
      <c r="F222" s="72"/>
    </row>
    <row r="223" spans="6:6" ht="13">
      <c r="F223" s="72"/>
    </row>
    <row r="224" spans="6:6" ht="13">
      <c r="F224" s="72"/>
    </row>
    <row r="225" spans="6:6" ht="13">
      <c r="F225" s="72"/>
    </row>
    <row r="226" spans="6:6" ht="13">
      <c r="F226" s="72"/>
    </row>
    <row r="227" spans="6:6" ht="13">
      <c r="F227" s="72"/>
    </row>
    <row r="228" spans="6:6" ht="13">
      <c r="F228" s="72"/>
    </row>
    <row r="229" spans="6:6" ht="13">
      <c r="F229" s="72"/>
    </row>
    <row r="230" spans="6:6" ht="13">
      <c r="F230" s="72"/>
    </row>
    <row r="231" spans="6:6" ht="13">
      <c r="F231" s="72"/>
    </row>
    <row r="232" spans="6:6" ht="13">
      <c r="F232" s="72"/>
    </row>
    <row r="233" spans="6:6" ht="13">
      <c r="F233" s="72"/>
    </row>
    <row r="234" spans="6:6" ht="13">
      <c r="F234" s="72"/>
    </row>
    <row r="235" spans="6:6" ht="13">
      <c r="F235" s="72"/>
    </row>
    <row r="236" spans="6:6" ht="13">
      <c r="F236" s="72"/>
    </row>
    <row r="237" spans="6:6" ht="13">
      <c r="F237" s="72"/>
    </row>
    <row r="238" spans="6:6" ht="13">
      <c r="F238" s="72"/>
    </row>
    <row r="239" spans="6:6" ht="13">
      <c r="F239" s="72"/>
    </row>
    <row r="240" spans="6:6" ht="13">
      <c r="F240" s="72"/>
    </row>
    <row r="241" spans="6:6" ht="13">
      <c r="F241" s="72"/>
    </row>
    <row r="242" spans="6:6" ht="13">
      <c r="F242" s="72"/>
    </row>
    <row r="243" spans="6:6" ht="13">
      <c r="F243" s="72"/>
    </row>
    <row r="244" spans="6:6" ht="13">
      <c r="F244" s="72"/>
    </row>
    <row r="245" spans="6:6" ht="13">
      <c r="F245" s="72"/>
    </row>
    <row r="246" spans="6:6" ht="13">
      <c r="F246" s="72"/>
    </row>
    <row r="247" spans="6:6" ht="13">
      <c r="F247" s="72"/>
    </row>
    <row r="248" spans="6:6" ht="13">
      <c r="F248" s="72"/>
    </row>
    <row r="249" spans="6:6" ht="13">
      <c r="F249" s="72"/>
    </row>
    <row r="250" spans="6:6" ht="13">
      <c r="F250" s="72"/>
    </row>
    <row r="251" spans="6:6" ht="13">
      <c r="F251" s="72"/>
    </row>
    <row r="252" spans="6:6" ht="13">
      <c r="F252" s="72"/>
    </row>
    <row r="253" spans="6:6" ht="13">
      <c r="F253" s="72"/>
    </row>
    <row r="254" spans="6:6" ht="13">
      <c r="F254" s="72"/>
    </row>
    <row r="255" spans="6:6" ht="13">
      <c r="F255" s="72"/>
    </row>
    <row r="256" spans="6:6" ht="13">
      <c r="F256" s="72"/>
    </row>
    <row r="257" spans="6:6" ht="13">
      <c r="F257" s="72"/>
    </row>
    <row r="258" spans="6:6" ht="13">
      <c r="F258" s="72"/>
    </row>
    <row r="259" spans="6:6" ht="13">
      <c r="F259" s="72"/>
    </row>
    <row r="260" spans="6:6" ht="13">
      <c r="F260" s="72"/>
    </row>
    <row r="261" spans="6:6" ht="13">
      <c r="F261" s="72"/>
    </row>
    <row r="262" spans="6:6" ht="13">
      <c r="F262" s="72"/>
    </row>
    <row r="263" spans="6:6" ht="13">
      <c r="F263" s="72"/>
    </row>
    <row r="264" spans="6:6" ht="13">
      <c r="F264" s="72"/>
    </row>
    <row r="265" spans="6:6" ht="13">
      <c r="F265" s="72"/>
    </row>
    <row r="266" spans="6:6" ht="13">
      <c r="F266" s="72"/>
    </row>
    <row r="267" spans="6:6" ht="13">
      <c r="F267" s="72"/>
    </row>
    <row r="268" spans="6:6" ht="13">
      <c r="F268" s="72"/>
    </row>
    <row r="269" spans="6:6" ht="13">
      <c r="F269" s="72"/>
    </row>
    <row r="270" spans="6:6" ht="13">
      <c r="F270" s="72"/>
    </row>
    <row r="271" spans="6:6" ht="13">
      <c r="F271" s="72"/>
    </row>
    <row r="272" spans="6:6" ht="13">
      <c r="F272" s="72"/>
    </row>
    <row r="273" spans="6:6" ht="13">
      <c r="F273" s="72"/>
    </row>
    <row r="274" spans="6:6" ht="13">
      <c r="F274" s="72"/>
    </row>
    <row r="275" spans="6:6" ht="13">
      <c r="F275" s="72"/>
    </row>
    <row r="276" spans="6:6" ht="13">
      <c r="F276" s="72"/>
    </row>
    <row r="277" spans="6:6" ht="13">
      <c r="F277" s="72"/>
    </row>
    <row r="278" spans="6:6" ht="13">
      <c r="F278" s="72"/>
    </row>
    <row r="279" spans="6:6" ht="13">
      <c r="F279" s="72"/>
    </row>
    <row r="280" spans="6:6" ht="13">
      <c r="F280" s="72"/>
    </row>
    <row r="281" spans="6:6" ht="13">
      <c r="F281" s="72"/>
    </row>
    <row r="282" spans="6:6" ht="13">
      <c r="F282" s="72"/>
    </row>
    <row r="283" spans="6:6" ht="13">
      <c r="F283" s="72"/>
    </row>
    <row r="284" spans="6:6" ht="13">
      <c r="F284" s="72"/>
    </row>
    <row r="285" spans="6:6" ht="13">
      <c r="F285" s="72"/>
    </row>
    <row r="286" spans="6:6" ht="13">
      <c r="F286" s="72"/>
    </row>
    <row r="287" spans="6:6" ht="13">
      <c r="F287" s="72"/>
    </row>
    <row r="288" spans="6:6" ht="13">
      <c r="F288" s="72"/>
    </row>
    <row r="289" spans="6:6" ht="13">
      <c r="F289" s="72"/>
    </row>
    <row r="290" spans="6:6" ht="13">
      <c r="F290" s="72"/>
    </row>
    <row r="291" spans="6:6" ht="13">
      <c r="F291" s="72"/>
    </row>
    <row r="292" spans="6:6" ht="13">
      <c r="F292" s="72"/>
    </row>
    <row r="293" spans="6:6" ht="13">
      <c r="F293" s="72"/>
    </row>
    <row r="294" spans="6:6" ht="13">
      <c r="F294" s="72"/>
    </row>
    <row r="295" spans="6:6" ht="13">
      <c r="F295" s="72"/>
    </row>
    <row r="296" spans="6:6" ht="13">
      <c r="F296" s="72"/>
    </row>
    <row r="297" spans="6:6" ht="13">
      <c r="F297" s="72"/>
    </row>
    <row r="298" spans="6:6" ht="13">
      <c r="F298" s="72"/>
    </row>
    <row r="299" spans="6:6" ht="13">
      <c r="F299" s="72"/>
    </row>
    <row r="300" spans="6:6" ht="13">
      <c r="F300" s="72"/>
    </row>
    <row r="301" spans="6:6" ht="13">
      <c r="F301" s="72"/>
    </row>
    <row r="302" spans="6:6" ht="13">
      <c r="F302" s="72"/>
    </row>
    <row r="303" spans="6:6" ht="13">
      <c r="F303" s="72"/>
    </row>
    <row r="304" spans="6:6" ht="13">
      <c r="F304" s="72"/>
    </row>
    <row r="305" spans="6:6" ht="13">
      <c r="F305" s="72"/>
    </row>
    <row r="306" spans="6:6" ht="13">
      <c r="F306" s="72"/>
    </row>
    <row r="307" spans="6:6" ht="13">
      <c r="F307" s="72"/>
    </row>
    <row r="308" spans="6:6" ht="13">
      <c r="F308" s="72"/>
    </row>
    <row r="309" spans="6:6" ht="13">
      <c r="F309" s="72"/>
    </row>
    <row r="310" spans="6:6" ht="13">
      <c r="F310" s="72"/>
    </row>
    <row r="311" spans="6:6" ht="13">
      <c r="F311" s="72"/>
    </row>
    <row r="312" spans="6:6" ht="13">
      <c r="F312" s="72"/>
    </row>
    <row r="313" spans="6:6" ht="13">
      <c r="F313" s="72"/>
    </row>
    <row r="314" spans="6:6" ht="13">
      <c r="F314" s="72"/>
    </row>
    <row r="315" spans="6:6" ht="13">
      <c r="F315" s="72"/>
    </row>
    <row r="316" spans="6:6" ht="13">
      <c r="F316" s="72"/>
    </row>
    <row r="317" spans="6:6" ht="13">
      <c r="F317" s="72"/>
    </row>
    <row r="318" spans="6:6" ht="13">
      <c r="F318" s="72"/>
    </row>
    <row r="319" spans="6:6" ht="13">
      <c r="F319" s="72"/>
    </row>
    <row r="320" spans="6:6" ht="13">
      <c r="F320" s="72"/>
    </row>
    <row r="321" spans="6:6" ht="13">
      <c r="F321" s="72"/>
    </row>
    <row r="322" spans="6:6" ht="13">
      <c r="F322" s="72"/>
    </row>
    <row r="323" spans="6:6" ht="13">
      <c r="F323" s="72"/>
    </row>
    <row r="324" spans="6:6" ht="13">
      <c r="F324" s="72"/>
    </row>
    <row r="325" spans="6:6" ht="13">
      <c r="F325" s="72"/>
    </row>
    <row r="326" spans="6:6" ht="13">
      <c r="F326" s="72"/>
    </row>
    <row r="327" spans="6:6" ht="13">
      <c r="F327" s="72"/>
    </row>
    <row r="328" spans="6:6" ht="13">
      <c r="F328" s="72"/>
    </row>
    <row r="329" spans="6:6" ht="13">
      <c r="F329" s="72"/>
    </row>
    <row r="330" spans="6:6" ht="13">
      <c r="F330" s="72"/>
    </row>
    <row r="331" spans="6:6" ht="13">
      <c r="F331" s="72"/>
    </row>
    <row r="332" spans="6:6" ht="13">
      <c r="F332" s="72"/>
    </row>
    <row r="333" spans="6:6" ht="13">
      <c r="F333" s="72"/>
    </row>
    <row r="334" spans="6:6" ht="13">
      <c r="F334" s="72"/>
    </row>
    <row r="335" spans="6:6" ht="13">
      <c r="F335" s="72"/>
    </row>
    <row r="336" spans="6:6" ht="13">
      <c r="F336" s="72"/>
    </row>
    <row r="337" spans="6:6" ht="13">
      <c r="F337" s="72"/>
    </row>
    <row r="338" spans="6:6" ht="13">
      <c r="F338" s="72"/>
    </row>
    <row r="339" spans="6:6" ht="13">
      <c r="F339" s="72"/>
    </row>
    <row r="340" spans="6:6" ht="13">
      <c r="F340" s="72"/>
    </row>
    <row r="341" spans="6:6" ht="13">
      <c r="F341" s="72"/>
    </row>
    <row r="342" spans="6:6" ht="13">
      <c r="F342" s="72"/>
    </row>
    <row r="343" spans="6:6" ht="13">
      <c r="F343" s="72"/>
    </row>
    <row r="344" spans="6:6" ht="13">
      <c r="F344" s="72"/>
    </row>
    <row r="345" spans="6:6" ht="13">
      <c r="F345" s="72"/>
    </row>
    <row r="346" spans="6:6" ht="13">
      <c r="F346" s="72"/>
    </row>
    <row r="347" spans="6:6" ht="13">
      <c r="F347" s="72"/>
    </row>
    <row r="348" spans="6:6" ht="13">
      <c r="F348" s="72"/>
    </row>
    <row r="349" spans="6:6" ht="13">
      <c r="F349" s="72"/>
    </row>
    <row r="350" spans="6:6" ht="13">
      <c r="F350" s="72"/>
    </row>
    <row r="351" spans="6:6" ht="13">
      <c r="F351" s="72"/>
    </row>
    <row r="352" spans="6:6" ht="13">
      <c r="F352" s="72"/>
    </row>
    <row r="353" spans="6:6" ht="13">
      <c r="F353" s="72"/>
    </row>
    <row r="354" spans="6:6" ht="13">
      <c r="F354" s="72"/>
    </row>
    <row r="355" spans="6:6" ht="13">
      <c r="F355" s="72"/>
    </row>
    <row r="356" spans="6:6" ht="13">
      <c r="F356" s="72"/>
    </row>
    <row r="357" spans="6:6" ht="13">
      <c r="F357" s="72"/>
    </row>
    <row r="358" spans="6:6" ht="13">
      <c r="F358" s="72"/>
    </row>
    <row r="359" spans="6:6" ht="13">
      <c r="F359" s="72"/>
    </row>
    <row r="360" spans="6:6" ht="13">
      <c r="F360" s="72"/>
    </row>
    <row r="361" spans="6:6" ht="13">
      <c r="F361" s="72"/>
    </row>
    <row r="362" spans="6:6" ht="13">
      <c r="F362" s="72"/>
    </row>
    <row r="363" spans="6:6" ht="13">
      <c r="F363" s="72"/>
    </row>
    <row r="364" spans="6:6" ht="13">
      <c r="F364" s="72"/>
    </row>
    <row r="365" spans="6:6" ht="13">
      <c r="F365" s="72"/>
    </row>
    <row r="366" spans="6:6" ht="13">
      <c r="F366" s="72"/>
    </row>
    <row r="367" spans="6:6" ht="13">
      <c r="F367" s="72"/>
    </row>
    <row r="368" spans="6:6" ht="13">
      <c r="F368" s="72"/>
    </row>
    <row r="369" spans="6:6" ht="13">
      <c r="F369" s="72"/>
    </row>
    <row r="370" spans="6:6" ht="13">
      <c r="F370" s="72"/>
    </row>
    <row r="371" spans="6:6" ht="13">
      <c r="F371" s="72"/>
    </row>
    <row r="372" spans="6:6" ht="13">
      <c r="F372" s="72"/>
    </row>
    <row r="373" spans="6:6" ht="13">
      <c r="F373" s="72"/>
    </row>
    <row r="374" spans="6:6" ht="13">
      <c r="F374" s="72"/>
    </row>
    <row r="375" spans="6:6" ht="13">
      <c r="F375" s="72"/>
    </row>
    <row r="376" spans="6:6" ht="13">
      <c r="F376" s="72"/>
    </row>
    <row r="377" spans="6:6" ht="13">
      <c r="F377" s="72"/>
    </row>
    <row r="378" spans="6:6" ht="13">
      <c r="F378" s="72"/>
    </row>
    <row r="379" spans="6:6" ht="13">
      <c r="F379" s="72"/>
    </row>
    <row r="380" spans="6:6" ht="13">
      <c r="F380" s="72"/>
    </row>
    <row r="381" spans="6:6" ht="13">
      <c r="F381" s="72"/>
    </row>
    <row r="382" spans="6:6" ht="13">
      <c r="F382" s="72"/>
    </row>
    <row r="383" spans="6:6" ht="13">
      <c r="F383" s="72"/>
    </row>
    <row r="384" spans="6:6" ht="13">
      <c r="F384" s="72"/>
    </row>
    <row r="385" spans="6:6" ht="13">
      <c r="F385" s="72"/>
    </row>
    <row r="386" spans="6:6" ht="13">
      <c r="F386" s="72"/>
    </row>
    <row r="387" spans="6:6" ht="13">
      <c r="F387" s="72"/>
    </row>
    <row r="388" spans="6:6" ht="13">
      <c r="F388" s="72"/>
    </row>
    <row r="389" spans="6:6" ht="13">
      <c r="F389" s="72"/>
    </row>
    <row r="390" spans="6:6" ht="13">
      <c r="F390" s="72"/>
    </row>
    <row r="391" spans="6:6" ht="13">
      <c r="F391" s="72"/>
    </row>
    <row r="392" spans="6:6" ht="13">
      <c r="F392" s="72"/>
    </row>
    <row r="393" spans="6:6" ht="13">
      <c r="F393" s="72"/>
    </row>
    <row r="394" spans="6:6" ht="13">
      <c r="F394" s="72"/>
    </row>
    <row r="395" spans="6:6" ht="13">
      <c r="F395" s="72"/>
    </row>
    <row r="396" spans="6:6" ht="13">
      <c r="F396" s="72"/>
    </row>
    <row r="397" spans="6:6" ht="13">
      <c r="F397" s="72"/>
    </row>
    <row r="398" spans="6:6" ht="13">
      <c r="F398" s="72"/>
    </row>
    <row r="399" spans="6:6" ht="13">
      <c r="F399" s="72"/>
    </row>
    <row r="400" spans="6:6" ht="13">
      <c r="F400" s="72"/>
    </row>
    <row r="401" spans="6:6" ht="13">
      <c r="F401" s="72"/>
    </row>
    <row r="402" spans="6:6" ht="13">
      <c r="F402" s="72"/>
    </row>
    <row r="403" spans="6:6" ht="13">
      <c r="F403" s="72"/>
    </row>
    <row r="404" spans="6:6" ht="13">
      <c r="F404" s="72"/>
    </row>
    <row r="405" spans="6:6" ht="13">
      <c r="F405" s="72"/>
    </row>
    <row r="406" spans="6:6" ht="13">
      <c r="F406" s="72"/>
    </row>
    <row r="407" spans="6:6" ht="13">
      <c r="F407" s="72"/>
    </row>
    <row r="408" spans="6:6" ht="13">
      <c r="F408" s="72"/>
    </row>
    <row r="409" spans="6:6" ht="13">
      <c r="F409" s="72"/>
    </row>
    <row r="410" spans="6:6" ht="13">
      <c r="F410" s="72"/>
    </row>
    <row r="411" spans="6:6" ht="13">
      <c r="F411" s="72"/>
    </row>
    <row r="412" spans="6:6" ht="13">
      <c r="F412" s="72"/>
    </row>
    <row r="413" spans="6:6" ht="13">
      <c r="F413" s="72"/>
    </row>
    <row r="414" spans="6:6" ht="13">
      <c r="F414" s="72"/>
    </row>
    <row r="415" spans="6:6" ht="13">
      <c r="F415" s="72"/>
    </row>
    <row r="416" spans="6:6" ht="13">
      <c r="F416" s="72"/>
    </row>
    <row r="417" spans="6:6" ht="13">
      <c r="F417" s="72"/>
    </row>
    <row r="418" spans="6:6" ht="13">
      <c r="F418" s="72"/>
    </row>
    <row r="419" spans="6:6" ht="13">
      <c r="F419" s="72"/>
    </row>
    <row r="420" spans="6:6" ht="13">
      <c r="F420" s="72"/>
    </row>
    <row r="421" spans="6:6" ht="13">
      <c r="F421" s="72"/>
    </row>
    <row r="422" spans="6:6" ht="13">
      <c r="F422" s="72"/>
    </row>
    <row r="423" spans="6:6" ht="13">
      <c r="F423" s="72"/>
    </row>
    <row r="424" spans="6:6" ht="13">
      <c r="F424" s="72"/>
    </row>
    <row r="425" spans="6:6" ht="13">
      <c r="F425" s="72"/>
    </row>
    <row r="426" spans="6:6" ht="13">
      <c r="F426" s="72"/>
    </row>
    <row r="427" spans="6:6" ht="13">
      <c r="F427" s="72"/>
    </row>
    <row r="428" spans="6:6" ht="13">
      <c r="F428" s="72"/>
    </row>
    <row r="429" spans="6:6" ht="13">
      <c r="F429" s="72"/>
    </row>
    <row r="430" spans="6:6" ht="13">
      <c r="F430" s="72"/>
    </row>
    <row r="431" spans="6:6" ht="13">
      <c r="F431" s="72"/>
    </row>
    <row r="432" spans="6:6" ht="13">
      <c r="F432" s="72"/>
    </row>
    <row r="433" spans="6:6" ht="13">
      <c r="F433" s="72"/>
    </row>
    <row r="434" spans="6:6" ht="13">
      <c r="F434" s="72"/>
    </row>
    <row r="435" spans="6:6" ht="13">
      <c r="F435" s="72"/>
    </row>
    <row r="436" spans="6:6" ht="13">
      <c r="F436" s="72"/>
    </row>
    <row r="437" spans="6:6" ht="13">
      <c r="F437" s="72"/>
    </row>
    <row r="438" spans="6:6" ht="13">
      <c r="F438" s="72"/>
    </row>
    <row r="439" spans="6:6" ht="13">
      <c r="F439" s="72"/>
    </row>
    <row r="440" spans="6:6" ht="13">
      <c r="F440" s="72"/>
    </row>
    <row r="441" spans="6:6" ht="13">
      <c r="F441" s="72"/>
    </row>
    <row r="442" spans="6:6" ht="13">
      <c r="F442" s="72"/>
    </row>
    <row r="443" spans="6:6" ht="13">
      <c r="F443" s="72"/>
    </row>
    <row r="444" spans="6:6" ht="13">
      <c r="F444" s="72"/>
    </row>
    <row r="445" spans="6:6" ht="13">
      <c r="F445" s="72"/>
    </row>
    <row r="446" spans="6:6" ht="13">
      <c r="F446" s="72"/>
    </row>
    <row r="447" spans="6:6" ht="13">
      <c r="F447" s="72"/>
    </row>
    <row r="448" spans="6:6" ht="13">
      <c r="F448" s="72"/>
    </row>
    <row r="449" spans="6:6" ht="13">
      <c r="F449" s="72"/>
    </row>
    <row r="450" spans="6:6" ht="13">
      <c r="F450" s="72"/>
    </row>
    <row r="451" spans="6:6" ht="13">
      <c r="F451" s="72"/>
    </row>
    <row r="452" spans="6:6" ht="13">
      <c r="F452" s="72"/>
    </row>
    <row r="453" spans="6:6" ht="13">
      <c r="F453" s="72"/>
    </row>
    <row r="454" spans="6:6" ht="13">
      <c r="F454" s="72"/>
    </row>
    <row r="455" spans="6:6" ht="13">
      <c r="F455" s="72"/>
    </row>
    <row r="456" spans="6:6" ht="13">
      <c r="F456" s="72"/>
    </row>
    <row r="457" spans="6:6" ht="13">
      <c r="F457" s="72"/>
    </row>
    <row r="458" spans="6:6" ht="13">
      <c r="F458" s="72"/>
    </row>
    <row r="459" spans="6:6" ht="13">
      <c r="F459" s="72"/>
    </row>
    <row r="460" spans="6:6" ht="13">
      <c r="F460" s="72"/>
    </row>
    <row r="461" spans="6:6" ht="13">
      <c r="F461" s="72"/>
    </row>
    <row r="462" spans="6:6" ht="13">
      <c r="F462" s="72"/>
    </row>
    <row r="463" spans="6:6" ht="13">
      <c r="F463" s="72"/>
    </row>
    <row r="464" spans="6:6" ht="13">
      <c r="F464" s="72"/>
    </row>
    <row r="465" spans="6:6" ht="13">
      <c r="F465" s="72"/>
    </row>
    <row r="466" spans="6:6" ht="13">
      <c r="F466" s="72"/>
    </row>
    <row r="467" spans="6:6" ht="13">
      <c r="F467" s="72"/>
    </row>
    <row r="468" spans="6:6" ht="13">
      <c r="F468" s="72"/>
    </row>
    <row r="469" spans="6:6" ht="13">
      <c r="F469" s="72"/>
    </row>
    <row r="470" spans="6:6" ht="13">
      <c r="F470" s="72"/>
    </row>
    <row r="471" spans="6:6" ht="13">
      <c r="F471" s="72"/>
    </row>
    <row r="472" spans="6:6" ht="13">
      <c r="F472" s="72"/>
    </row>
    <row r="473" spans="6:6" ht="13">
      <c r="F473" s="72"/>
    </row>
    <row r="474" spans="6:6" ht="13">
      <c r="F474" s="72"/>
    </row>
    <row r="475" spans="6:6" ht="13">
      <c r="F475" s="72"/>
    </row>
    <row r="476" spans="6:6" ht="13">
      <c r="F476" s="72"/>
    </row>
    <row r="477" spans="6:6" ht="13">
      <c r="F477" s="72"/>
    </row>
    <row r="478" spans="6:6" ht="13">
      <c r="F478" s="72"/>
    </row>
    <row r="479" spans="6:6" ht="13">
      <c r="F479" s="72"/>
    </row>
    <row r="480" spans="6:6" ht="13">
      <c r="F480" s="72"/>
    </row>
    <row r="481" spans="6:6" ht="13">
      <c r="F481" s="72"/>
    </row>
    <row r="482" spans="6:6" ht="13">
      <c r="F482" s="72"/>
    </row>
    <row r="483" spans="6:6" ht="13">
      <c r="F483" s="72"/>
    </row>
    <row r="484" spans="6:6" ht="13">
      <c r="F484" s="72"/>
    </row>
    <row r="485" spans="6:6" ht="13">
      <c r="F485" s="72"/>
    </row>
    <row r="486" spans="6:6" ht="13">
      <c r="F486" s="72"/>
    </row>
    <row r="487" spans="6:6" ht="13">
      <c r="F487" s="72"/>
    </row>
    <row r="488" spans="6:6" ht="13">
      <c r="F488" s="72"/>
    </row>
    <row r="489" spans="6:6" ht="13">
      <c r="F489" s="72"/>
    </row>
    <row r="490" spans="6:6" ht="13">
      <c r="F490" s="72"/>
    </row>
    <row r="491" spans="6:6" ht="13">
      <c r="F491" s="72"/>
    </row>
    <row r="492" spans="6:6" ht="13">
      <c r="F492" s="72"/>
    </row>
    <row r="493" spans="6:6" ht="13">
      <c r="F493" s="72"/>
    </row>
    <row r="494" spans="6:6" ht="13">
      <c r="F494" s="72"/>
    </row>
    <row r="495" spans="6:6" ht="13">
      <c r="F495" s="72"/>
    </row>
    <row r="496" spans="6:6" ht="13">
      <c r="F496" s="72"/>
    </row>
    <row r="497" spans="6:6" ht="13">
      <c r="F497" s="72"/>
    </row>
    <row r="498" spans="6:6" ht="13">
      <c r="F498" s="72"/>
    </row>
    <row r="499" spans="6:6" ht="13">
      <c r="F499" s="72"/>
    </row>
    <row r="500" spans="6:6" ht="13">
      <c r="F500" s="72"/>
    </row>
    <row r="501" spans="6:6" ht="13">
      <c r="F501" s="72"/>
    </row>
    <row r="502" spans="6:6" ht="13">
      <c r="F502" s="72"/>
    </row>
    <row r="503" spans="6:6" ht="13">
      <c r="F503" s="72"/>
    </row>
    <row r="504" spans="6:6" ht="13">
      <c r="F504" s="72"/>
    </row>
    <row r="505" spans="6:6" ht="13">
      <c r="F505" s="72"/>
    </row>
    <row r="506" spans="6:6" ht="13">
      <c r="F506" s="72"/>
    </row>
    <row r="507" spans="6:6" ht="13">
      <c r="F507" s="72"/>
    </row>
    <row r="508" spans="6:6" ht="13">
      <c r="F508" s="72"/>
    </row>
    <row r="509" spans="6:6" ht="13">
      <c r="F509" s="72"/>
    </row>
    <row r="510" spans="6:6" ht="13">
      <c r="F510" s="72"/>
    </row>
    <row r="511" spans="6:6" ht="13">
      <c r="F511" s="72"/>
    </row>
    <row r="512" spans="6:6" ht="13">
      <c r="F512" s="72"/>
    </row>
    <row r="513" spans="6:6" ht="13">
      <c r="F513" s="72"/>
    </row>
    <row r="514" spans="6:6" ht="13">
      <c r="F514" s="72"/>
    </row>
    <row r="515" spans="6:6" ht="13">
      <c r="F515" s="72"/>
    </row>
    <row r="516" spans="6:6" ht="13">
      <c r="F516" s="72"/>
    </row>
    <row r="517" spans="6:6" ht="13">
      <c r="F517" s="72"/>
    </row>
    <row r="518" spans="6:6" ht="13">
      <c r="F518" s="72"/>
    </row>
    <row r="519" spans="6:6" ht="13">
      <c r="F519" s="72"/>
    </row>
    <row r="520" spans="6:6" ht="13">
      <c r="F520" s="72"/>
    </row>
    <row r="521" spans="6:6" ht="13">
      <c r="F521" s="72"/>
    </row>
    <row r="522" spans="6:6" ht="13">
      <c r="F522" s="72"/>
    </row>
    <row r="523" spans="6:6" ht="13">
      <c r="F523" s="72"/>
    </row>
    <row r="524" spans="6:6" ht="13">
      <c r="F524" s="72"/>
    </row>
    <row r="525" spans="6:6" ht="13">
      <c r="F525" s="72"/>
    </row>
    <row r="526" spans="6:6" ht="13">
      <c r="F526" s="72"/>
    </row>
    <row r="527" spans="6:6" ht="13">
      <c r="F527" s="72"/>
    </row>
    <row r="528" spans="6:6" ht="13">
      <c r="F528" s="72"/>
    </row>
    <row r="529" spans="6:6" ht="13">
      <c r="F529" s="72"/>
    </row>
    <row r="530" spans="6:6" ht="13">
      <c r="F530" s="72"/>
    </row>
    <row r="531" spans="6:6" ht="13">
      <c r="F531" s="72"/>
    </row>
    <row r="532" spans="6:6" ht="13">
      <c r="F532" s="72"/>
    </row>
    <row r="533" spans="6:6" ht="13">
      <c r="F533" s="72"/>
    </row>
    <row r="534" spans="6:6" ht="13">
      <c r="F534" s="72"/>
    </row>
    <row r="535" spans="6:6" ht="13">
      <c r="F535" s="72"/>
    </row>
    <row r="536" spans="6:6" ht="13">
      <c r="F536" s="72"/>
    </row>
    <row r="537" spans="6:6" ht="13">
      <c r="F537" s="72"/>
    </row>
    <row r="538" spans="6:6" ht="13">
      <c r="F538" s="72"/>
    </row>
    <row r="539" spans="6:6" ht="13">
      <c r="F539" s="72"/>
    </row>
    <row r="540" spans="6:6" ht="13">
      <c r="F540" s="72"/>
    </row>
    <row r="541" spans="6:6" ht="13">
      <c r="F541" s="72"/>
    </row>
    <row r="542" spans="6:6" ht="13">
      <c r="F542" s="72"/>
    </row>
    <row r="543" spans="6:6" ht="13">
      <c r="F543" s="72"/>
    </row>
    <row r="544" spans="6:6" ht="13">
      <c r="F544" s="72"/>
    </row>
    <row r="545" spans="6:6" ht="13">
      <c r="F545" s="72"/>
    </row>
    <row r="546" spans="6:6" ht="13">
      <c r="F546" s="72"/>
    </row>
    <row r="547" spans="6:6" ht="13">
      <c r="F547" s="72"/>
    </row>
    <row r="548" spans="6:6" ht="13">
      <c r="F548" s="72"/>
    </row>
    <row r="549" spans="6:6" ht="13">
      <c r="F549" s="72"/>
    </row>
    <row r="550" spans="6:6" ht="13">
      <c r="F550" s="72"/>
    </row>
    <row r="551" spans="6:6" ht="13">
      <c r="F551" s="72"/>
    </row>
    <row r="552" spans="6:6" ht="13">
      <c r="F552" s="72"/>
    </row>
    <row r="553" spans="6:6" ht="13">
      <c r="F553" s="72"/>
    </row>
    <row r="554" spans="6:6" ht="13">
      <c r="F554" s="72"/>
    </row>
    <row r="555" spans="6:6" ht="13">
      <c r="F555" s="72"/>
    </row>
    <row r="556" spans="6:6" ht="13">
      <c r="F556" s="72"/>
    </row>
    <row r="557" spans="6:6" ht="13">
      <c r="F557" s="72"/>
    </row>
    <row r="558" spans="6:6" ht="13">
      <c r="F558" s="72"/>
    </row>
    <row r="559" spans="6:6" ht="13">
      <c r="F559" s="72"/>
    </row>
    <row r="560" spans="6:6" ht="13">
      <c r="F560" s="72"/>
    </row>
    <row r="561" spans="6:6" ht="13">
      <c r="F561" s="72"/>
    </row>
    <row r="562" spans="6:6" ht="13">
      <c r="F562" s="72"/>
    </row>
    <row r="563" spans="6:6" ht="13">
      <c r="F563" s="72"/>
    </row>
    <row r="564" spans="6:6" ht="13">
      <c r="F564" s="72"/>
    </row>
    <row r="565" spans="6:6" ht="13">
      <c r="F565" s="72"/>
    </row>
    <row r="566" spans="6:6" ht="13">
      <c r="F566" s="72"/>
    </row>
    <row r="567" spans="6:6" ht="13">
      <c r="F567" s="72"/>
    </row>
    <row r="568" spans="6:6" ht="13">
      <c r="F568" s="72"/>
    </row>
    <row r="569" spans="6:6" ht="13">
      <c r="F569" s="72"/>
    </row>
    <row r="570" spans="6:6" ht="13">
      <c r="F570" s="72"/>
    </row>
    <row r="571" spans="6:6" ht="13">
      <c r="F571" s="72"/>
    </row>
    <row r="572" spans="6:6" ht="13">
      <c r="F572" s="72"/>
    </row>
    <row r="573" spans="6:6" ht="13">
      <c r="F573" s="72"/>
    </row>
    <row r="574" spans="6:6" ht="13">
      <c r="F574" s="72"/>
    </row>
    <row r="575" spans="6:6" ht="13">
      <c r="F575" s="72"/>
    </row>
    <row r="576" spans="6:6" ht="13">
      <c r="F576" s="72"/>
    </row>
    <row r="577" spans="6:6" ht="13">
      <c r="F577" s="72"/>
    </row>
    <row r="578" spans="6:6" ht="13">
      <c r="F578" s="72"/>
    </row>
    <row r="579" spans="6:6" ht="13">
      <c r="F579" s="72"/>
    </row>
    <row r="580" spans="6:6" ht="13">
      <c r="F580" s="72"/>
    </row>
    <row r="581" spans="6:6" ht="13">
      <c r="F581" s="72"/>
    </row>
    <row r="582" spans="6:6" ht="13">
      <c r="F582" s="72"/>
    </row>
    <row r="583" spans="6:6" ht="13">
      <c r="F583" s="72"/>
    </row>
    <row r="584" spans="6:6" ht="13">
      <c r="F584" s="72"/>
    </row>
    <row r="585" spans="6:6" ht="13">
      <c r="F585" s="72"/>
    </row>
    <row r="586" spans="6:6" ht="13">
      <c r="F586" s="72"/>
    </row>
    <row r="587" spans="6:6" ht="13">
      <c r="F587" s="72"/>
    </row>
    <row r="588" spans="6:6" ht="13">
      <c r="F588" s="72"/>
    </row>
    <row r="589" spans="6:6" ht="13">
      <c r="F589" s="72"/>
    </row>
    <row r="590" spans="6:6" ht="13">
      <c r="F590" s="72"/>
    </row>
    <row r="591" spans="6:6" ht="13">
      <c r="F591" s="72"/>
    </row>
    <row r="592" spans="6:6" ht="13">
      <c r="F592" s="72"/>
    </row>
    <row r="593" spans="6:6" ht="13">
      <c r="F593" s="72"/>
    </row>
    <row r="594" spans="6:6" ht="13">
      <c r="F594" s="72"/>
    </row>
    <row r="595" spans="6:6" ht="13">
      <c r="F595" s="72"/>
    </row>
    <row r="596" spans="6:6" ht="13">
      <c r="F596" s="72"/>
    </row>
    <row r="597" spans="6:6" ht="13">
      <c r="F597" s="72"/>
    </row>
    <row r="598" spans="6:6" ht="13">
      <c r="F598" s="72"/>
    </row>
    <row r="599" spans="6:6" ht="13">
      <c r="F599" s="72"/>
    </row>
    <row r="600" spans="6:6" ht="13">
      <c r="F600" s="72"/>
    </row>
    <row r="601" spans="6:6" ht="13">
      <c r="F601" s="72"/>
    </row>
    <row r="602" spans="6:6" ht="13">
      <c r="F602" s="72"/>
    </row>
    <row r="603" spans="6:6" ht="13">
      <c r="F603" s="72"/>
    </row>
    <row r="604" spans="6:6" ht="13">
      <c r="F604" s="72"/>
    </row>
    <row r="605" spans="6:6" ht="13">
      <c r="F605" s="72"/>
    </row>
    <row r="606" spans="6:6" ht="13">
      <c r="F606" s="72"/>
    </row>
    <row r="607" spans="6:6" ht="13">
      <c r="F607" s="72"/>
    </row>
    <row r="608" spans="6:6" ht="13">
      <c r="F608" s="72"/>
    </row>
    <row r="609" spans="6:6" ht="13">
      <c r="F609" s="72"/>
    </row>
    <row r="610" spans="6:6" ht="13">
      <c r="F610" s="72"/>
    </row>
    <row r="611" spans="6:6" ht="13">
      <c r="F611" s="72"/>
    </row>
    <row r="612" spans="6:6" ht="13">
      <c r="F612" s="72"/>
    </row>
    <row r="613" spans="6:6" ht="13">
      <c r="F613" s="72"/>
    </row>
    <row r="614" spans="6:6" ht="13">
      <c r="F614" s="72"/>
    </row>
    <row r="615" spans="6:6" ht="13">
      <c r="F615" s="72"/>
    </row>
    <row r="616" spans="6:6" ht="13">
      <c r="F616" s="72"/>
    </row>
    <row r="617" spans="6:6" ht="13">
      <c r="F617" s="72"/>
    </row>
    <row r="618" spans="6:6" ht="13">
      <c r="F618" s="72"/>
    </row>
    <row r="619" spans="6:6" ht="13">
      <c r="F619" s="72"/>
    </row>
    <row r="620" spans="6:6" ht="13">
      <c r="F620" s="72"/>
    </row>
    <row r="621" spans="6:6" ht="13">
      <c r="F621" s="72"/>
    </row>
    <row r="622" spans="6:6" ht="13">
      <c r="F622" s="72"/>
    </row>
    <row r="623" spans="6:6" ht="13">
      <c r="F623" s="72"/>
    </row>
    <row r="624" spans="6:6" ht="13">
      <c r="F624" s="72"/>
    </row>
    <row r="625" spans="6:6" ht="13">
      <c r="F625" s="72"/>
    </row>
    <row r="626" spans="6:6" ht="13">
      <c r="F626" s="72"/>
    </row>
    <row r="627" spans="6:6" ht="13">
      <c r="F627" s="72"/>
    </row>
    <row r="628" spans="6:6" ht="13">
      <c r="F628" s="72"/>
    </row>
    <row r="629" spans="6:6" ht="13">
      <c r="F629" s="72"/>
    </row>
    <row r="630" spans="6:6" ht="13">
      <c r="F630" s="72"/>
    </row>
    <row r="631" spans="6:6" ht="13">
      <c r="F631" s="72"/>
    </row>
    <row r="632" spans="6:6" ht="13">
      <c r="F632" s="72"/>
    </row>
    <row r="633" spans="6:6" ht="13">
      <c r="F633" s="72"/>
    </row>
    <row r="634" spans="6:6" ht="13">
      <c r="F634" s="72"/>
    </row>
    <row r="635" spans="6:6" ht="13">
      <c r="F635" s="72"/>
    </row>
    <row r="636" spans="6:6" ht="13">
      <c r="F636" s="72"/>
    </row>
    <row r="637" spans="6:6" ht="13">
      <c r="F637" s="72"/>
    </row>
    <row r="638" spans="6:6" ht="13">
      <c r="F638" s="72"/>
    </row>
    <row r="639" spans="6:6" ht="13">
      <c r="F639" s="72"/>
    </row>
    <row r="640" spans="6:6" ht="13">
      <c r="F640" s="72"/>
    </row>
    <row r="641" spans="6:6" ht="13">
      <c r="F641" s="72"/>
    </row>
    <row r="642" spans="6:6" ht="13">
      <c r="F642" s="72"/>
    </row>
    <row r="643" spans="6:6" ht="13">
      <c r="F643" s="72"/>
    </row>
    <row r="644" spans="6:6" ht="13">
      <c r="F644" s="72"/>
    </row>
    <row r="645" spans="6:6" ht="13">
      <c r="F645" s="72"/>
    </row>
    <row r="646" spans="6:6" ht="13">
      <c r="F646" s="72"/>
    </row>
    <row r="647" spans="6:6" ht="13">
      <c r="F647" s="72"/>
    </row>
    <row r="648" spans="6:6" ht="13">
      <c r="F648" s="72"/>
    </row>
    <row r="649" spans="6:6" ht="13">
      <c r="F649" s="72"/>
    </row>
    <row r="650" spans="6:6" ht="13">
      <c r="F650" s="72"/>
    </row>
    <row r="651" spans="6:6" ht="13">
      <c r="F651" s="72"/>
    </row>
    <row r="652" spans="6:6" ht="13">
      <c r="F652" s="72"/>
    </row>
    <row r="653" spans="6:6" ht="13">
      <c r="F653" s="72"/>
    </row>
    <row r="654" spans="6:6" ht="13">
      <c r="F654" s="72"/>
    </row>
    <row r="655" spans="6:6" ht="13">
      <c r="F655" s="72"/>
    </row>
    <row r="656" spans="6:6" ht="13">
      <c r="F656" s="72"/>
    </row>
    <row r="657" spans="6:6" ht="13">
      <c r="F657" s="72"/>
    </row>
    <row r="658" spans="6:6" ht="13">
      <c r="F658" s="72"/>
    </row>
    <row r="659" spans="6:6" ht="13">
      <c r="F659" s="72"/>
    </row>
    <row r="660" spans="6:6" ht="13">
      <c r="F660" s="72"/>
    </row>
    <row r="661" spans="6:6" ht="13">
      <c r="F661" s="72"/>
    </row>
    <row r="662" spans="6:6" ht="13">
      <c r="F662" s="72"/>
    </row>
    <row r="663" spans="6:6" ht="13">
      <c r="F663" s="72"/>
    </row>
    <row r="664" spans="6:6" ht="13">
      <c r="F664" s="72"/>
    </row>
    <row r="665" spans="6:6" ht="13">
      <c r="F665" s="72"/>
    </row>
    <row r="666" spans="6:6" ht="13">
      <c r="F666" s="72"/>
    </row>
    <row r="667" spans="6:6" ht="13">
      <c r="F667" s="72"/>
    </row>
    <row r="668" spans="6:6" ht="13">
      <c r="F668" s="72"/>
    </row>
    <row r="669" spans="6:6" ht="13">
      <c r="F669" s="72"/>
    </row>
    <row r="670" spans="6:6" ht="13">
      <c r="F670" s="72"/>
    </row>
    <row r="671" spans="6:6" ht="13">
      <c r="F671" s="72"/>
    </row>
    <row r="672" spans="6:6" ht="13">
      <c r="F672" s="72"/>
    </row>
    <row r="673" spans="6:6" ht="13">
      <c r="F673" s="72"/>
    </row>
    <row r="674" spans="6:6" ht="13">
      <c r="F674" s="72"/>
    </row>
    <row r="675" spans="6:6" ht="13">
      <c r="F675" s="72"/>
    </row>
    <row r="676" spans="6:6" ht="13">
      <c r="F676" s="72"/>
    </row>
    <row r="677" spans="6:6" ht="13">
      <c r="F677" s="72"/>
    </row>
    <row r="678" spans="6:6" ht="13">
      <c r="F678" s="72"/>
    </row>
    <row r="679" spans="6:6" ht="13">
      <c r="F679" s="72"/>
    </row>
    <row r="680" spans="6:6" ht="13">
      <c r="F680" s="72"/>
    </row>
    <row r="681" spans="6:6" ht="13">
      <c r="F681" s="72"/>
    </row>
    <row r="682" spans="6:6" ht="13">
      <c r="F682" s="72"/>
    </row>
    <row r="683" spans="6:6" ht="13">
      <c r="F683" s="72"/>
    </row>
    <row r="684" spans="6:6" ht="13">
      <c r="F684" s="72"/>
    </row>
    <row r="685" spans="6:6" ht="13">
      <c r="F685" s="72"/>
    </row>
    <row r="686" spans="6:6" ht="13">
      <c r="F686" s="72"/>
    </row>
    <row r="687" spans="6:6" ht="13">
      <c r="F687" s="72"/>
    </row>
    <row r="688" spans="6:6" ht="13">
      <c r="F688" s="72"/>
    </row>
    <row r="689" spans="6:6" ht="13">
      <c r="F689" s="72"/>
    </row>
    <row r="690" spans="6:6" ht="13">
      <c r="F690" s="72"/>
    </row>
    <row r="691" spans="6:6" ht="13">
      <c r="F691" s="72"/>
    </row>
    <row r="692" spans="6:6" ht="13">
      <c r="F692" s="72"/>
    </row>
    <row r="693" spans="6:6" ht="13">
      <c r="F693" s="72"/>
    </row>
    <row r="694" spans="6:6" ht="13">
      <c r="F694" s="72"/>
    </row>
    <row r="695" spans="6:6" ht="13">
      <c r="F695" s="72"/>
    </row>
    <row r="696" spans="6:6" ht="13">
      <c r="F696" s="72"/>
    </row>
    <row r="697" spans="6:6" ht="13">
      <c r="F697" s="72"/>
    </row>
    <row r="698" spans="6:6" ht="13">
      <c r="F698" s="72"/>
    </row>
    <row r="699" spans="6:6" ht="13">
      <c r="F699" s="72"/>
    </row>
    <row r="700" spans="6:6" ht="13">
      <c r="F700" s="72"/>
    </row>
    <row r="701" spans="6:6" ht="13">
      <c r="F701" s="72"/>
    </row>
    <row r="702" spans="6:6" ht="13">
      <c r="F702" s="72"/>
    </row>
    <row r="703" spans="6:6" ht="13">
      <c r="F703" s="72"/>
    </row>
    <row r="704" spans="6:6" ht="13">
      <c r="F704" s="72"/>
    </row>
    <row r="705" spans="6:6" ht="13">
      <c r="F705" s="72"/>
    </row>
    <row r="706" spans="6:6" ht="13">
      <c r="F706" s="72"/>
    </row>
    <row r="707" spans="6:6" ht="13">
      <c r="F707" s="72"/>
    </row>
    <row r="708" spans="6:6" ht="13">
      <c r="F708" s="72"/>
    </row>
    <row r="709" spans="6:6" ht="13">
      <c r="F709" s="72"/>
    </row>
    <row r="710" spans="6:6" ht="13">
      <c r="F710" s="72"/>
    </row>
    <row r="711" spans="6:6" ht="13">
      <c r="F711" s="72"/>
    </row>
    <row r="712" spans="6:6" ht="13">
      <c r="F712" s="72"/>
    </row>
    <row r="713" spans="6:6" ht="13">
      <c r="F713" s="72"/>
    </row>
    <row r="714" spans="6:6" ht="13">
      <c r="F714" s="72"/>
    </row>
    <row r="715" spans="6:6" ht="13">
      <c r="F715" s="72"/>
    </row>
    <row r="716" spans="6:6" ht="13">
      <c r="F716" s="72"/>
    </row>
    <row r="717" spans="6:6" ht="13">
      <c r="F717" s="72"/>
    </row>
    <row r="718" spans="6:6" ht="13">
      <c r="F718" s="72"/>
    </row>
    <row r="719" spans="6:6" ht="13">
      <c r="F719" s="72"/>
    </row>
    <row r="720" spans="6:6" ht="13">
      <c r="F720" s="72"/>
    </row>
    <row r="721" spans="6:6" ht="13">
      <c r="F721" s="72"/>
    </row>
    <row r="722" spans="6:6" ht="13">
      <c r="F722" s="72"/>
    </row>
    <row r="723" spans="6:6" ht="13">
      <c r="F723" s="72"/>
    </row>
    <row r="724" spans="6:6" ht="13">
      <c r="F724" s="72"/>
    </row>
    <row r="725" spans="6:6" ht="13">
      <c r="F725" s="72"/>
    </row>
    <row r="726" spans="6:6" ht="13">
      <c r="F726" s="72"/>
    </row>
    <row r="727" spans="6:6" ht="13">
      <c r="F727" s="72"/>
    </row>
    <row r="728" spans="6:6" ht="13">
      <c r="F728" s="72"/>
    </row>
    <row r="729" spans="6:6" ht="13">
      <c r="F729" s="72"/>
    </row>
    <row r="730" spans="6:6" ht="13">
      <c r="F730" s="72"/>
    </row>
    <row r="731" spans="6:6" ht="13">
      <c r="F731" s="72"/>
    </row>
    <row r="732" spans="6:6" ht="13">
      <c r="F732" s="72"/>
    </row>
    <row r="733" spans="6:6" ht="13">
      <c r="F733" s="72"/>
    </row>
    <row r="734" spans="6:6" ht="13">
      <c r="F734" s="72"/>
    </row>
    <row r="735" spans="6:6" ht="13">
      <c r="F735" s="72"/>
    </row>
    <row r="736" spans="6:6" ht="13">
      <c r="F736" s="72"/>
    </row>
    <row r="737" spans="6:6" ht="13">
      <c r="F737" s="72"/>
    </row>
    <row r="738" spans="6:6" ht="13">
      <c r="F738" s="72"/>
    </row>
    <row r="739" spans="6:6" ht="13">
      <c r="F739" s="72"/>
    </row>
    <row r="740" spans="6:6" ht="13">
      <c r="F740" s="72"/>
    </row>
    <row r="741" spans="6:6" ht="13">
      <c r="F741" s="72"/>
    </row>
    <row r="742" spans="6:6" ht="13">
      <c r="F742" s="72"/>
    </row>
    <row r="743" spans="6:6" ht="13">
      <c r="F743" s="72"/>
    </row>
    <row r="744" spans="6:6" ht="13">
      <c r="F744" s="72"/>
    </row>
    <row r="745" spans="6:6" ht="13">
      <c r="F745" s="72"/>
    </row>
    <row r="746" spans="6:6" ht="13">
      <c r="F746" s="72"/>
    </row>
    <row r="747" spans="6:6" ht="13">
      <c r="F747" s="72"/>
    </row>
    <row r="748" spans="6:6" ht="13">
      <c r="F748" s="72"/>
    </row>
    <row r="749" spans="6:6" ht="13">
      <c r="F749" s="72"/>
    </row>
    <row r="750" spans="6:6" ht="13">
      <c r="F750" s="72"/>
    </row>
    <row r="751" spans="6:6" ht="13">
      <c r="F751" s="72"/>
    </row>
    <row r="752" spans="6:6" ht="13">
      <c r="F752" s="72"/>
    </row>
    <row r="753" spans="6:6" ht="13">
      <c r="F753" s="72"/>
    </row>
    <row r="754" spans="6:6" ht="13">
      <c r="F754" s="72"/>
    </row>
    <row r="755" spans="6:6" ht="13">
      <c r="F755" s="72"/>
    </row>
    <row r="756" spans="6:6" ht="13">
      <c r="F756" s="72"/>
    </row>
    <row r="757" spans="6:6" ht="13">
      <c r="F757" s="72"/>
    </row>
    <row r="758" spans="6:6" ht="13">
      <c r="F758" s="72"/>
    </row>
    <row r="759" spans="6:6" ht="13">
      <c r="F759" s="72"/>
    </row>
    <row r="760" spans="6:6" ht="13">
      <c r="F760" s="72"/>
    </row>
    <row r="761" spans="6:6" ht="13">
      <c r="F761" s="72"/>
    </row>
    <row r="762" spans="6:6" ht="13">
      <c r="F762" s="72"/>
    </row>
    <row r="763" spans="6:6" ht="13">
      <c r="F763" s="72"/>
    </row>
    <row r="764" spans="6:6" ht="13">
      <c r="F764" s="72"/>
    </row>
    <row r="765" spans="6:6" ht="13">
      <c r="F765" s="72"/>
    </row>
    <row r="766" spans="6:6" ht="13">
      <c r="F766" s="72"/>
    </row>
    <row r="767" spans="6:6" ht="13">
      <c r="F767" s="72"/>
    </row>
    <row r="768" spans="6:6" ht="13">
      <c r="F768" s="72"/>
    </row>
    <row r="769" spans="6:6" ht="13">
      <c r="F769" s="72"/>
    </row>
    <row r="770" spans="6:6" ht="13">
      <c r="F770" s="72"/>
    </row>
    <row r="771" spans="6:6" ht="13">
      <c r="F771" s="72"/>
    </row>
    <row r="772" spans="6:6" ht="13">
      <c r="F772" s="72"/>
    </row>
    <row r="773" spans="6:6" ht="13">
      <c r="F773" s="72"/>
    </row>
    <row r="774" spans="6:6" ht="13">
      <c r="F774" s="72"/>
    </row>
    <row r="775" spans="6:6" ht="13">
      <c r="F775" s="72"/>
    </row>
    <row r="776" spans="6:6" ht="13">
      <c r="F776" s="72"/>
    </row>
    <row r="777" spans="6:6" ht="13">
      <c r="F777" s="72"/>
    </row>
    <row r="778" spans="6:6" ht="13">
      <c r="F778" s="72"/>
    </row>
    <row r="779" spans="6:6" ht="13">
      <c r="F779" s="72"/>
    </row>
    <row r="780" spans="6:6" ht="13">
      <c r="F780" s="72"/>
    </row>
    <row r="781" spans="6:6" ht="13">
      <c r="F781" s="72"/>
    </row>
    <row r="782" spans="6:6" ht="13">
      <c r="F782" s="72"/>
    </row>
    <row r="783" spans="6:6" ht="13">
      <c r="F783" s="72"/>
    </row>
    <row r="784" spans="6:6" ht="13">
      <c r="F784" s="72"/>
    </row>
    <row r="785" spans="6:6" ht="13">
      <c r="F785" s="72"/>
    </row>
    <row r="786" spans="6:6" ht="13">
      <c r="F786" s="72"/>
    </row>
    <row r="787" spans="6:6" ht="13">
      <c r="F787" s="72"/>
    </row>
    <row r="788" spans="6:6" ht="13">
      <c r="F788" s="72"/>
    </row>
    <row r="789" spans="6:6" ht="13">
      <c r="F789" s="72"/>
    </row>
    <row r="790" spans="6:6" ht="13">
      <c r="F790" s="72"/>
    </row>
    <row r="791" spans="6:6" ht="13">
      <c r="F791" s="72"/>
    </row>
    <row r="792" spans="6:6" ht="13">
      <c r="F792" s="72"/>
    </row>
    <row r="793" spans="6:6" ht="13">
      <c r="F793" s="72"/>
    </row>
    <row r="794" spans="6:6" ht="13">
      <c r="F794" s="72"/>
    </row>
    <row r="795" spans="6:6" ht="13">
      <c r="F795" s="72"/>
    </row>
    <row r="796" spans="6:6" ht="13">
      <c r="F796" s="72"/>
    </row>
    <row r="797" spans="6:6" ht="13">
      <c r="F797" s="72"/>
    </row>
    <row r="798" spans="6:6" ht="13">
      <c r="F798" s="72"/>
    </row>
    <row r="799" spans="6:6" ht="13">
      <c r="F799" s="72"/>
    </row>
    <row r="800" spans="6:6" ht="13">
      <c r="F800" s="72"/>
    </row>
    <row r="801" spans="6:6" ht="13">
      <c r="F801" s="72"/>
    </row>
    <row r="802" spans="6:6" ht="13">
      <c r="F802" s="72"/>
    </row>
    <row r="803" spans="6:6" ht="13">
      <c r="F803" s="72"/>
    </row>
    <row r="804" spans="6:6" ht="13">
      <c r="F804" s="72"/>
    </row>
    <row r="805" spans="6:6" ht="13">
      <c r="F805" s="72"/>
    </row>
    <row r="806" spans="6:6" ht="13">
      <c r="F806" s="72"/>
    </row>
    <row r="807" spans="6:6" ht="13">
      <c r="F807" s="72"/>
    </row>
    <row r="808" spans="6:6" ht="13">
      <c r="F808" s="72"/>
    </row>
    <row r="809" spans="6:6" ht="13">
      <c r="F809" s="72"/>
    </row>
    <row r="810" spans="6:6" ht="13">
      <c r="F810" s="72"/>
    </row>
    <row r="811" spans="6:6" ht="13">
      <c r="F811" s="72"/>
    </row>
    <row r="812" spans="6:6" ht="13">
      <c r="F812" s="72"/>
    </row>
    <row r="813" spans="6:6" ht="13">
      <c r="F813" s="72"/>
    </row>
    <row r="814" spans="6:6" ht="13">
      <c r="F814" s="72"/>
    </row>
    <row r="815" spans="6:6" ht="13">
      <c r="F815" s="72"/>
    </row>
    <row r="816" spans="6:6" ht="13">
      <c r="F816" s="72"/>
    </row>
    <row r="817" spans="6:6" ht="13">
      <c r="F817" s="72"/>
    </row>
    <row r="818" spans="6:6" ht="13">
      <c r="F818" s="72"/>
    </row>
    <row r="819" spans="6:6" ht="13">
      <c r="F819" s="72"/>
    </row>
    <row r="820" spans="6:6" ht="13">
      <c r="F820" s="72"/>
    </row>
    <row r="821" spans="6:6" ht="13">
      <c r="F821" s="72"/>
    </row>
    <row r="822" spans="6:6" ht="13">
      <c r="F822" s="72"/>
    </row>
    <row r="823" spans="6:6" ht="13">
      <c r="F823" s="72"/>
    </row>
    <row r="824" spans="6:6" ht="13">
      <c r="F824" s="72"/>
    </row>
    <row r="825" spans="6:6" ht="13">
      <c r="F825" s="72"/>
    </row>
    <row r="826" spans="6:6" ht="13">
      <c r="F826" s="72"/>
    </row>
    <row r="827" spans="6:6" ht="13">
      <c r="F827" s="72"/>
    </row>
    <row r="828" spans="6:6" ht="13">
      <c r="F828" s="72"/>
    </row>
    <row r="829" spans="6:6" ht="13">
      <c r="F829" s="72"/>
    </row>
    <row r="830" spans="6:6" ht="13">
      <c r="F830" s="72"/>
    </row>
    <row r="831" spans="6:6" ht="13">
      <c r="F831" s="72"/>
    </row>
    <row r="832" spans="6:6" ht="13">
      <c r="F832" s="72"/>
    </row>
    <row r="833" spans="6:6" ht="13">
      <c r="F833" s="72"/>
    </row>
    <row r="834" spans="6:6" ht="13">
      <c r="F834" s="72"/>
    </row>
    <row r="835" spans="6:6" ht="13">
      <c r="F835" s="72"/>
    </row>
    <row r="836" spans="6:6" ht="13">
      <c r="F836" s="72"/>
    </row>
    <row r="837" spans="6:6" ht="13">
      <c r="F837" s="72"/>
    </row>
    <row r="838" spans="6:6" ht="13">
      <c r="F838" s="72"/>
    </row>
    <row r="839" spans="6:6" ht="13">
      <c r="F839" s="72"/>
    </row>
    <row r="840" spans="6:6" ht="13">
      <c r="F840" s="72"/>
    </row>
    <row r="841" spans="6:6" ht="13">
      <c r="F841" s="72"/>
    </row>
    <row r="842" spans="6:6" ht="13">
      <c r="F842" s="72"/>
    </row>
    <row r="843" spans="6:6" ht="13">
      <c r="F843" s="72"/>
    </row>
    <row r="844" spans="6:6" ht="13">
      <c r="F844" s="72"/>
    </row>
    <row r="845" spans="6:6" ht="13">
      <c r="F845" s="72"/>
    </row>
    <row r="846" spans="6:6" ht="13">
      <c r="F846" s="72"/>
    </row>
    <row r="847" spans="6:6" ht="13">
      <c r="F847" s="72"/>
    </row>
    <row r="848" spans="6:6" ht="13">
      <c r="F848" s="72"/>
    </row>
    <row r="849" spans="6:6" ht="13">
      <c r="F849" s="72"/>
    </row>
    <row r="850" spans="6:6" ht="13">
      <c r="F850" s="72"/>
    </row>
    <row r="851" spans="6:6" ht="13">
      <c r="F851" s="72"/>
    </row>
    <row r="852" spans="6:6" ht="13">
      <c r="F852" s="72"/>
    </row>
    <row r="853" spans="6:6" ht="13">
      <c r="F853" s="72"/>
    </row>
    <row r="854" spans="6:6" ht="13">
      <c r="F854" s="72"/>
    </row>
    <row r="855" spans="6:6" ht="13">
      <c r="F855" s="72"/>
    </row>
    <row r="856" spans="6:6" ht="13">
      <c r="F856" s="72"/>
    </row>
    <row r="857" spans="6:6" ht="13">
      <c r="F857" s="72"/>
    </row>
    <row r="858" spans="6:6" ht="13">
      <c r="F858" s="72"/>
    </row>
    <row r="859" spans="6:6" ht="13">
      <c r="F859" s="72"/>
    </row>
    <row r="860" spans="6:6" ht="13">
      <c r="F860" s="72"/>
    </row>
    <row r="861" spans="6:6" ht="13">
      <c r="F861" s="72"/>
    </row>
    <row r="862" spans="6:6" ht="13">
      <c r="F862" s="72"/>
    </row>
    <row r="863" spans="6:6" ht="13">
      <c r="F863" s="72"/>
    </row>
    <row r="864" spans="6:6" ht="13">
      <c r="F864" s="72"/>
    </row>
    <row r="865" spans="6:6" ht="13">
      <c r="F865" s="72"/>
    </row>
    <row r="866" spans="6:6" ht="13">
      <c r="F866" s="72"/>
    </row>
    <row r="867" spans="6:6" ht="13">
      <c r="F867" s="72"/>
    </row>
    <row r="868" spans="6:6" ht="13">
      <c r="F868" s="72"/>
    </row>
    <row r="869" spans="6:6" ht="13">
      <c r="F869" s="72"/>
    </row>
    <row r="870" spans="6:6" ht="13">
      <c r="F870" s="72"/>
    </row>
    <row r="871" spans="6:6" ht="13">
      <c r="F871" s="72"/>
    </row>
    <row r="872" spans="6:6" ht="13">
      <c r="F872" s="72"/>
    </row>
    <row r="873" spans="6:6" ht="13">
      <c r="F873" s="72"/>
    </row>
    <row r="874" spans="6:6" ht="13">
      <c r="F874" s="72"/>
    </row>
    <row r="875" spans="6:6" ht="13">
      <c r="F875" s="72"/>
    </row>
    <row r="876" spans="6:6" ht="13">
      <c r="F876" s="72"/>
    </row>
    <row r="877" spans="6:6" ht="13">
      <c r="F877" s="72"/>
    </row>
    <row r="878" spans="6:6" ht="13">
      <c r="F878" s="72"/>
    </row>
    <row r="879" spans="6:6" ht="13">
      <c r="F879" s="72"/>
    </row>
    <row r="880" spans="6:6" ht="13">
      <c r="F880" s="72"/>
    </row>
    <row r="881" spans="6:6" ht="13">
      <c r="F881" s="72"/>
    </row>
    <row r="882" spans="6:6" ht="13">
      <c r="F882" s="72"/>
    </row>
    <row r="883" spans="6:6" ht="13">
      <c r="F883" s="72"/>
    </row>
    <row r="884" spans="6:6" ht="13">
      <c r="F884" s="72"/>
    </row>
    <row r="885" spans="6:6" ht="13">
      <c r="F885" s="72"/>
    </row>
    <row r="886" spans="6:6" ht="13">
      <c r="F886" s="72"/>
    </row>
    <row r="887" spans="6:6" ht="13">
      <c r="F887" s="72"/>
    </row>
    <row r="888" spans="6:6" ht="13">
      <c r="F888" s="72"/>
    </row>
    <row r="889" spans="6:6" ht="13">
      <c r="F889" s="72"/>
    </row>
    <row r="890" spans="6:6" ht="13">
      <c r="F890" s="72"/>
    </row>
    <row r="891" spans="6:6" ht="13">
      <c r="F891" s="72"/>
    </row>
    <row r="892" spans="6:6" ht="13">
      <c r="F892" s="72"/>
    </row>
    <row r="893" spans="6:6" ht="13">
      <c r="F893" s="72"/>
    </row>
    <row r="894" spans="6:6" ht="13">
      <c r="F894" s="72"/>
    </row>
    <row r="895" spans="6:6" ht="13">
      <c r="F895" s="72"/>
    </row>
    <row r="896" spans="6:6" ht="13">
      <c r="F896" s="72"/>
    </row>
    <row r="897" spans="6:6" ht="13">
      <c r="F897" s="72"/>
    </row>
    <row r="898" spans="6:6" ht="13">
      <c r="F898" s="72"/>
    </row>
    <row r="899" spans="6:6" ht="13">
      <c r="F899" s="72"/>
    </row>
    <row r="900" spans="6:6" ht="13">
      <c r="F900" s="72"/>
    </row>
    <row r="901" spans="6:6" ht="13">
      <c r="F901" s="72"/>
    </row>
    <row r="902" spans="6:6" ht="13">
      <c r="F902" s="72"/>
    </row>
    <row r="903" spans="6:6" ht="13">
      <c r="F903" s="72"/>
    </row>
    <row r="904" spans="6:6" ht="13">
      <c r="F904" s="72"/>
    </row>
    <row r="905" spans="6:6" ht="13">
      <c r="F905" s="72"/>
    </row>
    <row r="906" spans="6:6" ht="13">
      <c r="F906" s="72"/>
    </row>
    <row r="907" spans="6:6" ht="13">
      <c r="F907" s="72"/>
    </row>
    <row r="908" spans="6:6" ht="13">
      <c r="F908" s="72"/>
    </row>
    <row r="909" spans="6:6" ht="13">
      <c r="F909" s="72"/>
    </row>
    <row r="910" spans="6:6" ht="13">
      <c r="F910" s="72"/>
    </row>
    <row r="911" spans="6:6" ht="13">
      <c r="F911" s="72"/>
    </row>
    <row r="912" spans="6:6" ht="13">
      <c r="F912" s="72"/>
    </row>
    <row r="913" spans="6:6" ht="13">
      <c r="F913" s="72"/>
    </row>
    <row r="914" spans="6:6" ht="13">
      <c r="F914" s="72"/>
    </row>
    <row r="915" spans="6:6" ht="13">
      <c r="F915" s="72"/>
    </row>
    <row r="916" spans="6:6" ht="13">
      <c r="F916" s="72"/>
    </row>
    <row r="917" spans="6:6" ht="13">
      <c r="F917" s="72"/>
    </row>
    <row r="918" spans="6:6" ht="13">
      <c r="F918" s="72"/>
    </row>
    <row r="919" spans="6:6" ht="13">
      <c r="F919" s="72"/>
    </row>
    <row r="920" spans="6:6" ht="13">
      <c r="F920" s="72"/>
    </row>
    <row r="921" spans="6:6" ht="13">
      <c r="F921" s="72"/>
    </row>
    <row r="922" spans="6:6" ht="13">
      <c r="F922" s="72"/>
    </row>
    <row r="923" spans="6:6" ht="13">
      <c r="F923" s="72"/>
    </row>
    <row r="924" spans="6:6" ht="13">
      <c r="F924" s="72"/>
    </row>
    <row r="925" spans="6:6" ht="13">
      <c r="F925" s="72"/>
    </row>
    <row r="926" spans="6:6" ht="13">
      <c r="F926" s="72"/>
    </row>
    <row r="927" spans="6:6" ht="13">
      <c r="F927" s="72"/>
    </row>
    <row r="928" spans="6:6" ht="13">
      <c r="F928" s="72"/>
    </row>
    <row r="929" spans="6:6" ht="13">
      <c r="F929" s="72"/>
    </row>
    <row r="930" spans="6:6" ht="13">
      <c r="F930" s="72"/>
    </row>
    <row r="931" spans="6:6" ht="13">
      <c r="F931" s="72"/>
    </row>
    <row r="932" spans="6:6" ht="13">
      <c r="F932" s="72"/>
    </row>
    <row r="933" spans="6:6" ht="13">
      <c r="F933" s="72"/>
    </row>
    <row r="934" spans="6:6" ht="13">
      <c r="F934" s="72"/>
    </row>
    <row r="935" spans="6:6" ht="13">
      <c r="F935" s="72"/>
    </row>
    <row r="936" spans="6:6" ht="13">
      <c r="F936" s="72"/>
    </row>
    <row r="937" spans="6:6" ht="13">
      <c r="F937" s="72"/>
    </row>
    <row r="938" spans="6:6" ht="13">
      <c r="F938" s="72"/>
    </row>
    <row r="939" spans="6:6" ht="13">
      <c r="F939" s="72"/>
    </row>
    <row r="940" spans="6:6" ht="13">
      <c r="F940" s="72"/>
    </row>
    <row r="941" spans="6:6" ht="13">
      <c r="F941" s="72"/>
    </row>
    <row r="942" spans="6:6" ht="13">
      <c r="F942" s="72"/>
    </row>
    <row r="943" spans="6:6" ht="13">
      <c r="F943" s="72"/>
    </row>
    <row r="944" spans="6:6" ht="13">
      <c r="F944" s="72"/>
    </row>
    <row r="945" spans="6:6" ht="13">
      <c r="F945" s="72"/>
    </row>
    <row r="946" spans="6:6" ht="13">
      <c r="F946" s="72"/>
    </row>
    <row r="947" spans="6:6" ht="13">
      <c r="F947" s="72"/>
    </row>
    <row r="948" spans="6:6" ht="13">
      <c r="F948" s="72"/>
    </row>
    <row r="949" spans="6:6" ht="13">
      <c r="F949" s="72"/>
    </row>
    <row r="950" spans="6:6" ht="13">
      <c r="F950" s="72"/>
    </row>
    <row r="951" spans="6:6" ht="13">
      <c r="F951" s="72"/>
    </row>
    <row r="952" spans="6:6" ht="13">
      <c r="F952" s="72"/>
    </row>
    <row r="953" spans="6:6" ht="13">
      <c r="F953" s="72"/>
    </row>
    <row r="954" spans="6:6" ht="13">
      <c r="F954" s="72"/>
    </row>
    <row r="955" spans="6:6" ht="13">
      <c r="F955" s="72"/>
    </row>
    <row r="956" spans="6:6" ht="13">
      <c r="F956" s="72"/>
    </row>
    <row r="957" spans="6:6" ht="13">
      <c r="F957" s="72"/>
    </row>
    <row r="958" spans="6:6" ht="13">
      <c r="F958" s="72"/>
    </row>
    <row r="959" spans="6:6" ht="13">
      <c r="F959" s="72"/>
    </row>
    <row r="960" spans="6:6" ht="13">
      <c r="F960" s="72"/>
    </row>
    <row r="961" spans="6:6" ht="13">
      <c r="F961" s="72"/>
    </row>
    <row r="962" spans="6:6" ht="13">
      <c r="F962" s="72"/>
    </row>
    <row r="963" spans="6:6" ht="13">
      <c r="F963" s="72"/>
    </row>
    <row r="964" spans="6:6" ht="13">
      <c r="F964" s="72"/>
    </row>
    <row r="965" spans="6:6" ht="13">
      <c r="F965" s="72"/>
    </row>
    <row r="966" spans="6:6" ht="13">
      <c r="F966" s="72"/>
    </row>
    <row r="967" spans="6:6" ht="13">
      <c r="F967" s="72"/>
    </row>
    <row r="968" spans="6:6" ht="13">
      <c r="F968" s="72"/>
    </row>
    <row r="969" spans="6:6" ht="13">
      <c r="F969" s="72"/>
    </row>
    <row r="970" spans="6:6" ht="13">
      <c r="F970" s="72"/>
    </row>
    <row r="971" spans="6:6" ht="13">
      <c r="F971" s="72"/>
    </row>
    <row r="972" spans="6:6" ht="13">
      <c r="F972" s="72"/>
    </row>
    <row r="973" spans="6:6" ht="13">
      <c r="F973" s="72"/>
    </row>
    <row r="974" spans="6:6" ht="13">
      <c r="F974" s="72"/>
    </row>
    <row r="975" spans="6:6" ht="13">
      <c r="F975" s="72"/>
    </row>
    <row r="976" spans="6:6" ht="13">
      <c r="F976" s="72"/>
    </row>
    <row r="977" spans="6:6" ht="13">
      <c r="F977" s="72"/>
    </row>
    <row r="978" spans="6:6" ht="13">
      <c r="F978" s="72"/>
    </row>
    <row r="979" spans="6:6" ht="13">
      <c r="F979" s="72"/>
    </row>
    <row r="980" spans="6:6" ht="13">
      <c r="F980" s="72"/>
    </row>
    <row r="981" spans="6:6" ht="13">
      <c r="F981" s="72"/>
    </row>
    <row r="982" spans="6:6" ht="13">
      <c r="F982" s="72"/>
    </row>
    <row r="983" spans="6:6" ht="13">
      <c r="F983" s="72"/>
    </row>
    <row r="984" spans="6:6" ht="13">
      <c r="F984" s="72"/>
    </row>
    <row r="985" spans="6:6" ht="13">
      <c r="F985" s="72"/>
    </row>
    <row r="986" spans="6:6" ht="13">
      <c r="F986" s="72"/>
    </row>
    <row r="987" spans="6:6" ht="13">
      <c r="F987" s="72"/>
    </row>
    <row r="988" spans="6:6" ht="13">
      <c r="F988" s="72"/>
    </row>
    <row r="989" spans="6:6" ht="13">
      <c r="F989" s="72"/>
    </row>
    <row r="990" spans="6:6" ht="13">
      <c r="F990" s="72"/>
    </row>
    <row r="991" spans="6:6" ht="13">
      <c r="F991" s="72"/>
    </row>
    <row r="992" spans="6:6" ht="13">
      <c r="F992" s="72"/>
    </row>
    <row r="993" spans="6:6" ht="13">
      <c r="F993" s="72"/>
    </row>
    <row r="994" spans="6:6" ht="13">
      <c r="F994" s="72"/>
    </row>
    <row r="995" spans="6:6" ht="13">
      <c r="F995" s="72"/>
    </row>
    <row r="996" spans="6:6" ht="13">
      <c r="F996" s="72"/>
    </row>
    <row r="997" spans="6:6" ht="13">
      <c r="F997" s="72"/>
    </row>
    <row r="998" spans="6:6" ht="13">
      <c r="F998" s="72"/>
    </row>
    <row r="999" spans="6:6" ht="13">
      <c r="F999" s="72"/>
    </row>
    <row r="1000" spans="6:6" ht="13">
      <c r="F1000" s="72"/>
    </row>
    <row r="1001" spans="6:6" ht="13">
      <c r="F1001" s="72"/>
    </row>
    <row r="1002" spans="6:6" ht="13">
      <c r="F1002" s="72"/>
    </row>
    <row r="1003" spans="6:6" ht="13">
      <c r="F1003" s="72"/>
    </row>
    <row r="1004" spans="6:6" ht="13">
      <c r="F1004" s="72"/>
    </row>
  </sheetData>
  <hyperlinks>
    <hyperlink ref="E20"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113"/>
  <sheetViews>
    <sheetView workbookViewId="0"/>
  </sheetViews>
  <sheetFormatPr baseColWidth="10" defaultColWidth="14.5" defaultRowHeight="15.75" customHeight="1"/>
  <sheetData>
    <row r="1" spans="1:13" ht="16">
      <c r="A1" s="1" t="s">
        <v>2415</v>
      </c>
      <c r="B1" s="2">
        <v>507987</v>
      </c>
      <c r="C1" s="3" t="s">
        <v>2416</v>
      </c>
      <c r="D1" s="3">
        <v>2006</v>
      </c>
      <c r="E1" s="3" t="s">
        <v>2417</v>
      </c>
      <c r="F1" s="3" t="s">
        <v>1102</v>
      </c>
      <c r="G1" s="3">
        <v>3</v>
      </c>
      <c r="H1" s="3">
        <v>3</v>
      </c>
      <c r="I1" s="3">
        <v>3</v>
      </c>
      <c r="J1" s="3">
        <v>75</v>
      </c>
      <c r="K1" s="4">
        <v>43916</v>
      </c>
      <c r="L1" s="18" t="s">
        <v>2418</v>
      </c>
    </row>
    <row r="2" spans="1:13" ht="15">
      <c r="A2" s="1" t="s">
        <v>2419</v>
      </c>
      <c r="B2" s="2">
        <v>507987</v>
      </c>
      <c r="C2" s="3" t="s">
        <v>2420</v>
      </c>
      <c r="D2" s="3">
        <v>2008</v>
      </c>
      <c r="E2" s="3" t="s">
        <v>1820</v>
      </c>
      <c r="F2" s="3" t="s">
        <v>2268</v>
      </c>
      <c r="G2" s="3">
        <v>3</v>
      </c>
      <c r="H2" s="3"/>
      <c r="I2" s="3"/>
      <c r="J2" s="3">
        <v>158</v>
      </c>
      <c r="K2" s="4">
        <v>43916</v>
      </c>
      <c r="L2" s="73"/>
    </row>
    <row r="3" spans="1:13" ht="15">
      <c r="A3" s="74" t="s">
        <v>53</v>
      </c>
      <c r="B3" s="6" t="s">
        <v>54</v>
      </c>
      <c r="C3" s="3" t="s">
        <v>2421</v>
      </c>
      <c r="D3" s="3">
        <v>2006</v>
      </c>
      <c r="E3" s="3" t="s">
        <v>2422</v>
      </c>
      <c r="F3" s="15" t="s">
        <v>2250</v>
      </c>
      <c r="G3" s="3">
        <v>3</v>
      </c>
      <c r="H3" s="3">
        <v>3</v>
      </c>
      <c r="I3" s="3">
        <v>3</v>
      </c>
      <c r="J3" s="3">
        <v>26</v>
      </c>
      <c r="K3" s="4">
        <v>43915</v>
      </c>
      <c r="L3" s="75" t="s">
        <v>2423</v>
      </c>
    </row>
    <row r="4" spans="1:13" ht="15">
      <c r="A4" s="74" t="s">
        <v>53</v>
      </c>
      <c r="B4" s="6" t="s">
        <v>54</v>
      </c>
      <c r="C4" s="7" t="s">
        <v>2424</v>
      </c>
      <c r="D4" s="3">
        <v>2006</v>
      </c>
      <c r="E4" s="7" t="s">
        <v>2425</v>
      </c>
      <c r="F4" s="15" t="s">
        <v>88</v>
      </c>
      <c r="G4" s="3">
        <v>3</v>
      </c>
      <c r="H4" s="3">
        <v>3</v>
      </c>
      <c r="I4" s="3">
        <v>2</v>
      </c>
      <c r="J4" s="3">
        <v>24</v>
      </c>
      <c r="K4" s="4">
        <v>43915</v>
      </c>
      <c r="L4" s="76" t="s">
        <v>2426</v>
      </c>
    </row>
    <row r="5" spans="1:13" ht="15">
      <c r="A5" s="74" t="s">
        <v>53</v>
      </c>
      <c r="B5" s="6" t="s">
        <v>54</v>
      </c>
      <c r="C5" s="7" t="s">
        <v>2427</v>
      </c>
      <c r="D5" s="3">
        <v>2006</v>
      </c>
      <c r="E5" s="3" t="s">
        <v>2428</v>
      </c>
      <c r="F5" s="15" t="s">
        <v>88</v>
      </c>
      <c r="G5" s="3">
        <v>3</v>
      </c>
      <c r="H5" s="3">
        <v>3</v>
      </c>
      <c r="I5" s="3">
        <v>3</v>
      </c>
      <c r="J5" s="3">
        <v>34</v>
      </c>
      <c r="K5" s="4">
        <v>43915</v>
      </c>
      <c r="L5" s="76" t="s">
        <v>2429</v>
      </c>
    </row>
    <row r="6" spans="1:13" ht="15">
      <c r="A6" s="74" t="s">
        <v>53</v>
      </c>
      <c r="B6" s="6" t="s">
        <v>54</v>
      </c>
      <c r="C6" s="7" t="s">
        <v>2430</v>
      </c>
      <c r="D6" s="3">
        <v>2006</v>
      </c>
      <c r="E6" s="7" t="s">
        <v>2431</v>
      </c>
      <c r="F6" s="15" t="s">
        <v>88</v>
      </c>
      <c r="G6" s="3">
        <v>3</v>
      </c>
      <c r="H6" s="3">
        <v>3</v>
      </c>
      <c r="I6" s="3">
        <v>3</v>
      </c>
      <c r="J6" s="3">
        <v>24</v>
      </c>
      <c r="K6" s="4">
        <v>43915</v>
      </c>
      <c r="L6" s="76" t="s">
        <v>2432</v>
      </c>
    </row>
    <row r="7" spans="1:13" ht="15">
      <c r="A7" s="74" t="s">
        <v>53</v>
      </c>
      <c r="B7" s="6" t="s">
        <v>54</v>
      </c>
      <c r="C7" s="14" t="s">
        <v>2433</v>
      </c>
      <c r="D7" s="3">
        <v>2006</v>
      </c>
      <c r="E7" s="7" t="s">
        <v>2434</v>
      </c>
      <c r="F7" s="3" t="s">
        <v>88</v>
      </c>
      <c r="G7" s="3">
        <v>1</v>
      </c>
      <c r="H7" s="3">
        <v>1</v>
      </c>
      <c r="I7" s="3">
        <v>1</v>
      </c>
      <c r="J7" s="3">
        <v>124</v>
      </c>
      <c r="K7" s="4">
        <v>43915</v>
      </c>
      <c r="L7" s="76" t="s">
        <v>2435</v>
      </c>
    </row>
    <row r="8" spans="1:13" ht="15">
      <c r="A8" s="74" t="s">
        <v>53</v>
      </c>
      <c r="B8" s="6" t="s">
        <v>54</v>
      </c>
      <c r="C8" s="13" t="s">
        <v>2436</v>
      </c>
      <c r="D8" s="3">
        <v>2006</v>
      </c>
      <c r="E8" s="7" t="s">
        <v>2437</v>
      </c>
      <c r="F8" s="15" t="s">
        <v>88</v>
      </c>
      <c r="G8" s="3">
        <v>1</v>
      </c>
      <c r="H8" s="3">
        <v>1</v>
      </c>
      <c r="I8" s="3">
        <v>1</v>
      </c>
      <c r="J8" s="3">
        <v>462</v>
      </c>
      <c r="K8" s="4">
        <v>43915</v>
      </c>
      <c r="L8" s="76" t="s">
        <v>2438</v>
      </c>
    </row>
    <row r="9" spans="1:13" ht="15">
      <c r="A9" s="74" t="s">
        <v>53</v>
      </c>
      <c r="B9" s="6" t="s">
        <v>54</v>
      </c>
      <c r="C9" s="14" t="s">
        <v>2439</v>
      </c>
      <c r="D9" s="3">
        <v>2007</v>
      </c>
      <c r="E9" s="7" t="s">
        <v>84</v>
      </c>
      <c r="F9" s="3" t="s">
        <v>2440</v>
      </c>
      <c r="G9" s="3">
        <v>1</v>
      </c>
      <c r="H9" s="3">
        <v>1</v>
      </c>
      <c r="I9" s="3">
        <v>1</v>
      </c>
      <c r="J9" s="3">
        <v>412</v>
      </c>
      <c r="K9" s="4">
        <v>43915</v>
      </c>
      <c r="L9" s="77" t="s">
        <v>2441</v>
      </c>
    </row>
    <row r="10" spans="1:13" ht="15">
      <c r="A10" s="74" t="s">
        <v>53</v>
      </c>
      <c r="B10" s="6" t="s">
        <v>54</v>
      </c>
      <c r="C10" s="7" t="s">
        <v>2442</v>
      </c>
      <c r="D10" s="3">
        <v>2006</v>
      </c>
      <c r="E10" s="7" t="s">
        <v>84</v>
      </c>
      <c r="F10" s="3" t="s">
        <v>2443</v>
      </c>
      <c r="G10" s="3">
        <v>3</v>
      </c>
      <c r="H10" s="3">
        <v>3</v>
      </c>
      <c r="I10" s="3">
        <v>2</v>
      </c>
      <c r="J10" s="3">
        <v>15</v>
      </c>
      <c r="K10" s="4">
        <v>43915</v>
      </c>
      <c r="L10" s="76" t="s">
        <v>2444</v>
      </c>
      <c r="M10" s="3" t="s">
        <v>2445</v>
      </c>
    </row>
    <row r="11" spans="1:13" ht="15">
      <c r="A11" s="74" t="s">
        <v>53</v>
      </c>
      <c r="B11" s="6" t="s">
        <v>54</v>
      </c>
      <c r="C11" s="7" t="s">
        <v>2446</v>
      </c>
      <c r="D11" s="3">
        <v>2006</v>
      </c>
      <c r="E11" s="7" t="s">
        <v>84</v>
      </c>
      <c r="F11" s="15" t="s">
        <v>890</v>
      </c>
      <c r="G11" s="3">
        <v>2</v>
      </c>
      <c r="H11" s="3">
        <v>2</v>
      </c>
      <c r="I11" s="3">
        <v>1</v>
      </c>
      <c r="J11" s="3">
        <v>47</v>
      </c>
      <c r="K11" s="4">
        <v>43915</v>
      </c>
      <c r="L11" s="5" t="s">
        <v>2447</v>
      </c>
    </row>
    <row r="12" spans="1:13" ht="15">
      <c r="A12" s="74" t="s">
        <v>53</v>
      </c>
      <c r="B12" s="6" t="s">
        <v>54</v>
      </c>
      <c r="C12" s="3" t="s">
        <v>2448</v>
      </c>
      <c r="D12" s="3">
        <v>2006</v>
      </c>
      <c r="E12" s="7" t="s">
        <v>2449</v>
      </c>
      <c r="F12" s="8" t="s">
        <v>2450</v>
      </c>
      <c r="G12" s="3">
        <v>3</v>
      </c>
      <c r="H12" s="3">
        <v>3</v>
      </c>
      <c r="I12" s="3">
        <v>3</v>
      </c>
      <c r="J12" s="3">
        <v>7</v>
      </c>
      <c r="K12" s="4">
        <v>43915</v>
      </c>
      <c r="L12" s="78" t="s">
        <v>2451</v>
      </c>
    </row>
    <row r="13" spans="1:13" ht="15">
      <c r="A13" s="74" t="s">
        <v>53</v>
      </c>
      <c r="B13" s="6" t="s">
        <v>54</v>
      </c>
      <c r="C13" s="7" t="s">
        <v>2452</v>
      </c>
      <c r="D13" s="3">
        <v>2006</v>
      </c>
      <c r="E13" s="7" t="s">
        <v>2453</v>
      </c>
      <c r="F13" s="8" t="s">
        <v>65</v>
      </c>
      <c r="G13" s="3">
        <v>3</v>
      </c>
      <c r="H13" s="3">
        <v>3</v>
      </c>
      <c r="I13" s="3">
        <v>3</v>
      </c>
      <c r="J13" s="3">
        <v>16</v>
      </c>
      <c r="K13" s="4">
        <v>43916</v>
      </c>
      <c r="L13" s="79" t="s">
        <v>2454</v>
      </c>
    </row>
    <row r="14" spans="1:13" ht="15">
      <c r="A14" s="74" t="s">
        <v>53</v>
      </c>
      <c r="B14" s="6" t="s">
        <v>54</v>
      </c>
      <c r="C14" s="7" t="s">
        <v>2455</v>
      </c>
      <c r="D14" s="3">
        <v>2006</v>
      </c>
      <c r="E14" s="7" t="s">
        <v>2456</v>
      </c>
      <c r="F14" s="3" t="s">
        <v>2201</v>
      </c>
      <c r="G14" s="3">
        <v>3</v>
      </c>
      <c r="H14" s="3">
        <v>3</v>
      </c>
      <c r="I14" s="3">
        <v>3</v>
      </c>
      <c r="J14" s="3">
        <v>215</v>
      </c>
      <c r="K14" s="4">
        <v>43916</v>
      </c>
      <c r="L14" s="80" t="s">
        <v>2457</v>
      </c>
    </row>
    <row r="15" spans="1:13" ht="15">
      <c r="A15" s="74" t="s">
        <v>53</v>
      </c>
      <c r="B15" s="6" t="s">
        <v>54</v>
      </c>
      <c r="C15" s="7" t="s">
        <v>2458</v>
      </c>
      <c r="D15" s="3">
        <v>2006</v>
      </c>
      <c r="E15" s="7" t="s">
        <v>2459</v>
      </c>
      <c r="F15" s="8" t="s">
        <v>890</v>
      </c>
      <c r="G15" s="3">
        <v>1</v>
      </c>
      <c r="H15" s="3">
        <v>2</v>
      </c>
      <c r="I15" s="3">
        <v>1</v>
      </c>
      <c r="J15" s="3">
        <v>31</v>
      </c>
      <c r="K15" s="4">
        <v>43916</v>
      </c>
      <c r="L15" s="81" t="s">
        <v>2460</v>
      </c>
    </row>
    <row r="16" spans="1:13" ht="15">
      <c r="A16" s="74" t="s">
        <v>53</v>
      </c>
      <c r="B16" s="6" t="s">
        <v>54</v>
      </c>
      <c r="C16" s="7" t="s">
        <v>2461</v>
      </c>
      <c r="D16" s="3">
        <v>2006</v>
      </c>
      <c r="E16" s="7" t="s">
        <v>2462</v>
      </c>
      <c r="F16" s="8" t="s">
        <v>2258</v>
      </c>
      <c r="G16" s="3">
        <v>3</v>
      </c>
      <c r="H16" s="3">
        <v>3</v>
      </c>
      <c r="I16" s="3">
        <v>3</v>
      </c>
      <c r="J16" s="3">
        <v>54</v>
      </c>
      <c r="K16" s="4">
        <v>43916</v>
      </c>
      <c r="L16" s="79" t="s">
        <v>2463</v>
      </c>
    </row>
    <row r="17" spans="1:13" ht="15">
      <c r="A17" s="74" t="s">
        <v>53</v>
      </c>
      <c r="B17" s="6" t="s">
        <v>54</v>
      </c>
      <c r="C17" s="7" t="s">
        <v>2464</v>
      </c>
      <c r="D17" s="3">
        <v>2006</v>
      </c>
      <c r="E17" s="7" t="s">
        <v>2465</v>
      </c>
      <c r="F17" s="8" t="s">
        <v>1373</v>
      </c>
      <c r="G17" s="3">
        <v>3</v>
      </c>
      <c r="H17" s="3">
        <v>3</v>
      </c>
      <c r="I17" s="3">
        <v>3</v>
      </c>
      <c r="J17" s="3">
        <v>76</v>
      </c>
      <c r="K17" s="4">
        <v>43916</v>
      </c>
      <c r="L17" s="82" t="s">
        <v>2466</v>
      </c>
    </row>
    <row r="18" spans="1:13" ht="15">
      <c r="A18" s="74" t="s">
        <v>53</v>
      </c>
      <c r="B18" s="6" t="s">
        <v>54</v>
      </c>
      <c r="C18" s="7" t="s">
        <v>2467</v>
      </c>
      <c r="D18" s="3">
        <v>2006</v>
      </c>
      <c r="E18" s="7" t="s">
        <v>2468</v>
      </c>
      <c r="F18" s="8" t="s">
        <v>1373</v>
      </c>
      <c r="G18" s="3">
        <v>3</v>
      </c>
      <c r="H18" s="3">
        <v>3</v>
      </c>
      <c r="I18" s="3">
        <v>3</v>
      </c>
      <c r="J18" s="3">
        <v>32</v>
      </c>
      <c r="K18" s="4">
        <v>43916</v>
      </c>
      <c r="L18" s="21" t="s">
        <v>2469</v>
      </c>
    </row>
    <row r="19" spans="1:13" ht="15">
      <c r="A19" s="74" t="s">
        <v>53</v>
      </c>
      <c r="B19" s="6" t="s">
        <v>54</v>
      </c>
      <c r="C19" s="7" t="s">
        <v>2470</v>
      </c>
      <c r="D19" s="3">
        <v>2007</v>
      </c>
      <c r="E19" s="7" t="s">
        <v>2471</v>
      </c>
      <c r="F19" s="8" t="s">
        <v>2243</v>
      </c>
      <c r="G19" s="3">
        <v>3</v>
      </c>
      <c r="H19" s="3">
        <v>3</v>
      </c>
      <c r="I19" s="3">
        <v>3</v>
      </c>
      <c r="J19" s="3">
        <v>13</v>
      </c>
      <c r="K19" s="4">
        <v>43916</v>
      </c>
      <c r="L19" s="79" t="s">
        <v>2472</v>
      </c>
    </row>
    <row r="20" spans="1:13" ht="15">
      <c r="A20" s="74" t="s">
        <v>53</v>
      </c>
      <c r="B20" s="6" t="s">
        <v>54</v>
      </c>
      <c r="C20" s="7" t="s">
        <v>2473</v>
      </c>
      <c r="D20" s="3">
        <v>2007</v>
      </c>
      <c r="E20" s="7" t="s">
        <v>2474</v>
      </c>
      <c r="F20" s="7" t="s">
        <v>2250</v>
      </c>
      <c r="G20" s="3">
        <v>3</v>
      </c>
      <c r="H20" s="3">
        <v>3</v>
      </c>
      <c r="I20" s="3">
        <v>3</v>
      </c>
      <c r="J20" s="3">
        <v>23</v>
      </c>
      <c r="K20" s="4">
        <v>43916</v>
      </c>
      <c r="L20" s="79" t="s">
        <v>2475</v>
      </c>
      <c r="M20" s="3" t="s">
        <v>2476</v>
      </c>
    </row>
    <row r="21" spans="1:13" ht="15">
      <c r="A21" s="74" t="s">
        <v>53</v>
      </c>
      <c r="B21" s="6" t="s">
        <v>54</v>
      </c>
      <c r="C21" s="7" t="s">
        <v>2477</v>
      </c>
      <c r="D21" s="3">
        <v>2007</v>
      </c>
      <c r="E21" s="7" t="s">
        <v>2478</v>
      </c>
      <c r="F21" s="8" t="s">
        <v>2479</v>
      </c>
      <c r="G21" s="3">
        <v>3</v>
      </c>
      <c r="H21" s="3">
        <v>3</v>
      </c>
      <c r="I21" s="3">
        <v>3</v>
      </c>
      <c r="J21" s="3">
        <v>62</v>
      </c>
      <c r="K21" s="4">
        <v>43916</v>
      </c>
      <c r="L21" s="79" t="s">
        <v>2480</v>
      </c>
    </row>
    <row r="22" spans="1:13" ht="15">
      <c r="A22" s="74" t="s">
        <v>53</v>
      </c>
      <c r="B22" s="6" t="s">
        <v>54</v>
      </c>
      <c r="C22" s="7" t="s">
        <v>2481</v>
      </c>
      <c r="D22" s="3">
        <v>2007</v>
      </c>
      <c r="E22" s="7" t="s">
        <v>2482</v>
      </c>
      <c r="F22" s="8" t="s">
        <v>88</v>
      </c>
      <c r="G22" s="3">
        <v>3</v>
      </c>
      <c r="H22" s="3">
        <v>2</v>
      </c>
      <c r="I22" s="3">
        <v>2</v>
      </c>
      <c r="J22" s="3">
        <v>20</v>
      </c>
      <c r="K22" s="4">
        <v>43916</v>
      </c>
      <c r="L22" s="83" t="s">
        <v>2483</v>
      </c>
    </row>
    <row r="23" spans="1:13" ht="15">
      <c r="A23" s="74" t="s">
        <v>53</v>
      </c>
      <c r="B23" s="6" t="s">
        <v>54</v>
      </c>
      <c r="C23" s="13" t="s">
        <v>2484</v>
      </c>
      <c r="D23" s="3">
        <v>2007</v>
      </c>
      <c r="E23" s="7" t="s">
        <v>2485</v>
      </c>
      <c r="F23" s="8" t="s">
        <v>81</v>
      </c>
      <c r="G23" s="3">
        <v>1</v>
      </c>
      <c r="H23" s="3">
        <v>2</v>
      </c>
      <c r="I23" s="3">
        <v>1</v>
      </c>
      <c r="J23" s="3">
        <v>273</v>
      </c>
      <c r="K23" s="4">
        <v>43916</v>
      </c>
      <c r="L23" s="84" t="s">
        <v>2486</v>
      </c>
    </row>
    <row r="24" spans="1:13" ht="15">
      <c r="A24" s="74" t="s">
        <v>53</v>
      </c>
      <c r="B24" s="6" t="s">
        <v>54</v>
      </c>
      <c r="C24" s="7" t="s">
        <v>2487</v>
      </c>
      <c r="D24" s="3">
        <v>2007</v>
      </c>
      <c r="E24" s="7" t="s">
        <v>84</v>
      </c>
      <c r="F24" s="8" t="s">
        <v>2488</v>
      </c>
      <c r="G24" s="3">
        <v>1</v>
      </c>
      <c r="H24" s="3">
        <v>1</v>
      </c>
      <c r="I24" s="3">
        <v>1</v>
      </c>
      <c r="J24" s="3">
        <v>254</v>
      </c>
      <c r="K24" s="4">
        <v>43916</v>
      </c>
      <c r="L24" s="78" t="s">
        <v>2489</v>
      </c>
    </row>
    <row r="25" spans="1:13" ht="15">
      <c r="A25" s="74" t="s">
        <v>53</v>
      </c>
      <c r="B25" s="6" t="s">
        <v>54</v>
      </c>
      <c r="C25" s="7" t="s">
        <v>2490</v>
      </c>
      <c r="D25" s="3">
        <v>2007</v>
      </c>
      <c r="E25" s="7" t="s">
        <v>2491</v>
      </c>
      <c r="F25" s="8" t="s">
        <v>73</v>
      </c>
      <c r="G25" s="3">
        <v>2</v>
      </c>
      <c r="H25" s="3">
        <v>2</v>
      </c>
      <c r="I25" s="3">
        <v>2</v>
      </c>
      <c r="J25" s="3">
        <v>131</v>
      </c>
      <c r="K25" s="4">
        <v>43916</v>
      </c>
      <c r="L25" s="79" t="s">
        <v>2492</v>
      </c>
    </row>
    <row r="26" spans="1:13" ht="15">
      <c r="A26" s="74" t="s">
        <v>53</v>
      </c>
      <c r="B26" s="6" t="s">
        <v>54</v>
      </c>
      <c r="C26" s="3" t="s">
        <v>2493</v>
      </c>
      <c r="D26" s="3">
        <v>2009</v>
      </c>
      <c r="E26" s="7" t="s">
        <v>2494</v>
      </c>
      <c r="F26" s="8" t="s">
        <v>324</v>
      </c>
      <c r="G26" s="3">
        <v>3</v>
      </c>
    </row>
    <row r="27" spans="1:13" ht="15">
      <c r="A27" s="74" t="s">
        <v>53</v>
      </c>
      <c r="B27" s="6" t="s">
        <v>54</v>
      </c>
      <c r="C27" s="3" t="s">
        <v>2495</v>
      </c>
      <c r="D27" s="3">
        <v>2010</v>
      </c>
      <c r="E27" s="7" t="s">
        <v>2496</v>
      </c>
      <c r="F27" s="8" t="s">
        <v>471</v>
      </c>
      <c r="G27" s="3">
        <v>3</v>
      </c>
    </row>
    <row r="28" spans="1:13" ht="15">
      <c r="A28" s="74" t="s">
        <v>53</v>
      </c>
      <c r="B28" s="6" t="s">
        <v>54</v>
      </c>
      <c r="C28" s="7" t="s">
        <v>2497</v>
      </c>
      <c r="D28" s="3">
        <v>2010</v>
      </c>
      <c r="E28" s="7" t="s">
        <v>2498</v>
      </c>
      <c r="F28" s="8" t="s">
        <v>1621</v>
      </c>
      <c r="G28" s="3">
        <v>3</v>
      </c>
    </row>
    <row r="29" spans="1:13" ht="15">
      <c r="A29" s="74" t="s">
        <v>53</v>
      </c>
      <c r="B29" s="6" t="s">
        <v>54</v>
      </c>
      <c r="C29" s="7" t="s">
        <v>2499</v>
      </c>
      <c r="D29" s="3">
        <v>2010</v>
      </c>
      <c r="E29" s="3" t="s">
        <v>2500</v>
      </c>
      <c r="F29" s="3" t="s">
        <v>51</v>
      </c>
      <c r="G29" s="3">
        <v>3</v>
      </c>
    </row>
    <row r="30" spans="1:13" ht="15">
      <c r="A30" s="74" t="s">
        <v>53</v>
      </c>
      <c r="B30" s="6" t="s">
        <v>54</v>
      </c>
      <c r="C30" s="7" t="s">
        <v>2501</v>
      </c>
      <c r="D30" s="3">
        <v>2010</v>
      </c>
      <c r="E30" s="3" t="s">
        <v>2502</v>
      </c>
      <c r="F30" s="3" t="s">
        <v>2261</v>
      </c>
      <c r="G30" s="3">
        <v>3</v>
      </c>
    </row>
    <row r="31" spans="1:13" ht="15">
      <c r="A31" s="74" t="s">
        <v>53</v>
      </c>
      <c r="B31" s="6" t="s">
        <v>54</v>
      </c>
      <c r="C31" s="7" t="s">
        <v>2503</v>
      </c>
      <c r="D31" s="3">
        <v>2010</v>
      </c>
      <c r="E31" s="7" t="s">
        <v>2504</v>
      </c>
      <c r="F31" s="8" t="s">
        <v>543</v>
      </c>
      <c r="G31" s="3">
        <v>1</v>
      </c>
    </row>
    <row r="32" spans="1:13" ht="15">
      <c r="A32" s="74" t="s">
        <v>53</v>
      </c>
      <c r="B32" s="6" t="s">
        <v>54</v>
      </c>
      <c r="C32" s="3" t="s">
        <v>2505</v>
      </c>
      <c r="D32" s="3">
        <v>2008</v>
      </c>
      <c r="E32" s="7" t="s">
        <v>2506</v>
      </c>
      <c r="F32" s="8" t="s">
        <v>2507</v>
      </c>
      <c r="G32" s="3">
        <v>3</v>
      </c>
    </row>
    <row r="33" spans="1:13" ht="15">
      <c r="A33" s="74" t="s">
        <v>53</v>
      </c>
      <c r="B33" s="6" t="s">
        <v>54</v>
      </c>
      <c r="C33" s="7" t="s">
        <v>2508</v>
      </c>
      <c r="D33" s="3">
        <v>2010</v>
      </c>
      <c r="E33" s="3" t="s">
        <v>2509</v>
      </c>
      <c r="F33" s="3" t="s">
        <v>461</v>
      </c>
      <c r="G33" s="3">
        <v>2</v>
      </c>
    </row>
    <row r="34" spans="1:13" ht="15">
      <c r="A34" s="74" t="s">
        <v>53</v>
      </c>
      <c r="B34" s="6" t="s">
        <v>54</v>
      </c>
      <c r="C34" s="3" t="s">
        <v>2510</v>
      </c>
      <c r="D34" s="3">
        <v>2010</v>
      </c>
      <c r="E34" s="7" t="s">
        <v>2511</v>
      </c>
      <c r="F34" s="8" t="s">
        <v>2244</v>
      </c>
      <c r="G34" s="3">
        <v>3</v>
      </c>
    </row>
    <row r="35" spans="1:13" ht="15">
      <c r="A35" s="74" t="s">
        <v>53</v>
      </c>
      <c r="B35" s="6" t="s">
        <v>54</v>
      </c>
      <c r="C35" s="7" t="s">
        <v>2512</v>
      </c>
      <c r="D35" s="3">
        <v>2010</v>
      </c>
      <c r="E35" s="7" t="s">
        <v>2513</v>
      </c>
      <c r="F35" s="8" t="s">
        <v>2199</v>
      </c>
      <c r="G35" s="3">
        <v>3</v>
      </c>
    </row>
    <row r="36" spans="1:13" ht="15">
      <c r="A36" s="74" t="s">
        <v>53</v>
      </c>
      <c r="B36" s="6" t="s">
        <v>54</v>
      </c>
      <c r="C36" s="3" t="s">
        <v>2514</v>
      </c>
      <c r="D36" s="3">
        <v>2010</v>
      </c>
      <c r="E36" s="85" t="s">
        <v>2515</v>
      </c>
      <c r="F36" s="3" t="s">
        <v>2222</v>
      </c>
      <c r="G36" s="3">
        <v>2</v>
      </c>
    </row>
    <row r="37" spans="1:13" ht="15">
      <c r="A37" s="74" t="s">
        <v>53</v>
      </c>
      <c r="B37" s="6" t="s">
        <v>54</v>
      </c>
      <c r="C37" s="3" t="s">
        <v>2516</v>
      </c>
      <c r="D37" s="3">
        <v>2010</v>
      </c>
      <c r="E37" s="7" t="s">
        <v>2517</v>
      </c>
      <c r="F37" s="3" t="s">
        <v>2200</v>
      </c>
      <c r="G37" s="3">
        <v>3</v>
      </c>
    </row>
    <row r="38" spans="1:13" ht="15">
      <c r="A38" s="74" t="s">
        <v>53</v>
      </c>
      <c r="B38" s="6" t="s">
        <v>54</v>
      </c>
      <c r="C38" s="3" t="s">
        <v>2518</v>
      </c>
      <c r="D38" s="3">
        <v>2010</v>
      </c>
      <c r="E38" s="3" t="s">
        <v>2519</v>
      </c>
      <c r="F38" s="8" t="s">
        <v>2244</v>
      </c>
      <c r="G38" s="3">
        <v>3</v>
      </c>
    </row>
    <row r="39" spans="1:13" ht="15">
      <c r="A39" s="74" t="s">
        <v>53</v>
      </c>
      <c r="B39" s="6" t="s">
        <v>54</v>
      </c>
      <c r="C39" s="7" t="s">
        <v>2520</v>
      </c>
      <c r="D39" s="3">
        <v>2010</v>
      </c>
      <c r="E39" s="7" t="s">
        <v>2521</v>
      </c>
      <c r="F39" s="8" t="s">
        <v>2221</v>
      </c>
      <c r="G39" s="3">
        <v>2</v>
      </c>
    </row>
    <row r="40" spans="1:13" ht="15">
      <c r="A40" s="74" t="s">
        <v>53</v>
      </c>
      <c r="B40" s="6" t="s">
        <v>54</v>
      </c>
      <c r="C40" s="7" t="s">
        <v>2522</v>
      </c>
      <c r="D40" s="3">
        <v>2008</v>
      </c>
      <c r="E40" s="7" t="s">
        <v>2523</v>
      </c>
      <c r="F40" s="8" t="s">
        <v>2257</v>
      </c>
      <c r="G40" s="3">
        <v>3</v>
      </c>
    </row>
    <row r="41" spans="1:13" ht="15">
      <c r="A41" s="74" t="s">
        <v>53</v>
      </c>
      <c r="B41" s="6" t="s">
        <v>54</v>
      </c>
      <c r="C41" s="7" t="s">
        <v>2524</v>
      </c>
      <c r="D41" s="3">
        <v>2008</v>
      </c>
      <c r="E41" s="3" t="s">
        <v>2525</v>
      </c>
      <c r="F41" s="8" t="s">
        <v>2266</v>
      </c>
      <c r="G41" s="3">
        <v>3</v>
      </c>
    </row>
    <row r="42" spans="1:13" ht="15">
      <c r="A42" s="74" t="s">
        <v>53</v>
      </c>
      <c r="B42" s="6" t="s">
        <v>54</v>
      </c>
      <c r="C42" s="7" t="s">
        <v>2526</v>
      </c>
      <c r="D42" s="3">
        <v>2008</v>
      </c>
      <c r="E42" s="7" t="s">
        <v>2527</v>
      </c>
      <c r="F42" s="3" t="s">
        <v>2528</v>
      </c>
      <c r="G42" s="3">
        <v>3</v>
      </c>
    </row>
    <row r="43" spans="1:13" ht="15">
      <c r="A43" s="74" t="s">
        <v>53</v>
      </c>
      <c r="B43" s="6" t="s">
        <v>54</v>
      </c>
      <c r="C43" s="7" t="s">
        <v>2529</v>
      </c>
      <c r="D43" s="3">
        <v>2008</v>
      </c>
      <c r="E43" s="7" t="s">
        <v>2530</v>
      </c>
      <c r="F43" s="8" t="s">
        <v>2253</v>
      </c>
      <c r="G43" s="3">
        <v>3</v>
      </c>
    </row>
    <row r="44" spans="1:13" ht="15">
      <c r="A44" s="74" t="s">
        <v>53</v>
      </c>
      <c r="B44" s="6" t="s">
        <v>54</v>
      </c>
      <c r="C44" s="7" t="s">
        <v>2531</v>
      </c>
      <c r="D44" s="3">
        <v>2010</v>
      </c>
      <c r="E44" s="7" t="s">
        <v>2532</v>
      </c>
      <c r="F44" s="8" t="s">
        <v>2244</v>
      </c>
      <c r="G44" s="3">
        <v>3</v>
      </c>
    </row>
    <row r="45" spans="1:13" ht="15">
      <c r="A45" s="74" t="s">
        <v>53</v>
      </c>
      <c r="B45" s="6" t="s">
        <v>54</v>
      </c>
      <c r="C45" s="7" t="s">
        <v>2533</v>
      </c>
      <c r="D45" s="3">
        <v>20110</v>
      </c>
      <c r="E45" s="7" t="s">
        <v>2534</v>
      </c>
      <c r="F45" s="3" t="s">
        <v>61</v>
      </c>
      <c r="G45" s="3">
        <v>3</v>
      </c>
    </row>
    <row r="46" spans="1:13" ht="15">
      <c r="A46" s="74" t="s">
        <v>53</v>
      </c>
      <c r="B46" s="6" t="s">
        <v>54</v>
      </c>
      <c r="C46" s="7" t="s">
        <v>2535</v>
      </c>
      <c r="D46" s="3">
        <v>2009</v>
      </c>
      <c r="E46" s="7" t="s">
        <v>2536</v>
      </c>
      <c r="F46" s="8" t="s">
        <v>2211</v>
      </c>
      <c r="G46" s="3">
        <v>3</v>
      </c>
      <c r="H46" s="3"/>
      <c r="I46" s="3"/>
      <c r="J46" s="3">
        <v>53</v>
      </c>
      <c r="L46" s="73"/>
    </row>
    <row r="47" spans="1:13" ht="15">
      <c r="A47" s="74" t="s">
        <v>53</v>
      </c>
      <c r="B47" s="6" t="s">
        <v>54</v>
      </c>
      <c r="C47" s="3" t="s">
        <v>2537</v>
      </c>
      <c r="D47" s="3">
        <v>2008</v>
      </c>
      <c r="E47" s="7" t="s">
        <v>2538</v>
      </c>
      <c r="F47" s="8" t="s">
        <v>2195</v>
      </c>
      <c r="G47" s="3">
        <v>3</v>
      </c>
      <c r="H47" s="3"/>
      <c r="I47" s="3"/>
      <c r="J47" s="3">
        <v>41</v>
      </c>
      <c r="K47" s="3"/>
      <c r="L47" s="78"/>
      <c r="M47" s="3" t="s">
        <v>2476</v>
      </c>
    </row>
    <row r="48" spans="1:13" ht="15">
      <c r="A48" s="74" t="s">
        <v>53</v>
      </c>
      <c r="B48" s="6" t="s">
        <v>54</v>
      </c>
      <c r="C48" s="3" t="s">
        <v>2539</v>
      </c>
      <c r="D48" s="3">
        <v>2008</v>
      </c>
      <c r="E48" s="7" t="s">
        <v>2540</v>
      </c>
      <c r="F48" s="8" t="s">
        <v>2197</v>
      </c>
      <c r="G48" s="3">
        <v>2</v>
      </c>
      <c r="H48" s="3"/>
      <c r="I48" s="3"/>
      <c r="J48" s="3">
        <v>81</v>
      </c>
      <c r="L48" s="73"/>
    </row>
    <row r="49" spans="1:30" ht="15">
      <c r="A49" s="74" t="s">
        <v>53</v>
      </c>
      <c r="B49" s="6" t="s">
        <v>54</v>
      </c>
      <c r="C49" s="3" t="s">
        <v>2541</v>
      </c>
      <c r="D49" s="3">
        <v>2009</v>
      </c>
      <c r="E49" s="7" t="s">
        <v>2542</v>
      </c>
      <c r="F49" s="8" t="s">
        <v>2192</v>
      </c>
      <c r="G49" s="3">
        <v>3</v>
      </c>
      <c r="H49" s="3"/>
      <c r="I49" s="3"/>
      <c r="J49" s="3">
        <v>3</v>
      </c>
      <c r="L49" s="73"/>
    </row>
    <row r="50" spans="1:30" ht="15">
      <c r="A50" s="74" t="s">
        <v>53</v>
      </c>
      <c r="B50" s="6" t="s">
        <v>54</v>
      </c>
      <c r="C50" s="7" t="s">
        <v>2543</v>
      </c>
      <c r="D50" s="3">
        <v>2009</v>
      </c>
      <c r="E50" s="3" t="s">
        <v>2544</v>
      </c>
      <c r="F50" s="3" t="s">
        <v>2221</v>
      </c>
      <c r="G50" s="3">
        <v>3</v>
      </c>
      <c r="H50" s="3"/>
      <c r="I50" s="3"/>
      <c r="J50" s="3">
        <v>58</v>
      </c>
      <c r="L50" s="73"/>
    </row>
    <row r="51" spans="1:30" ht="15">
      <c r="A51" s="74" t="s">
        <v>53</v>
      </c>
      <c r="B51" s="6" t="s">
        <v>54</v>
      </c>
      <c r="C51" s="7" t="s">
        <v>2545</v>
      </c>
      <c r="D51" s="3">
        <v>2010</v>
      </c>
      <c r="E51" s="3" t="s">
        <v>2546</v>
      </c>
      <c r="F51" s="7" t="s">
        <v>61</v>
      </c>
      <c r="G51" s="3">
        <v>3</v>
      </c>
      <c r="H51" s="3"/>
      <c r="I51" s="3"/>
      <c r="J51" s="3">
        <v>32</v>
      </c>
      <c r="L51" s="73"/>
    </row>
    <row r="52" spans="1:30" ht="15">
      <c r="A52" s="74" t="s">
        <v>53</v>
      </c>
      <c r="B52" s="6" t="s">
        <v>54</v>
      </c>
      <c r="C52" s="86" t="s">
        <v>2547</v>
      </c>
      <c r="D52" s="87">
        <v>2007</v>
      </c>
      <c r="E52" s="88" t="s">
        <v>2548</v>
      </c>
      <c r="F52" s="89" t="s">
        <v>2479</v>
      </c>
      <c r="G52" s="87">
        <v>3</v>
      </c>
      <c r="H52" s="87">
        <v>3</v>
      </c>
      <c r="I52" s="87">
        <v>3</v>
      </c>
      <c r="J52" s="87">
        <v>131</v>
      </c>
      <c r="K52" s="90">
        <v>43916</v>
      </c>
      <c r="L52" s="91" t="s">
        <v>2549</v>
      </c>
      <c r="M52" s="92"/>
      <c r="N52" s="92"/>
      <c r="O52" s="92"/>
      <c r="P52" s="92"/>
      <c r="Q52" s="92"/>
      <c r="R52" s="92"/>
      <c r="S52" s="92"/>
      <c r="T52" s="92"/>
      <c r="U52" s="92"/>
      <c r="V52" s="92"/>
      <c r="W52" s="92"/>
      <c r="X52" s="92"/>
      <c r="Y52" s="92"/>
      <c r="Z52" s="92"/>
      <c r="AA52" s="92"/>
      <c r="AB52" s="92"/>
      <c r="AC52" s="92"/>
      <c r="AD52" s="86"/>
    </row>
    <row r="53" spans="1:30" ht="15">
      <c r="A53" s="74" t="s">
        <v>53</v>
      </c>
      <c r="B53" s="6" t="s">
        <v>54</v>
      </c>
      <c r="C53" s="88" t="s">
        <v>2550</v>
      </c>
      <c r="D53" s="87">
        <v>2007</v>
      </c>
      <c r="E53" s="86" t="s">
        <v>2551</v>
      </c>
      <c r="F53" s="89" t="s">
        <v>2552</v>
      </c>
      <c r="G53" s="87">
        <v>3</v>
      </c>
      <c r="H53" s="87">
        <v>3</v>
      </c>
      <c r="I53" s="87">
        <v>3</v>
      </c>
      <c r="J53" s="87">
        <v>101</v>
      </c>
      <c r="K53" s="90">
        <v>43916</v>
      </c>
      <c r="L53" s="91" t="s">
        <v>2553</v>
      </c>
      <c r="M53" s="92"/>
      <c r="N53" s="92"/>
      <c r="O53" s="92"/>
      <c r="P53" s="92"/>
      <c r="Q53" s="92"/>
      <c r="R53" s="92"/>
      <c r="S53" s="92"/>
      <c r="T53" s="92"/>
      <c r="U53" s="92"/>
      <c r="V53" s="92"/>
      <c r="W53" s="92"/>
      <c r="X53" s="92"/>
      <c r="Y53" s="92"/>
      <c r="Z53" s="92"/>
      <c r="AA53" s="92"/>
      <c r="AB53" s="92"/>
      <c r="AC53" s="92"/>
      <c r="AD53" s="86"/>
    </row>
    <row r="54" spans="1:30" ht="15">
      <c r="A54" s="74" t="s">
        <v>53</v>
      </c>
      <c r="B54" s="6" t="s">
        <v>54</v>
      </c>
      <c r="C54" s="86" t="s">
        <v>2554</v>
      </c>
      <c r="D54" s="87">
        <v>2007</v>
      </c>
      <c r="E54" s="88" t="s">
        <v>2555</v>
      </c>
      <c r="F54" s="89" t="s">
        <v>88</v>
      </c>
      <c r="G54" s="87">
        <v>3</v>
      </c>
      <c r="H54" s="87">
        <v>3</v>
      </c>
      <c r="I54" s="87">
        <v>3</v>
      </c>
      <c r="J54" s="87">
        <v>46</v>
      </c>
      <c r="K54" s="90">
        <v>43916</v>
      </c>
      <c r="L54" s="93" t="s">
        <v>2556</v>
      </c>
      <c r="M54" s="92"/>
      <c r="N54" s="92"/>
      <c r="O54" s="92"/>
      <c r="P54" s="92"/>
      <c r="Q54" s="92"/>
      <c r="R54" s="92"/>
      <c r="S54" s="92"/>
      <c r="T54" s="92"/>
      <c r="U54" s="92"/>
      <c r="V54" s="92"/>
      <c r="W54" s="92"/>
      <c r="X54" s="92"/>
      <c r="Y54" s="92"/>
      <c r="Z54" s="92"/>
      <c r="AA54" s="92"/>
      <c r="AB54" s="92"/>
      <c r="AC54" s="92"/>
      <c r="AD54" s="86"/>
    </row>
    <row r="55" spans="1:30" ht="15">
      <c r="A55" s="74" t="s">
        <v>53</v>
      </c>
      <c r="B55" s="6" t="s">
        <v>54</v>
      </c>
      <c r="C55" s="88" t="s">
        <v>2557</v>
      </c>
      <c r="D55" s="87">
        <v>2007</v>
      </c>
      <c r="E55" s="88" t="s">
        <v>2558</v>
      </c>
      <c r="F55" s="89" t="s">
        <v>96</v>
      </c>
      <c r="G55" s="87">
        <v>3</v>
      </c>
      <c r="H55" s="87">
        <v>3</v>
      </c>
      <c r="I55" s="87">
        <v>3</v>
      </c>
      <c r="J55" s="87">
        <v>60</v>
      </c>
      <c r="K55" s="90">
        <v>43916</v>
      </c>
      <c r="L55" s="94" t="s">
        <v>2559</v>
      </c>
      <c r="M55" s="92"/>
      <c r="N55" s="92"/>
      <c r="O55" s="92"/>
      <c r="P55" s="92"/>
      <c r="Q55" s="92"/>
      <c r="R55" s="92"/>
      <c r="S55" s="92"/>
      <c r="T55" s="92"/>
      <c r="U55" s="92"/>
      <c r="V55" s="92"/>
      <c r="W55" s="92"/>
      <c r="X55" s="92"/>
      <c r="Y55" s="92"/>
      <c r="Z55" s="92"/>
      <c r="AA55" s="92"/>
      <c r="AB55" s="92"/>
      <c r="AC55" s="92"/>
      <c r="AD55" s="86"/>
    </row>
    <row r="56" spans="1:30" ht="15">
      <c r="A56" s="74" t="s">
        <v>53</v>
      </c>
      <c r="B56" s="6" t="s">
        <v>54</v>
      </c>
      <c r="C56" s="95" t="s">
        <v>2560</v>
      </c>
      <c r="D56" s="87">
        <v>2008</v>
      </c>
      <c r="E56" s="88" t="s">
        <v>2561</v>
      </c>
      <c r="F56" s="89" t="s">
        <v>88</v>
      </c>
      <c r="G56" s="87">
        <v>1</v>
      </c>
      <c r="H56" s="87">
        <v>1</v>
      </c>
      <c r="I56" s="87">
        <v>1</v>
      </c>
      <c r="J56" s="87">
        <v>21</v>
      </c>
      <c r="K56" s="90">
        <v>43916</v>
      </c>
      <c r="L56" s="93" t="s">
        <v>2562</v>
      </c>
      <c r="M56" s="92"/>
      <c r="N56" s="92"/>
      <c r="O56" s="92"/>
      <c r="P56" s="92"/>
      <c r="Q56" s="92"/>
      <c r="R56" s="92"/>
      <c r="S56" s="92"/>
      <c r="T56" s="92"/>
      <c r="U56" s="92"/>
      <c r="V56" s="92"/>
      <c r="W56" s="92"/>
      <c r="X56" s="92"/>
      <c r="Y56" s="92"/>
      <c r="Z56" s="92"/>
      <c r="AA56" s="92"/>
      <c r="AB56" s="92"/>
      <c r="AC56" s="92"/>
      <c r="AD56" s="86"/>
    </row>
    <row r="57" spans="1:30" ht="15">
      <c r="A57" s="74" t="s">
        <v>53</v>
      </c>
      <c r="B57" s="6" t="s">
        <v>54</v>
      </c>
      <c r="C57" s="88" t="s">
        <v>2563</v>
      </c>
      <c r="D57" s="87">
        <v>2008</v>
      </c>
      <c r="E57" s="88" t="s">
        <v>2564</v>
      </c>
      <c r="F57" s="89" t="s">
        <v>2221</v>
      </c>
      <c r="G57" s="87">
        <v>2</v>
      </c>
      <c r="H57" s="87">
        <v>1</v>
      </c>
      <c r="I57" s="87">
        <v>1</v>
      </c>
      <c r="J57" s="87">
        <v>159</v>
      </c>
      <c r="K57" s="90">
        <v>43916</v>
      </c>
      <c r="L57" s="96" t="s">
        <v>2565</v>
      </c>
      <c r="M57" s="86" t="s">
        <v>2476</v>
      </c>
      <c r="N57" s="86"/>
      <c r="O57" s="86"/>
      <c r="P57" s="86"/>
      <c r="Q57" s="86"/>
      <c r="R57" s="86"/>
      <c r="S57" s="86"/>
      <c r="T57" s="86"/>
      <c r="U57" s="86"/>
      <c r="V57" s="86"/>
      <c r="W57" s="86"/>
      <c r="X57" s="86"/>
      <c r="Y57" s="86"/>
      <c r="Z57" s="86"/>
      <c r="AA57" s="86"/>
      <c r="AB57" s="86"/>
      <c r="AC57" s="86"/>
      <c r="AD57" s="86"/>
    </row>
    <row r="58" spans="1:30" ht="15">
      <c r="A58" s="74" t="s">
        <v>53</v>
      </c>
      <c r="B58" s="6" t="s">
        <v>54</v>
      </c>
      <c r="C58" s="86" t="s">
        <v>2566</v>
      </c>
      <c r="D58" s="87">
        <v>2008</v>
      </c>
      <c r="E58" s="88" t="s">
        <v>2567</v>
      </c>
      <c r="F58" s="89" t="s">
        <v>2252</v>
      </c>
      <c r="G58" s="87">
        <v>2</v>
      </c>
      <c r="H58" s="87">
        <v>1</v>
      </c>
      <c r="I58" s="87">
        <v>1</v>
      </c>
      <c r="J58" s="87">
        <v>63</v>
      </c>
      <c r="K58" s="90">
        <v>43916</v>
      </c>
      <c r="L58" s="97" t="s">
        <v>2568</v>
      </c>
      <c r="M58" s="92"/>
      <c r="N58" s="92"/>
      <c r="O58" s="92"/>
      <c r="P58" s="92"/>
      <c r="Q58" s="92"/>
      <c r="R58" s="92"/>
      <c r="S58" s="92"/>
      <c r="T58" s="92"/>
      <c r="U58" s="92"/>
      <c r="V58" s="92"/>
      <c r="W58" s="92"/>
      <c r="X58" s="92"/>
      <c r="Y58" s="92"/>
      <c r="Z58" s="92"/>
      <c r="AA58" s="92"/>
      <c r="AB58" s="92"/>
      <c r="AC58" s="92"/>
      <c r="AD58" s="86"/>
    </row>
    <row r="59" spans="1:30" ht="15">
      <c r="A59" s="74" t="s">
        <v>53</v>
      </c>
      <c r="B59" s="6" t="s">
        <v>54</v>
      </c>
      <c r="C59" s="88" t="s">
        <v>2569</v>
      </c>
      <c r="D59" s="87">
        <v>2008</v>
      </c>
      <c r="E59" s="88" t="s">
        <v>2570</v>
      </c>
      <c r="F59" s="89" t="s">
        <v>88</v>
      </c>
      <c r="G59" s="87">
        <v>1</v>
      </c>
      <c r="H59" s="87">
        <v>1</v>
      </c>
      <c r="I59" s="87">
        <v>1</v>
      </c>
      <c r="J59" s="87">
        <v>23</v>
      </c>
      <c r="K59" s="90">
        <v>43916</v>
      </c>
      <c r="L59" s="98" t="s">
        <v>2571</v>
      </c>
      <c r="M59" s="86" t="s">
        <v>2476</v>
      </c>
      <c r="N59" s="86"/>
      <c r="O59" s="86"/>
      <c r="P59" s="86"/>
      <c r="Q59" s="86"/>
      <c r="R59" s="86"/>
      <c r="S59" s="86"/>
      <c r="T59" s="86"/>
      <c r="U59" s="86"/>
      <c r="V59" s="86"/>
      <c r="W59" s="86"/>
      <c r="X59" s="86"/>
      <c r="Y59" s="86"/>
      <c r="Z59" s="86"/>
      <c r="AA59" s="86"/>
      <c r="AB59" s="86"/>
      <c r="AC59" s="86"/>
      <c r="AD59" s="86"/>
    </row>
    <row r="60" spans="1:30" ht="15">
      <c r="A60" s="74" t="s">
        <v>53</v>
      </c>
      <c r="B60" s="6" t="s">
        <v>54</v>
      </c>
      <c r="C60" s="88" t="s">
        <v>2572</v>
      </c>
      <c r="D60" s="87">
        <v>2008</v>
      </c>
      <c r="E60" s="86" t="s">
        <v>2573</v>
      </c>
      <c r="F60" s="89" t="s">
        <v>645</v>
      </c>
      <c r="G60" s="87">
        <v>3</v>
      </c>
      <c r="H60" s="87">
        <v>3</v>
      </c>
      <c r="I60" s="87">
        <v>3</v>
      </c>
      <c r="J60" s="87">
        <v>872</v>
      </c>
      <c r="K60" s="90">
        <v>43916</v>
      </c>
      <c r="L60" s="91" t="s">
        <v>2574</v>
      </c>
      <c r="M60" s="92"/>
      <c r="N60" s="92"/>
      <c r="O60" s="92"/>
      <c r="P60" s="92"/>
      <c r="Q60" s="92"/>
      <c r="R60" s="92"/>
      <c r="S60" s="92"/>
      <c r="T60" s="92"/>
      <c r="U60" s="92"/>
      <c r="V60" s="92"/>
      <c r="W60" s="92"/>
      <c r="X60" s="92"/>
      <c r="Y60" s="92"/>
      <c r="Z60" s="92"/>
      <c r="AA60" s="92"/>
      <c r="AB60" s="92"/>
      <c r="AC60" s="92"/>
      <c r="AD60" s="86"/>
    </row>
    <row r="61" spans="1:30" ht="15">
      <c r="A61" s="74" t="s">
        <v>53</v>
      </c>
      <c r="B61" s="6" t="s">
        <v>54</v>
      </c>
      <c r="C61" s="86" t="s">
        <v>2575</v>
      </c>
      <c r="D61" s="87">
        <v>2008</v>
      </c>
      <c r="E61" s="88" t="s">
        <v>2576</v>
      </c>
      <c r="F61" s="89" t="s">
        <v>471</v>
      </c>
      <c r="G61" s="87">
        <v>3</v>
      </c>
      <c r="H61" s="86"/>
      <c r="I61" s="86"/>
      <c r="J61" s="87">
        <v>71</v>
      </c>
      <c r="K61" s="86"/>
      <c r="L61" s="99"/>
      <c r="M61" s="86"/>
      <c r="N61" s="86"/>
      <c r="O61" s="86"/>
      <c r="P61" s="86"/>
      <c r="Q61" s="86"/>
      <c r="R61" s="86"/>
      <c r="S61" s="86"/>
      <c r="T61" s="86"/>
      <c r="U61" s="86"/>
      <c r="V61" s="86"/>
      <c r="W61" s="86"/>
      <c r="X61" s="86"/>
      <c r="Y61" s="86"/>
      <c r="Z61" s="86"/>
      <c r="AA61" s="86"/>
      <c r="AB61" s="86"/>
      <c r="AC61" s="86"/>
      <c r="AD61" s="86"/>
    </row>
    <row r="62" spans="1:30" ht="15">
      <c r="A62" s="74" t="s">
        <v>53</v>
      </c>
      <c r="B62" s="6" t="s">
        <v>54</v>
      </c>
      <c r="C62" s="88" t="s">
        <v>2577</v>
      </c>
      <c r="D62" s="87">
        <v>2008</v>
      </c>
      <c r="E62" s="88" t="s">
        <v>2578</v>
      </c>
      <c r="F62" s="89" t="s">
        <v>2214</v>
      </c>
      <c r="G62" s="87">
        <v>3</v>
      </c>
      <c r="H62" s="86"/>
      <c r="I62" s="86"/>
      <c r="J62" s="87">
        <v>13</v>
      </c>
      <c r="K62" s="86"/>
      <c r="L62" s="99"/>
      <c r="M62" s="86"/>
      <c r="N62" s="86"/>
      <c r="O62" s="86"/>
      <c r="P62" s="86"/>
      <c r="Q62" s="86"/>
      <c r="R62" s="86"/>
      <c r="S62" s="86"/>
      <c r="T62" s="86"/>
      <c r="U62" s="86"/>
      <c r="V62" s="86"/>
      <c r="W62" s="86"/>
      <c r="X62" s="86"/>
      <c r="Y62" s="86"/>
      <c r="Z62" s="86"/>
      <c r="AA62" s="86"/>
      <c r="AB62" s="86"/>
      <c r="AC62" s="86"/>
      <c r="AD62" s="86"/>
    </row>
    <row r="63" spans="1:30" ht="15">
      <c r="A63" s="74" t="s">
        <v>53</v>
      </c>
      <c r="B63" s="6" t="s">
        <v>54</v>
      </c>
      <c r="C63" s="86" t="s">
        <v>2579</v>
      </c>
      <c r="D63" s="87">
        <v>2009</v>
      </c>
      <c r="E63" s="88" t="s">
        <v>2580</v>
      </c>
      <c r="F63" s="89" t="s">
        <v>2581</v>
      </c>
      <c r="G63" s="87">
        <v>3</v>
      </c>
      <c r="H63" s="86"/>
      <c r="I63" s="86"/>
      <c r="J63" s="87">
        <v>58</v>
      </c>
      <c r="K63" s="86"/>
      <c r="L63" s="99"/>
      <c r="M63" s="86"/>
      <c r="N63" s="86"/>
      <c r="O63" s="86"/>
      <c r="P63" s="86"/>
      <c r="Q63" s="86"/>
      <c r="R63" s="86"/>
      <c r="S63" s="86"/>
      <c r="T63" s="86"/>
      <c r="U63" s="86"/>
      <c r="V63" s="86"/>
      <c r="W63" s="86"/>
      <c r="X63" s="86"/>
      <c r="Y63" s="86"/>
      <c r="Z63" s="86"/>
      <c r="AA63" s="86"/>
      <c r="AB63" s="86"/>
      <c r="AC63" s="86"/>
      <c r="AD63" s="86"/>
    </row>
    <row r="64" spans="1:30" ht="15">
      <c r="A64" s="74" t="s">
        <v>53</v>
      </c>
      <c r="B64" s="6" t="s">
        <v>54</v>
      </c>
      <c r="C64" s="88" t="s">
        <v>2582</v>
      </c>
      <c r="D64" s="87">
        <v>2009</v>
      </c>
      <c r="E64" s="88" t="s">
        <v>2583</v>
      </c>
      <c r="F64" s="89" t="s">
        <v>88</v>
      </c>
      <c r="G64" s="87">
        <v>3</v>
      </c>
      <c r="H64" s="86"/>
      <c r="I64" s="86"/>
      <c r="J64" s="87">
        <v>14</v>
      </c>
      <c r="K64" s="86"/>
      <c r="L64" s="99"/>
      <c r="M64" s="86"/>
      <c r="N64" s="86"/>
      <c r="O64" s="86"/>
      <c r="P64" s="86"/>
      <c r="Q64" s="86"/>
      <c r="R64" s="86"/>
      <c r="S64" s="86"/>
      <c r="T64" s="86"/>
      <c r="U64" s="86"/>
      <c r="V64" s="86"/>
      <c r="W64" s="86"/>
      <c r="X64" s="86"/>
      <c r="Y64" s="86"/>
      <c r="Z64" s="86"/>
      <c r="AA64" s="86"/>
      <c r="AB64" s="86"/>
      <c r="AC64" s="86"/>
      <c r="AD64" s="86"/>
    </row>
    <row r="65" spans="1:30" ht="15">
      <c r="A65" s="74" t="s">
        <v>53</v>
      </c>
      <c r="B65" s="6" t="s">
        <v>54</v>
      </c>
      <c r="C65" s="88" t="s">
        <v>2584</v>
      </c>
      <c r="D65" s="87">
        <v>2009</v>
      </c>
      <c r="E65" s="88" t="s">
        <v>2585</v>
      </c>
      <c r="F65" s="86" t="s">
        <v>2220</v>
      </c>
      <c r="G65" s="87">
        <v>3</v>
      </c>
      <c r="H65" s="86"/>
      <c r="I65" s="86"/>
      <c r="J65" s="87">
        <v>42</v>
      </c>
      <c r="K65" s="86"/>
      <c r="L65" s="99"/>
      <c r="M65" s="86"/>
      <c r="N65" s="86"/>
      <c r="O65" s="86"/>
      <c r="P65" s="86"/>
      <c r="Q65" s="86"/>
      <c r="R65" s="86"/>
      <c r="S65" s="86"/>
      <c r="T65" s="86"/>
      <c r="U65" s="86"/>
      <c r="V65" s="86"/>
      <c r="W65" s="86"/>
      <c r="X65" s="86"/>
      <c r="Y65" s="86"/>
      <c r="Z65" s="86"/>
      <c r="AA65" s="86"/>
      <c r="AB65" s="86"/>
      <c r="AC65" s="86"/>
      <c r="AD65" s="86"/>
    </row>
    <row r="66" spans="1:30" ht="15">
      <c r="A66" s="74" t="s">
        <v>53</v>
      </c>
      <c r="B66" s="6" t="s">
        <v>54</v>
      </c>
      <c r="C66" s="88" t="s">
        <v>2586</v>
      </c>
      <c r="D66" s="87">
        <v>2009</v>
      </c>
      <c r="E66" s="88" t="s">
        <v>2587</v>
      </c>
      <c r="F66" s="89" t="s">
        <v>2588</v>
      </c>
      <c r="G66" s="87">
        <v>3</v>
      </c>
      <c r="H66" s="86"/>
      <c r="I66" s="86"/>
      <c r="J66" s="87">
        <v>31</v>
      </c>
      <c r="K66" s="86"/>
      <c r="L66" s="99"/>
      <c r="M66" s="86"/>
      <c r="N66" s="86"/>
      <c r="O66" s="86"/>
      <c r="P66" s="86"/>
      <c r="Q66" s="86"/>
      <c r="R66" s="86"/>
      <c r="S66" s="86"/>
      <c r="T66" s="86"/>
      <c r="U66" s="86"/>
      <c r="V66" s="86"/>
      <c r="W66" s="86"/>
      <c r="X66" s="86"/>
      <c r="Y66" s="86"/>
      <c r="Z66" s="86"/>
      <c r="AA66" s="86"/>
      <c r="AB66" s="86"/>
      <c r="AC66" s="86"/>
      <c r="AD66" s="86"/>
    </row>
    <row r="67" spans="1:30" ht="15">
      <c r="A67" s="74" t="s">
        <v>53</v>
      </c>
      <c r="B67" s="6" t="s">
        <v>54</v>
      </c>
      <c r="C67" s="88" t="s">
        <v>2589</v>
      </c>
      <c r="D67" s="87">
        <v>2009</v>
      </c>
      <c r="E67" s="88" t="s">
        <v>2590</v>
      </c>
      <c r="F67" s="89" t="s">
        <v>2591</v>
      </c>
      <c r="G67" s="87">
        <v>3</v>
      </c>
      <c r="H67" s="86"/>
      <c r="I67" s="86"/>
      <c r="J67" s="87">
        <v>81</v>
      </c>
      <c r="K67" s="86"/>
      <c r="L67" s="99"/>
      <c r="M67" s="86"/>
      <c r="N67" s="86"/>
      <c r="O67" s="86"/>
      <c r="P67" s="86"/>
      <c r="Q67" s="86"/>
      <c r="R67" s="86"/>
      <c r="S67" s="86"/>
      <c r="T67" s="86"/>
      <c r="U67" s="86"/>
      <c r="V67" s="86"/>
      <c r="W67" s="86"/>
      <c r="X67" s="86"/>
      <c r="Y67" s="86"/>
      <c r="Z67" s="86"/>
      <c r="AA67" s="86"/>
      <c r="AB67" s="86"/>
      <c r="AC67" s="86"/>
      <c r="AD67" s="86"/>
    </row>
    <row r="68" spans="1:30" ht="15">
      <c r="A68" s="74" t="s">
        <v>53</v>
      </c>
      <c r="B68" s="6" t="s">
        <v>54</v>
      </c>
      <c r="C68" s="88" t="s">
        <v>2592</v>
      </c>
      <c r="D68" s="87">
        <v>2009</v>
      </c>
      <c r="E68" s="88" t="s">
        <v>2593</v>
      </c>
      <c r="F68" s="89" t="s">
        <v>88</v>
      </c>
      <c r="G68" s="87">
        <v>3</v>
      </c>
      <c r="H68" s="86"/>
      <c r="I68" s="86"/>
      <c r="J68" s="87">
        <v>38</v>
      </c>
      <c r="K68" s="86"/>
      <c r="L68" s="99"/>
      <c r="M68" s="86"/>
      <c r="N68" s="86"/>
      <c r="O68" s="86"/>
      <c r="P68" s="86"/>
      <c r="Q68" s="86"/>
      <c r="R68" s="86"/>
      <c r="S68" s="86"/>
      <c r="T68" s="86"/>
      <c r="U68" s="86"/>
      <c r="V68" s="86"/>
      <c r="W68" s="86"/>
      <c r="X68" s="86"/>
      <c r="Y68" s="86"/>
      <c r="Z68" s="86"/>
      <c r="AA68" s="86"/>
      <c r="AB68" s="86"/>
      <c r="AC68" s="86"/>
      <c r="AD68" s="86"/>
    </row>
    <row r="69" spans="1:30" ht="15">
      <c r="A69" s="74" t="s">
        <v>53</v>
      </c>
      <c r="B69" s="6" t="s">
        <v>54</v>
      </c>
      <c r="C69" s="88" t="s">
        <v>2594</v>
      </c>
      <c r="D69" s="87">
        <v>2009</v>
      </c>
      <c r="E69" s="88" t="s">
        <v>2595</v>
      </c>
      <c r="F69" s="86" t="s">
        <v>200</v>
      </c>
      <c r="G69" s="87">
        <v>3</v>
      </c>
      <c r="H69" s="86"/>
      <c r="I69" s="86"/>
      <c r="J69" s="87">
        <v>886</v>
      </c>
      <c r="K69" s="86"/>
      <c r="L69" s="99"/>
      <c r="M69" s="86"/>
      <c r="N69" s="86"/>
      <c r="O69" s="86"/>
      <c r="P69" s="86"/>
      <c r="Q69" s="86"/>
      <c r="R69" s="86"/>
      <c r="S69" s="86"/>
      <c r="T69" s="86"/>
      <c r="U69" s="86"/>
      <c r="V69" s="86"/>
      <c r="W69" s="86"/>
      <c r="X69" s="86"/>
      <c r="Y69" s="86"/>
      <c r="Z69" s="86"/>
      <c r="AA69" s="86"/>
      <c r="AB69" s="86"/>
      <c r="AC69" s="86"/>
      <c r="AD69" s="86"/>
    </row>
    <row r="70" spans="1:30" ht="15">
      <c r="A70" s="74" t="s">
        <v>53</v>
      </c>
      <c r="B70" s="6" t="s">
        <v>54</v>
      </c>
      <c r="C70" s="88" t="s">
        <v>2596</v>
      </c>
      <c r="D70" s="87">
        <v>2009</v>
      </c>
      <c r="E70" s="86" t="s">
        <v>2597</v>
      </c>
      <c r="F70" s="89" t="s">
        <v>2588</v>
      </c>
      <c r="G70" s="87">
        <v>3</v>
      </c>
      <c r="H70" s="86"/>
      <c r="I70" s="86"/>
      <c r="J70" s="87">
        <v>73</v>
      </c>
      <c r="K70" s="86"/>
      <c r="L70" s="100"/>
      <c r="M70" s="86" t="s">
        <v>2476</v>
      </c>
      <c r="N70" s="86"/>
      <c r="O70" s="86"/>
      <c r="P70" s="86"/>
      <c r="Q70" s="86"/>
      <c r="R70" s="86"/>
      <c r="S70" s="86"/>
      <c r="T70" s="86"/>
      <c r="U70" s="86"/>
      <c r="V70" s="86"/>
      <c r="W70" s="86"/>
      <c r="X70" s="86"/>
      <c r="Y70" s="86"/>
      <c r="Z70" s="86"/>
      <c r="AA70" s="86"/>
      <c r="AB70" s="86"/>
      <c r="AC70" s="86"/>
      <c r="AD70" s="86"/>
    </row>
    <row r="71" spans="1:30" ht="15">
      <c r="A71" s="74" t="s">
        <v>53</v>
      </c>
      <c r="B71" s="6" t="s">
        <v>54</v>
      </c>
      <c r="C71" s="86" t="s">
        <v>2598</v>
      </c>
      <c r="D71" s="87">
        <v>2008</v>
      </c>
      <c r="E71" s="86" t="s">
        <v>2599</v>
      </c>
      <c r="F71" s="89" t="s">
        <v>2229</v>
      </c>
      <c r="G71" s="87">
        <v>3</v>
      </c>
      <c r="H71" s="86"/>
      <c r="I71" s="86"/>
      <c r="J71" s="87">
        <v>73</v>
      </c>
      <c r="K71" s="86"/>
      <c r="L71" s="86"/>
      <c r="M71" s="86"/>
      <c r="N71" s="86"/>
      <c r="O71" s="86"/>
      <c r="P71" s="86"/>
      <c r="Q71" s="86"/>
      <c r="R71" s="86"/>
      <c r="S71" s="86"/>
      <c r="T71" s="86"/>
      <c r="U71" s="86"/>
      <c r="V71" s="86"/>
      <c r="W71" s="86"/>
      <c r="X71" s="86"/>
      <c r="Y71" s="86"/>
      <c r="Z71" s="86"/>
      <c r="AA71" s="86"/>
      <c r="AB71" s="86"/>
      <c r="AC71" s="86"/>
      <c r="AD71" s="86"/>
    </row>
    <row r="72" spans="1:30" ht="15">
      <c r="A72" s="74" t="s">
        <v>53</v>
      </c>
      <c r="B72" s="6" t="s">
        <v>54</v>
      </c>
      <c r="C72" s="86" t="s">
        <v>2600</v>
      </c>
      <c r="D72" s="87">
        <v>2008</v>
      </c>
      <c r="E72" s="86" t="s">
        <v>2601</v>
      </c>
      <c r="F72" s="86" t="s">
        <v>2602</v>
      </c>
      <c r="G72" s="87">
        <v>2</v>
      </c>
      <c r="H72" s="86"/>
      <c r="I72" s="86"/>
      <c r="J72" s="87">
        <v>101</v>
      </c>
      <c r="K72" s="86"/>
      <c r="L72" s="86"/>
      <c r="M72" s="86"/>
      <c r="N72" s="86"/>
      <c r="O72" s="86"/>
      <c r="P72" s="86"/>
      <c r="Q72" s="86"/>
      <c r="R72" s="86"/>
      <c r="S72" s="86"/>
      <c r="T72" s="86"/>
      <c r="U72" s="86"/>
      <c r="V72" s="86"/>
      <c r="W72" s="86"/>
      <c r="X72" s="86"/>
      <c r="Y72" s="86"/>
      <c r="Z72" s="86"/>
      <c r="AA72" s="86"/>
      <c r="AB72" s="86"/>
      <c r="AC72" s="86"/>
      <c r="AD72" s="86"/>
    </row>
    <row r="73" spans="1:30" ht="15">
      <c r="A73" s="74" t="s">
        <v>53</v>
      </c>
      <c r="B73" s="6" t="s">
        <v>54</v>
      </c>
      <c r="C73" s="88" t="s">
        <v>2603</v>
      </c>
      <c r="D73" s="87">
        <v>2009</v>
      </c>
      <c r="E73" s="88" t="s">
        <v>2604</v>
      </c>
      <c r="F73" s="89" t="s">
        <v>88</v>
      </c>
      <c r="G73" s="87">
        <v>3</v>
      </c>
      <c r="H73" s="86"/>
      <c r="I73" s="86"/>
      <c r="J73" s="87">
        <v>45</v>
      </c>
      <c r="K73" s="86"/>
      <c r="L73" s="86"/>
      <c r="M73" s="86"/>
      <c r="N73" s="86"/>
      <c r="O73" s="86"/>
      <c r="P73" s="86"/>
      <c r="Q73" s="86"/>
      <c r="R73" s="86"/>
      <c r="S73" s="86"/>
      <c r="T73" s="86"/>
      <c r="U73" s="86"/>
      <c r="V73" s="86"/>
      <c r="W73" s="86"/>
      <c r="X73" s="86"/>
      <c r="Y73" s="86"/>
      <c r="Z73" s="86"/>
      <c r="AA73" s="86"/>
      <c r="AB73" s="86"/>
      <c r="AC73" s="86"/>
      <c r="AD73" s="86"/>
    </row>
    <row r="74" spans="1:30" ht="15">
      <c r="A74" s="74" t="s">
        <v>53</v>
      </c>
      <c r="B74" s="6" t="s">
        <v>54</v>
      </c>
      <c r="C74" s="86" t="s">
        <v>2605</v>
      </c>
      <c r="D74" s="87">
        <v>2008</v>
      </c>
      <c r="E74" s="88" t="s">
        <v>2606</v>
      </c>
      <c r="F74" s="86" t="s">
        <v>2243</v>
      </c>
      <c r="G74" s="87">
        <v>3</v>
      </c>
      <c r="H74" s="86"/>
      <c r="I74" s="86"/>
      <c r="J74" s="87">
        <v>22</v>
      </c>
      <c r="K74" s="86"/>
      <c r="L74" s="86"/>
      <c r="M74" s="86"/>
      <c r="N74" s="86"/>
      <c r="O74" s="86"/>
      <c r="P74" s="86"/>
      <c r="Q74" s="86"/>
      <c r="R74" s="86"/>
      <c r="S74" s="86"/>
      <c r="T74" s="86"/>
      <c r="U74" s="86"/>
      <c r="V74" s="86"/>
      <c r="W74" s="86"/>
      <c r="X74" s="86"/>
      <c r="Y74" s="86"/>
      <c r="Z74" s="86"/>
      <c r="AA74" s="86"/>
      <c r="AB74" s="86"/>
      <c r="AC74" s="86"/>
      <c r="AD74" s="86"/>
    </row>
    <row r="75" spans="1:30" ht="15">
      <c r="A75" s="74" t="s">
        <v>53</v>
      </c>
      <c r="B75" s="6" t="s">
        <v>54</v>
      </c>
      <c r="C75" s="86" t="s">
        <v>2607</v>
      </c>
      <c r="D75" s="87">
        <v>2008</v>
      </c>
      <c r="E75" s="88" t="s">
        <v>2608</v>
      </c>
      <c r="F75" s="86" t="s">
        <v>2609</v>
      </c>
      <c r="G75" s="87">
        <v>1</v>
      </c>
      <c r="H75" s="86"/>
      <c r="I75" s="86"/>
      <c r="J75" s="87">
        <v>284</v>
      </c>
      <c r="K75" s="86"/>
      <c r="L75" s="86"/>
      <c r="M75" s="86"/>
      <c r="N75" s="86"/>
      <c r="O75" s="86"/>
      <c r="P75" s="86"/>
      <c r="Q75" s="86"/>
      <c r="R75" s="86"/>
      <c r="S75" s="86"/>
      <c r="T75" s="86"/>
      <c r="U75" s="86"/>
      <c r="V75" s="86"/>
      <c r="W75" s="86"/>
      <c r="X75" s="86"/>
      <c r="Y75" s="86"/>
      <c r="Z75" s="86"/>
      <c r="AA75" s="86"/>
      <c r="AB75" s="86"/>
      <c r="AC75" s="86"/>
      <c r="AD75" s="86"/>
    </row>
    <row r="76" spans="1:30" ht="15">
      <c r="A76" s="74" t="s">
        <v>53</v>
      </c>
      <c r="B76" s="6" t="s">
        <v>54</v>
      </c>
      <c r="C76" s="88" t="s">
        <v>2610</v>
      </c>
      <c r="D76" s="87">
        <v>2008</v>
      </c>
      <c r="E76" s="86" t="s">
        <v>2611</v>
      </c>
      <c r="F76" s="86" t="s">
        <v>2258</v>
      </c>
      <c r="G76" s="87">
        <v>3</v>
      </c>
      <c r="H76" s="86"/>
      <c r="I76" s="86"/>
      <c r="J76" s="87">
        <v>73</v>
      </c>
      <c r="K76" s="86"/>
      <c r="L76" s="86"/>
      <c r="M76" s="86"/>
      <c r="N76" s="86"/>
      <c r="O76" s="86"/>
      <c r="P76" s="86"/>
      <c r="Q76" s="86"/>
      <c r="R76" s="86"/>
      <c r="S76" s="86"/>
      <c r="T76" s="86"/>
      <c r="U76" s="86"/>
      <c r="V76" s="86"/>
      <c r="W76" s="86"/>
      <c r="X76" s="86"/>
      <c r="Y76" s="86"/>
      <c r="Z76" s="86"/>
      <c r="AA76" s="86"/>
      <c r="AB76" s="86"/>
      <c r="AC76" s="86"/>
      <c r="AD76" s="86"/>
    </row>
    <row r="77" spans="1:30" ht="15">
      <c r="A77" s="74" t="s">
        <v>53</v>
      </c>
      <c r="B77" s="6" t="s">
        <v>54</v>
      </c>
      <c r="C77" s="88" t="s">
        <v>2612</v>
      </c>
      <c r="D77" s="87">
        <v>2009</v>
      </c>
      <c r="E77" s="88" t="s">
        <v>2613</v>
      </c>
      <c r="F77" s="86" t="s">
        <v>2250</v>
      </c>
      <c r="G77" s="87">
        <v>3</v>
      </c>
      <c r="H77" s="86"/>
      <c r="I77" s="86"/>
      <c r="J77" s="87">
        <v>18</v>
      </c>
      <c r="K77" s="86"/>
      <c r="L77" s="86"/>
      <c r="M77" s="86"/>
      <c r="N77" s="86"/>
      <c r="O77" s="86"/>
      <c r="P77" s="86"/>
      <c r="Q77" s="86"/>
      <c r="R77" s="86"/>
      <c r="S77" s="86"/>
      <c r="T77" s="86"/>
      <c r="U77" s="86"/>
      <c r="V77" s="86"/>
      <c r="W77" s="86"/>
      <c r="X77" s="86"/>
      <c r="Y77" s="86"/>
      <c r="Z77" s="86"/>
      <c r="AA77" s="86"/>
      <c r="AB77" s="86"/>
      <c r="AC77" s="86"/>
      <c r="AD77" s="86"/>
    </row>
    <row r="78" spans="1:30" ht="15">
      <c r="A78" s="1" t="s">
        <v>846</v>
      </c>
      <c r="B78" s="2">
        <v>410315</v>
      </c>
      <c r="C78" s="86" t="s">
        <v>2614</v>
      </c>
      <c r="D78" s="87">
        <v>2006</v>
      </c>
      <c r="E78" s="86" t="s">
        <v>856</v>
      </c>
      <c r="F78" s="86" t="s">
        <v>2235</v>
      </c>
      <c r="G78" s="87">
        <v>2</v>
      </c>
      <c r="H78" s="86"/>
      <c r="I78" s="86"/>
      <c r="J78" s="87">
        <v>13</v>
      </c>
      <c r="K78" s="86"/>
      <c r="L78" s="86"/>
      <c r="M78" s="86"/>
      <c r="N78" s="86"/>
      <c r="O78" s="86"/>
      <c r="P78" s="86"/>
      <c r="Q78" s="86"/>
      <c r="R78" s="86"/>
      <c r="S78" s="86"/>
      <c r="T78" s="86"/>
      <c r="U78" s="86"/>
      <c r="V78" s="86"/>
      <c r="W78" s="86"/>
      <c r="X78" s="86"/>
      <c r="Y78" s="86"/>
      <c r="Z78" s="86"/>
      <c r="AA78" s="86"/>
      <c r="AB78" s="86"/>
      <c r="AC78" s="86"/>
      <c r="AD78" s="86"/>
    </row>
    <row r="79" spans="1:30" ht="15">
      <c r="A79" s="1" t="s">
        <v>846</v>
      </c>
      <c r="B79" s="2">
        <v>410315</v>
      </c>
      <c r="C79" s="86" t="s">
        <v>2615</v>
      </c>
      <c r="D79" s="87">
        <v>2006</v>
      </c>
      <c r="E79" s="86" t="s">
        <v>2616</v>
      </c>
      <c r="F79" s="86" t="s">
        <v>2213</v>
      </c>
      <c r="G79" s="87">
        <v>1</v>
      </c>
      <c r="H79" s="86"/>
      <c r="I79" s="86"/>
      <c r="J79" s="87">
        <v>47</v>
      </c>
      <c r="K79" s="86"/>
      <c r="L79" s="86"/>
      <c r="M79" s="86"/>
      <c r="N79" s="86"/>
      <c r="O79" s="86"/>
      <c r="P79" s="86"/>
      <c r="Q79" s="86"/>
      <c r="R79" s="86"/>
      <c r="S79" s="86"/>
      <c r="T79" s="86"/>
      <c r="U79" s="86"/>
      <c r="V79" s="86"/>
      <c r="W79" s="86"/>
      <c r="X79" s="86"/>
      <c r="Y79" s="86"/>
      <c r="Z79" s="86"/>
      <c r="AA79" s="86"/>
      <c r="AB79" s="86"/>
      <c r="AC79" s="86"/>
      <c r="AD79" s="86"/>
    </row>
    <row r="80" spans="1:30" ht="15">
      <c r="A80" s="1" t="s">
        <v>846</v>
      </c>
      <c r="B80" s="2">
        <v>410315</v>
      </c>
      <c r="C80" s="86" t="s">
        <v>2617</v>
      </c>
      <c r="D80" s="87">
        <v>2006</v>
      </c>
      <c r="E80" s="86" t="s">
        <v>848</v>
      </c>
      <c r="F80" s="86" t="s">
        <v>115</v>
      </c>
      <c r="G80" s="87">
        <v>1</v>
      </c>
      <c r="H80" s="86"/>
      <c r="I80" s="86"/>
      <c r="J80" s="87">
        <v>820</v>
      </c>
      <c r="K80" s="86"/>
      <c r="L80" s="86"/>
      <c r="M80" s="86"/>
      <c r="N80" s="86"/>
      <c r="O80" s="86"/>
      <c r="P80" s="86"/>
      <c r="Q80" s="86"/>
      <c r="R80" s="86"/>
      <c r="S80" s="86"/>
      <c r="T80" s="86"/>
      <c r="U80" s="86"/>
      <c r="V80" s="86"/>
      <c r="W80" s="86"/>
      <c r="X80" s="86"/>
      <c r="Y80" s="86"/>
      <c r="Z80" s="86"/>
      <c r="AA80" s="86"/>
      <c r="AB80" s="86"/>
      <c r="AC80" s="86"/>
      <c r="AD80" s="86"/>
    </row>
    <row r="81" spans="1:30" ht="15">
      <c r="A81" s="1" t="s">
        <v>846</v>
      </c>
      <c r="B81" s="2">
        <v>410315</v>
      </c>
      <c r="C81" s="86" t="s">
        <v>2618</v>
      </c>
      <c r="D81" s="87">
        <v>2005</v>
      </c>
      <c r="E81" s="86" t="s">
        <v>2619</v>
      </c>
      <c r="F81" s="86" t="s">
        <v>2218</v>
      </c>
      <c r="G81" s="87">
        <v>1</v>
      </c>
      <c r="H81" s="86"/>
      <c r="I81" s="86"/>
      <c r="J81" s="87">
        <v>153</v>
      </c>
      <c r="K81" s="86"/>
      <c r="L81" s="86"/>
      <c r="M81" s="86"/>
      <c r="N81" s="86"/>
      <c r="O81" s="86"/>
      <c r="P81" s="86"/>
      <c r="Q81" s="86"/>
      <c r="R81" s="86"/>
      <c r="S81" s="86"/>
      <c r="T81" s="86"/>
      <c r="U81" s="86"/>
      <c r="V81" s="86"/>
      <c r="W81" s="86"/>
      <c r="X81" s="86"/>
      <c r="Y81" s="86"/>
      <c r="Z81" s="86"/>
      <c r="AA81" s="86"/>
      <c r="AB81" s="86"/>
      <c r="AC81" s="86"/>
      <c r="AD81" s="86"/>
    </row>
    <row r="82" spans="1:30" ht="15">
      <c r="A82" s="1" t="s">
        <v>846</v>
      </c>
      <c r="B82" s="2">
        <v>410315</v>
      </c>
      <c r="C82" s="86" t="s">
        <v>2620</v>
      </c>
      <c r="D82" s="87">
        <v>2006</v>
      </c>
      <c r="E82" s="86" t="s">
        <v>2619</v>
      </c>
      <c r="F82" s="86" t="s">
        <v>461</v>
      </c>
      <c r="G82" s="87">
        <v>1</v>
      </c>
      <c r="H82" s="86"/>
      <c r="I82" s="86"/>
      <c r="J82" s="87">
        <v>15</v>
      </c>
      <c r="K82" s="86"/>
      <c r="L82" s="86"/>
      <c r="M82" s="86"/>
      <c r="N82" s="86"/>
      <c r="O82" s="86"/>
      <c r="P82" s="86"/>
      <c r="Q82" s="86"/>
      <c r="R82" s="86"/>
      <c r="S82" s="86"/>
      <c r="T82" s="86"/>
      <c r="U82" s="86"/>
      <c r="V82" s="86"/>
      <c r="W82" s="86"/>
      <c r="X82" s="86"/>
      <c r="Y82" s="86"/>
      <c r="Z82" s="86"/>
      <c r="AA82" s="86"/>
      <c r="AB82" s="86"/>
      <c r="AC82" s="86"/>
      <c r="AD82" s="86"/>
    </row>
    <row r="83" spans="1:30" ht="15">
      <c r="A83" s="1" t="s">
        <v>846</v>
      </c>
      <c r="B83" s="2">
        <v>410315</v>
      </c>
      <c r="C83" s="86" t="s">
        <v>2621</v>
      </c>
      <c r="D83" s="87">
        <v>2007</v>
      </c>
      <c r="E83" s="86" t="s">
        <v>2622</v>
      </c>
      <c r="F83" s="86" t="s">
        <v>1869</v>
      </c>
      <c r="G83" s="87">
        <v>2</v>
      </c>
      <c r="H83" s="86"/>
      <c r="I83" s="86"/>
      <c r="J83" s="87">
        <v>28</v>
      </c>
      <c r="K83" s="86"/>
      <c r="L83" s="86"/>
      <c r="M83" s="86"/>
      <c r="N83" s="86"/>
      <c r="O83" s="86"/>
      <c r="P83" s="86"/>
      <c r="Q83" s="86"/>
      <c r="R83" s="86"/>
      <c r="S83" s="86"/>
      <c r="T83" s="86"/>
      <c r="U83" s="86"/>
      <c r="V83" s="86"/>
      <c r="W83" s="86"/>
      <c r="X83" s="86"/>
      <c r="Y83" s="86"/>
      <c r="Z83" s="86"/>
      <c r="AA83" s="86"/>
      <c r="AB83" s="86"/>
      <c r="AC83" s="86"/>
      <c r="AD83" s="86"/>
    </row>
    <row r="84" spans="1:30" ht="15">
      <c r="A84" s="1" t="s">
        <v>846</v>
      </c>
      <c r="B84" s="2">
        <v>410315</v>
      </c>
      <c r="C84" s="86" t="s">
        <v>2623</v>
      </c>
      <c r="D84" s="87">
        <v>2008</v>
      </c>
      <c r="E84" s="86" t="s">
        <v>2624</v>
      </c>
      <c r="F84" s="86" t="s">
        <v>2247</v>
      </c>
      <c r="G84" s="87">
        <v>1</v>
      </c>
      <c r="H84" s="86"/>
      <c r="I84" s="86"/>
      <c r="J84" s="87">
        <v>36</v>
      </c>
      <c r="K84" s="86"/>
      <c r="L84" s="86"/>
      <c r="M84" s="86"/>
      <c r="N84" s="86"/>
      <c r="O84" s="86"/>
      <c r="P84" s="86"/>
      <c r="Q84" s="86"/>
      <c r="R84" s="86"/>
      <c r="S84" s="86"/>
      <c r="T84" s="86"/>
      <c r="U84" s="86"/>
      <c r="V84" s="86"/>
      <c r="W84" s="86"/>
      <c r="X84" s="86"/>
      <c r="Y84" s="86"/>
      <c r="Z84" s="86"/>
      <c r="AA84" s="86"/>
      <c r="AB84" s="86"/>
      <c r="AC84" s="86"/>
      <c r="AD84" s="86"/>
    </row>
    <row r="85" spans="1:30" ht="15">
      <c r="A85" s="1" t="s">
        <v>846</v>
      </c>
      <c r="B85" s="2">
        <v>410315</v>
      </c>
      <c r="C85" s="86" t="s">
        <v>2625</v>
      </c>
      <c r="D85" s="87">
        <v>2008</v>
      </c>
      <c r="E85" s="86" t="s">
        <v>2626</v>
      </c>
      <c r="F85" s="86" t="s">
        <v>2247</v>
      </c>
      <c r="G85" s="87">
        <v>2</v>
      </c>
      <c r="H85" s="86"/>
      <c r="I85" s="86"/>
      <c r="J85" s="87">
        <v>6</v>
      </c>
      <c r="K85" s="86"/>
      <c r="L85" s="86"/>
      <c r="M85" s="86"/>
      <c r="N85" s="86"/>
      <c r="O85" s="86"/>
      <c r="P85" s="86"/>
      <c r="Q85" s="86"/>
      <c r="R85" s="86"/>
      <c r="S85" s="86"/>
      <c r="T85" s="86"/>
      <c r="U85" s="86"/>
      <c r="V85" s="86"/>
      <c r="W85" s="86"/>
      <c r="X85" s="86"/>
      <c r="Y85" s="86"/>
      <c r="Z85" s="86"/>
      <c r="AA85" s="86"/>
      <c r="AB85" s="86"/>
      <c r="AC85" s="86"/>
      <c r="AD85" s="86"/>
    </row>
    <row r="86" spans="1:30" ht="15">
      <c r="A86" s="1" t="s">
        <v>846</v>
      </c>
      <c r="B86" s="2">
        <v>410315</v>
      </c>
      <c r="C86" s="86" t="s">
        <v>2627</v>
      </c>
      <c r="D86" s="87">
        <v>2008</v>
      </c>
      <c r="E86" s="86" t="s">
        <v>2628</v>
      </c>
      <c r="F86" s="86" t="s">
        <v>316</v>
      </c>
      <c r="G86" s="87">
        <v>2</v>
      </c>
      <c r="H86" s="86"/>
      <c r="I86" s="86"/>
      <c r="J86" s="87">
        <v>175</v>
      </c>
      <c r="K86" s="86"/>
      <c r="L86" s="86"/>
      <c r="M86" s="86"/>
      <c r="N86" s="86"/>
      <c r="O86" s="86"/>
      <c r="P86" s="86"/>
      <c r="Q86" s="86"/>
      <c r="R86" s="86"/>
      <c r="S86" s="86"/>
      <c r="T86" s="86"/>
      <c r="U86" s="86"/>
      <c r="V86" s="86"/>
      <c r="W86" s="86"/>
      <c r="X86" s="86"/>
      <c r="Y86" s="86"/>
      <c r="Z86" s="86"/>
      <c r="AA86" s="86"/>
      <c r="AB86" s="86"/>
      <c r="AC86" s="86"/>
      <c r="AD86" s="86"/>
    </row>
    <row r="87" spans="1:30" ht="15">
      <c r="A87" s="1" t="s">
        <v>846</v>
      </c>
      <c r="B87" s="2">
        <v>410315</v>
      </c>
      <c r="C87" s="86" t="s">
        <v>2629</v>
      </c>
      <c r="D87" s="87">
        <v>2008</v>
      </c>
      <c r="E87" s="86" t="s">
        <v>2630</v>
      </c>
      <c r="F87" s="86" t="s">
        <v>417</v>
      </c>
      <c r="G87" s="87">
        <v>1</v>
      </c>
      <c r="H87" s="86"/>
      <c r="I87" s="86"/>
      <c r="J87" s="87">
        <v>42</v>
      </c>
      <c r="K87" s="86"/>
      <c r="L87" s="86"/>
      <c r="M87" s="86"/>
      <c r="N87" s="86"/>
      <c r="O87" s="86"/>
      <c r="P87" s="86"/>
      <c r="Q87" s="86"/>
      <c r="R87" s="86"/>
      <c r="S87" s="86"/>
      <c r="T87" s="86"/>
      <c r="U87" s="86"/>
      <c r="V87" s="86"/>
      <c r="W87" s="86"/>
      <c r="X87" s="86"/>
      <c r="Y87" s="86"/>
      <c r="Z87" s="86"/>
      <c r="AA87" s="86"/>
      <c r="AB87" s="86"/>
      <c r="AC87" s="86"/>
      <c r="AD87" s="86"/>
    </row>
    <row r="88" spans="1:30" ht="15">
      <c r="A88" s="1" t="s">
        <v>846</v>
      </c>
      <c r="B88" s="2">
        <v>410315</v>
      </c>
      <c r="C88" s="86" t="s">
        <v>2631</v>
      </c>
      <c r="D88" s="87">
        <v>2008</v>
      </c>
      <c r="E88" s="86" t="s">
        <v>2632</v>
      </c>
      <c r="F88" s="86" t="s">
        <v>863</v>
      </c>
      <c r="G88" s="87">
        <v>3</v>
      </c>
      <c r="H88" s="86"/>
      <c r="I88" s="86"/>
      <c r="J88" s="87">
        <v>296</v>
      </c>
      <c r="K88" s="86"/>
      <c r="L88" s="86"/>
      <c r="M88" s="86"/>
      <c r="N88" s="86"/>
      <c r="O88" s="86"/>
      <c r="P88" s="86"/>
      <c r="Q88" s="86"/>
      <c r="R88" s="86"/>
      <c r="S88" s="86"/>
      <c r="T88" s="86"/>
      <c r="U88" s="86"/>
      <c r="V88" s="86"/>
      <c r="W88" s="86"/>
      <c r="X88" s="86"/>
      <c r="Y88" s="86"/>
      <c r="Z88" s="86"/>
      <c r="AA88" s="86"/>
      <c r="AB88" s="86"/>
      <c r="AC88" s="86"/>
      <c r="AD88" s="86"/>
    </row>
    <row r="89" spans="1:30" ht="15">
      <c r="A89" s="1" t="s">
        <v>846</v>
      </c>
      <c r="B89" s="2">
        <v>410315</v>
      </c>
      <c r="C89" s="86" t="s">
        <v>2633</v>
      </c>
      <c r="D89" s="87">
        <v>2008</v>
      </c>
      <c r="E89" s="86" t="s">
        <v>848</v>
      </c>
      <c r="F89" s="86" t="s">
        <v>471</v>
      </c>
      <c r="G89" s="87">
        <v>3</v>
      </c>
      <c r="H89" s="86"/>
      <c r="I89" s="86"/>
      <c r="J89" s="87">
        <v>527</v>
      </c>
      <c r="K89" s="86"/>
      <c r="L89" s="86"/>
      <c r="M89" s="86"/>
      <c r="N89" s="86"/>
      <c r="O89" s="86"/>
      <c r="P89" s="86"/>
      <c r="Q89" s="86"/>
      <c r="R89" s="86"/>
      <c r="S89" s="86"/>
      <c r="T89" s="86"/>
      <c r="U89" s="86"/>
      <c r="V89" s="86"/>
      <c r="W89" s="86"/>
      <c r="X89" s="86"/>
      <c r="Y89" s="86"/>
      <c r="Z89" s="86"/>
      <c r="AA89" s="86"/>
      <c r="AB89" s="86"/>
      <c r="AC89" s="86"/>
      <c r="AD89" s="86"/>
    </row>
    <row r="90" spans="1:30" ht="15">
      <c r="A90" s="1" t="s">
        <v>846</v>
      </c>
      <c r="B90" s="2">
        <v>410315</v>
      </c>
      <c r="C90" s="86" t="s">
        <v>2634</v>
      </c>
      <c r="D90" s="87">
        <v>2006</v>
      </c>
      <c r="E90" s="86" t="s">
        <v>2635</v>
      </c>
      <c r="F90" s="86" t="s">
        <v>2209</v>
      </c>
      <c r="G90" s="87">
        <v>3</v>
      </c>
      <c r="H90" s="86"/>
      <c r="I90" s="86"/>
      <c r="J90" s="87">
        <v>267</v>
      </c>
      <c r="K90" s="86"/>
      <c r="L90" s="86"/>
      <c r="M90" s="86"/>
      <c r="N90" s="86"/>
      <c r="O90" s="86"/>
      <c r="P90" s="86"/>
      <c r="Q90" s="86"/>
      <c r="R90" s="86"/>
      <c r="S90" s="86"/>
      <c r="T90" s="86"/>
      <c r="U90" s="86"/>
      <c r="V90" s="86"/>
      <c r="W90" s="86"/>
      <c r="X90" s="86"/>
      <c r="Y90" s="86"/>
      <c r="Z90" s="86"/>
      <c r="AA90" s="86"/>
      <c r="AB90" s="86"/>
      <c r="AC90" s="86"/>
      <c r="AD90" s="86"/>
    </row>
    <row r="91" spans="1:30" ht="15">
      <c r="A91" s="1" t="s">
        <v>846</v>
      </c>
      <c r="B91" s="2">
        <v>410315</v>
      </c>
      <c r="C91" s="86" t="s">
        <v>2636</v>
      </c>
      <c r="D91" s="87">
        <v>2007</v>
      </c>
      <c r="E91" s="86" t="s">
        <v>2637</v>
      </c>
      <c r="F91" s="86" t="s">
        <v>417</v>
      </c>
      <c r="G91" s="87">
        <v>1</v>
      </c>
      <c r="H91" s="86"/>
      <c r="I91" s="86"/>
      <c r="J91" s="87">
        <v>98</v>
      </c>
      <c r="K91" s="86"/>
      <c r="L91" s="86"/>
      <c r="M91" s="86"/>
      <c r="N91" s="86"/>
      <c r="O91" s="86"/>
      <c r="P91" s="86"/>
      <c r="Q91" s="86"/>
      <c r="R91" s="86"/>
      <c r="S91" s="86"/>
      <c r="T91" s="86"/>
      <c r="U91" s="86"/>
      <c r="V91" s="86"/>
      <c r="W91" s="86"/>
      <c r="X91" s="86"/>
      <c r="Y91" s="86"/>
      <c r="Z91" s="86"/>
      <c r="AA91" s="86"/>
      <c r="AB91" s="86"/>
      <c r="AC91" s="86"/>
      <c r="AD91" s="86"/>
    </row>
    <row r="92" spans="1:30" ht="15">
      <c r="A92" s="1" t="s">
        <v>846</v>
      </c>
      <c r="B92" s="2">
        <v>410315</v>
      </c>
      <c r="C92" s="86" t="s">
        <v>2638</v>
      </c>
      <c r="D92" s="87">
        <v>2009</v>
      </c>
      <c r="E92" s="86" t="s">
        <v>856</v>
      </c>
      <c r="F92" s="86" t="s">
        <v>211</v>
      </c>
      <c r="G92" s="87">
        <v>1</v>
      </c>
      <c r="H92" s="86"/>
      <c r="I92" s="86"/>
      <c r="J92" s="87">
        <v>77</v>
      </c>
      <c r="K92" s="86"/>
      <c r="L92" s="86"/>
      <c r="M92" s="86"/>
      <c r="N92" s="86"/>
      <c r="O92" s="86"/>
      <c r="P92" s="86"/>
      <c r="Q92" s="86"/>
      <c r="R92" s="86"/>
      <c r="S92" s="86"/>
      <c r="T92" s="86"/>
      <c r="U92" s="86"/>
      <c r="V92" s="86"/>
      <c r="W92" s="86"/>
      <c r="X92" s="86"/>
      <c r="Y92" s="86"/>
      <c r="Z92" s="86"/>
      <c r="AA92" s="86"/>
      <c r="AB92" s="86"/>
      <c r="AC92" s="86"/>
      <c r="AD92" s="86"/>
    </row>
    <row r="93" spans="1:30" ht="15">
      <c r="A93" s="1" t="s">
        <v>846</v>
      </c>
      <c r="B93" s="2">
        <v>410315</v>
      </c>
      <c r="C93" s="86" t="s">
        <v>2639</v>
      </c>
      <c r="D93" s="87">
        <v>2009</v>
      </c>
      <c r="E93" s="86" t="s">
        <v>2630</v>
      </c>
      <c r="F93" s="86" t="s">
        <v>200</v>
      </c>
      <c r="G93" s="87">
        <v>1</v>
      </c>
      <c r="H93" s="86"/>
      <c r="I93" s="86"/>
      <c r="J93" s="87">
        <v>1760</v>
      </c>
      <c r="K93" s="86"/>
      <c r="L93" s="86"/>
      <c r="M93" s="86"/>
      <c r="N93" s="86"/>
      <c r="O93" s="86"/>
      <c r="P93" s="86"/>
      <c r="Q93" s="86"/>
      <c r="R93" s="86"/>
      <c r="S93" s="86"/>
      <c r="T93" s="86"/>
      <c r="U93" s="86"/>
      <c r="V93" s="86"/>
      <c r="W93" s="86"/>
      <c r="X93" s="86"/>
      <c r="Y93" s="86"/>
      <c r="Z93" s="86"/>
      <c r="AA93" s="86"/>
      <c r="AB93" s="86"/>
      <c r="AC93" s="86"/>
      <c r="AD93" s="86"/>
    </row>
    <row r="94" spans="1:30" ht="15">
      <c r="A94" s="1" t="s">
        <v>846</v>
      </c>
      <c r="B94" s="2">
        <v>410315</v>
      </c>
      <c r="C94" s="86" t="s">
        <v>2640</v>
      </c>
      <c r="D94" s="87">
        <v>2008</v>
      </c>
      <c r="E94" s="86" t="s">
        <v>856</v>
      </c>
      <c r="F94" s="86" t="s">
        <v>2269</v>
      </c>
      <c r="G94" s="87">
        <v>2</v>
      </c>
      <c r="H94" s="86"/>
      <c r="I94" s="86"/>
      <c r="J94" s="87">
        <v>36</v>
      </c>
      <c r="K94" s="86"/>
      <c r="L94" s="86"/>
      <c r="M94" s="86"/>
      <c r="N94" s="86"/>
      <c r="O94" s="86"/>
      <c r="P94" s="86"/>
      <c r="Q94" s="86"/>
      <c r="R94" s="86"/>
      <c r="S94" s="86"/>
      <c r="T94" s="86"/>
      <c r="U94" s="86"/>
      <c r="V94" s="86"/>
      <c r="W94" s="86"/>
      <c r="X94" s="86"/>
      <c r="Y94" s="86"/>
      <c r="Z94" s="86"/>
      <c r="AA94" s="86"/>
      <c r="AB94" s="86"/>
      <c r="AC94" s="86"/>
      <c r="AD94" s="86"/>
    </row>
    <row r="95" spans="1:30" ht="15">
      <c r="A95" s="1" t="s">
        <v>846</v>
      </c>
      <c r="B95" s="2">
        <v>410315</v>
      </c>
      <c r="C95" s="86" t="s">
        <v>2641</v>
      </c>
      <c r="D95" s="87">
        <v>2010</v>
      </c>
      <c r="E95" s="86" t="s">
        <v>2642</v>
      </c>
      <c r="F95" s="86" t="s">
        <v>417</v>
      </c>
      <c r="G95" s="87">
        <v>1</v>
      </c>
      <c r="H95" s="86"/>
      <c r="I95" s="86"/>
      <c r="J95" s="87">
        <v>31</v>
      </c>
      <c r="K95" s="86"/>
      <c r="L95" s="86"/>
      <c r="M95" s="86"/>
      <c r="N95" s="86"/>
      <c r="O95" s="86"/>
      <c r="P95" s="86"/>
      <c r="Q95" s="86"/>
      <c r="R95" s="86"/>
      <c r="S95" s="86"/>
      <c r="T95" s="86"/>
      <c r="U95" s="86"/>
      <c r="V95" s="86"/>
      <c r="W95" s="86"/>
      <c r="X95" s="86"/>
      <c r="Y95" s="86"/>
      <c r="Z95" s="86"/>
      <c r="AA95" s="86"/>
      <c r="AB95" s="86"/>
      <c r="AC95" s="86"/>
      <c r="AD95" s="86"/>
    </row>
    <row r="96" spans="1:30" ht="15">
      <c r="A96" s="1" t="s">
        <v>846</v>
      </c>
      <c r="B96" s="2">
        <v>410315</v>
      </c>
      <c r="C96" s="86" t="s">
        <v>2643</v>
      </c>
      <c r="D96" s="87">
        <v>2009</v>
      </c>
      <c r="E96" s="86" t="s">
        <v>848</v>
      </c>
      <c r="F96" s="86" t="s">
        <v>200</v>
      </c>
      <c r="G96" s="87">
        <v>1</v>
      </c>
      <c r="H96" s="86"/>
      <c r="I96" s="86"/>
      <c r="J96" s="87">
        <v>531</v>
      </c>
      <c r="K96" s="86"/>
      <c r="L96" s="86"/>
      <c r="M96" s="86"/>
      <c r="N96" s="86"/>
      <c r="O96" s="86"/>
      <c r="P96" s="86"/>
      <c r="Q96" s="86"/>
      <c r="R96" s="86"/>
      <c r="S96" s="86"/>
      <c r="T96" s="86"/>
      <c r="U96" s="86"/>
      <c r="V96" s="86"/>
      <c r="W96" s="86"/>
      <c r="X96" s="86"/>
      <c r="Y96" s="86"/>
      <c r="Z96" s="86"/>
      <c r="AA96" s="86"/>
      <c r="AB96" s="86"/>
      <c r="AC96" s="86"/>
      <c r="AD96" s="86"/>
    </row>
    <row r="97" spans="1:30" ht="15">
      <c r="A97" s="1" t="s">
        <v>846</v>
      </c>
      <c r="B97" s="2">
        <v>410315</v>
      </c>
      <c r="C97" s="86" t="s">
        <v>2644</v>
      </c>
      <c r="D97" s="87">
        <v>2011</v>
      </c>
      <c r="E97" s="86" t="s">
        <v>2628</v>
      </c>
      <c r="F97" s="86" t="s">
        <v>665</v>
      </c>
      <c r="G97" s="87">
        <v>3</v>
      </c>
      <c r="H97" s="86"/>
      <c r="I97" s="86"/>
      <c r="J97" s="87">
        <v>85</v>
      </c>
      <c r="K97" s="86"/>
      <c r="L97" s="86"/>
      <c r="M97" s="86"/>
      <c r="N97" s="86"/>
      <c r="O97" s="86"/>
      <c r="P97" s="86"/>
      <c r="Q97" s="86"/>
      <c r="R97" s="86"/>
      <c r="S97" s="86"/>
      <c r="T97" s="86"/>
      <c r="U97" s="86"/>
      <c r="V97" s="86"/>
      <c r="W97" s="86"/>
      <c r="X97" s="86"/>
      <c r="Y97" s="86"/>
      <c r="Z97" s="86"/>
      <c r="AA97" s="86"/>
      <c r="AB97" s="86"/>
      <c r="AC97" s="86"/>
      <c r="AD97" s="86"/>
    </row>
    <row r="98" spans="1:30" ht="15">
      <c r="A98" s="1" t="s">
        <v>846</v>
      </c>
      <c r="B98" s="2">
        <v>410315</v>
      </c>
      <c r="C98" s="86" t="s">
        <v>2645</v>
      </c>
      <c r="D98" s="87">
        <v>2010</v>
      </c>
      <c r="E98" s="86" t="s">
        <v>2619</v>
      </c>
      <c r="F98" s="86" t="s">
        <v>886</v>
      </c>
      <c r="G98" s="87">
        <v>1</v>
      </c>
      <c r="H98" s="86"/>
      <c r="I98" s="86"/>
      <c r="J98" s="87">
        <v>510</v>
      </c>
      <c r="K98" s="86"/>
      <c r="L98" s="86"/>
      <c r="M98" s="86"/>
      <c r="N98" s="86"/>
      <c r="O98" s="86"/>
      <c r="P98" s="86"/>
      <c r="Q98" s="86"/>
      <c r="R98" s="86"/>
      <c r="S98" s="86"/>
      <c r="T98" s="86"/>
      <c r="U98" s="86"/>
      <c r="V98" s="86"/>
      <c r="W98" s="86"/>
      <c r="X98" s="86"/>
      <c r="Y98" s="86"/>
      <c r="Z98" s="86"/>
      <c r="AA98" s="86"/>
      <c r="AB98" s="86"/>
      <c r="AC98" s="86"/>
      <c r="AD98" s="86"/>
    </row>
    <row r="99" spans="1:30" ht="15">
      <c r="A99" s="1" t="s">
        <v>846</v>
      </c>
      <c r="B99" s="2">
        <v>410315</v>
      </c>
      <c r="C99" s="86" t="s">
        <v>2646</v>
      </c>
      <c r="D99" s="87">
        <v>2010</v>
      </c>
      <c r="E99" s="86" t="s">
        <v>2647</v>
      </c>
      <c r="F99" s="86" t="s">
        <v>2255</v>
      </c>
      <c r="G99" s="87">
        <v>3</v>
      </c>
      <c r="H99" s="86"/>
      <c r="I99" s="86"/>
      <c r="J99" s="87">
        <v>176</v>
      </c>
      <c r="K99" s="86"/>
      <c r="L99" s="86"/>
      <c r="M99" s="86"/>
      <c r="N99" s="86"/>
      <c r="O99" s="86"/>
      <c r="P99" s="86"/>
      <c r="Q99" s="86"/>
      <c r="R99" s="86"/>
      <c r="S99" s="86"/>
      <c r="T99" s="86"/>
      <c r="U99" s="86"/>
      <c r="V99" s="86"/>
      <c r="W99" s="86"/>
      <c r="X99" s="86"/>
      <c r="Y99" s="86"/>
      <c r="Z99" s="86"/>
      <c r="AA99" s="86"/>
      <c r="AB99" s="86"/>
      <c r="AC99" s="86"/>
      <c r="AD99" s="86"/>
    </row>
    <row r="100" spans="1:30" ht="15">
      <c r="A100" s="1" t="s">
        <v>846</v>
      </c>
      <c r="B100" s="2">
        <v>410315</v>
      </c>
      <c r="C100" s="86" t="s">
        <v>2648</v>
      </c>
      <c r="D100" s="87">
        <v>2010</v>
      </c>
      <c r="E100" s="86" t="s">
        <v>2628</v>
      </c>
      <c r="F100" s="86" t="s">
        <v>200</v>
      </c>
      <c r="G100" s="87">
        <v>1</v>
      </c>
      <c r="H100" s="86"/>
      <c r="I100" s="86"/>
      <c r="J100" s="87">
        <v>250</v>
      </c>
      <c r="K100" s="86"/>
      <c r="L100" s="86"/>
      <c r="M100" s="86"/>
      <c r="N100" s="86"/>
      <c r="O100" s="86"/>
      <c r="P100" s="86"/>
      <c r="Q100" s="86"/>
      <c r="R100" s="86"/>
      <c r="S100" s="86"/>
      <c r="T100" s="86"/>
      <c r="U100" s="86"/>
      <c r="V100" s="86"/>
      <c r="W100" s="86"/>
      <c r="X100" s="86"/>
      <c r="Y100" s="86"/>
      <c r="Z100" s="86"/>
      <c r="AA100" s="86"/>
      <c r="AB100" s="86"/>
      <c r="AC100" s="86"/>
      <c r="AD100" s="86"/>
    </row>
    <row r="103" spans="1:30" ht="15">
      <c r="A103" s="22" t="s">
        <v>2649</v>
      </c>
      <c r="B103" s="9" t="s">
        <v>2650</v>
      </c>
      <c r="C103" s="3" t="s">
        <v>2651</v>
      </c>
      <c r="D103" s="3">
        <v>2010</v>
      </c>
      <c r="E103" s="3" t="s">
        <v>2652</v>
      </c>
      <c r="F103" s="3" t="s">
        <v>2219</v>
      </c>
      <c r="G103" s="3">
        <v>3</v>
      </c>
      <c r="H103" s="3"/>
      <c r="I103" s="3"/>
      <c r="J103" s="3">
        <v>44</v>
      </c>
      <c r="K103" s="3"/>
      <c r="L103" s="78"/>
      <c r="M103" s="3" t="s">
        <v>2653</v>
      </c>
    </row>
    <row r="104" spans="1:30" ht="15">
      <c r="A104" s="22" t="s">
        <v>2649</v>
      </c>
      <c r="B104" s="9" t="s">
        <v>2650</v>
      </c>
      <c r="C104" s="3" t="s">
        <v>2654</v>
      </c>
      <c r="D104" s="3">
        <v>2011</v>
      </c>
      <c r="E104" s="3" t="s">
        <v>2655</v>
      </c>
      <c r="F104" s="3" t="s">
        <v>2232</v>
      </c>
      <c r="G104" s="3">
        <v>3</v>
      </c>
      <c r="H104" s="3"/>
      <c r="I104" s="3"/>
      <c r="J104" s="3">
        <v>243</v>
      </c>
      <c r="K104" s="3"/>
      <c r="L104" s="78"/>
      <c r="M104" s="3" t="s">
        <v>2653</v>
      </c>
    </row>
    <row r="105" spans="1:30" ht="15">
      <c r="A105" s="22" t="s">
        <v>2649</v>
      </c>
      <c r="B105" s="9" t="s">
        <v>2650</v>
      </c>
      <c r="C105" s="3" t="s">
        <v>2656</v>
      </c>
      <c r="D105" s="3">
        <v>2013</v>
      </c>
      <c r="E105" s="3" t="s">
        <v>2657</v>
      </c>
      <c r="F105" s="3" t="s">
        <v>2265</v>
      </c>
      <c r="G105" s="3">
        <v>3</v>
      </c>
      <c r="H105" s="3"/>
      <c r="I105" s="3"/>
      <c r="J105" s="3">
        <v>2</v>
      </c>
      <c r="K105" s="3"/>
      <c r="L105" s="78"/>
      <c r="M105" s="3" t="s">
        <v>2653</v>
      </c>
    </row>
    <row r="106" spans="1:30" ht="15">
      <c r="A106" s="22" t="s">
        <v>2649</v>
      </c>
      <c r="B106" s="9" t="s">
        <v>2650</v>
      </c>
      <c r="C106" s="3" t="s">
        <v>2658</v>
      </c>
      <c r="D106" s="3">
        <v>2013</v>
      </c>
      <c r="E106" s="3" t="s">
        <v>2659</v>
      </c>
      <c r="F106" s="3" t="s">
        <v>2236</v>
      </c>
      <c r="G106" s="3">
        <v>3</v>
      </c>
      <c r="H106" s="3"/>
      <c r="I106" s="3"/>
      <c r="J106" s="3">
        <v>21</v>
      </c>
      <c r="K106" s="3"/>
      <c r="L106" s="78"/>
      <c r="M106" s="3" t="s">
        <v>2653</v>
      </c>
    </row>
    <row r="107" spans="1:30" ht="15">
      <c r="A107" s="22" t="s">
        <v>2649</v>
      </c>
      <c r="B107" s="9" t="s">
        <v>2650</v>
      </c>
      <c r="C107" s="3" t="s">
        <v>2660</v>
      </c>
      <c r="D107" s="3">
        <v>2013</v>
      </c>
      <c r="E107" s="3" t="s">
        <v>2661</v>
      </c>
      <c r="F107" s="3" t="s">
        <v>2233</v>
      </c>
      <c r="G107" s="3">
        <v>3</v>
      </c>
      <c r="H107" s="3"/>
      <c r="I107" s="3"/>
      <c r="J107" s="3">
        <v>97</v>
      </c>
      <c r="K107" s="3"/>
      <c r="L107" s="78"/>
      <c r="M107" s="3" t="s">
        <v>2653</v>
      </c>
    </row>
    <row r="108" spans="1:30" ht="15">
      <c r="A108" s="22" t="s">
        <v>2649</v>
      </c>
      <c r="B108" s="9" t="s">
        <v>2650</v>
      </c>
      <c r="C108" s="3" t="s">
        <v>2662</v>
      </c>
      <c r="D108" s="3">
        <v>2013</v>
      </c>
      <c r="E108" s="3" t="s">
        <v>2663</v>
      </c>
      <c r="F108" s="3" t="s">
        <v>2198</v>
      </c>
      <c r="G108" s="3">
        <v>3</v>
      </c>
      <c r="H108" s="3"/>
      <c r="I108" s="3"/>
      <c r="J108" s="3">
        <v>64</v>
      </c>
      <c r="K108" s="3"/>
      <c r="L108" s="78"/>
      <c r="M108" s="3" t="s">
        <v>2653</v>
      </c>
    </row>
    <row r="109" spans="1:30" ht="15">
      <c r="A109" s="22" t="s">
        <v>2649</v>
      </c>
      <c r="B109" s="9" t="s">
        <v>2650</v>
      </c>
      <c r="C109" s="3" t="s">
        <v>2664</v>
      </c>
      <c r="D109" s="3">
        <v>2013</v>
      </c>
      <c r="E109" s="3" t="s">
        <v>2665</v>
      </c>
      <c r="F109" s="3" t="s">
        <v>2254</v>
      </c>
      <c r="G109" s="3">
        <v>3</v>
      </c>
      <c r="H109" s="3"/>
      <c r="I109" s="3"/>
      <c r="J109" s="3">
        <v>103</v>
      </c>
      <c r="K109" s="3"/>
      <c r="L109" s="78"/>
      <c r="M109" s="3" t="s">
        <v>2653</v>
      </c>
    </row>
    <row r="110" spans="1:30" ht="17.25" customHeight="1">
      <c r="A110" s="16" t="s">
        <v>1826</v>
      </c>
      <c r="B110" s="17">
        <v>1010550</v>
      </c>
      <c r="C110" s="3" t="s">
        <v>2666</v>
      </c>
      <c r="D110" s="3">
        <v>2012</v>
      </c>
      <c r="E110" s="3" t="s">
        <v>2667</v>
      </c>
      <c r="F110" s="3" t="s">
        <v>2207</v>
      </c>
      <c r="G110" s="3">
        <v>3</v>
      </c>
      <c r="H110" s="3">
        <v>3</v>
      </c>
      <c r="I110" s="3">
        <v>3</v>
      </c>
      <c r="J110" s="3">
        <v>0</v>
      </c>
      <c r="K110" s="4">
        <v>43937</v>
      </c>
      <c r="L110" s="5" t="s">
        <v>2668</v>
      </c>
      <c r="M110" s="3" t="s">
        <v>2669</v>
      </c>
    </row>
    <row r="111" spans="1:30" ht="15">
      <c r="A111" s="1" t="s">
        <v>1728</v>
      </c>
      <c r="B111" s="2">
        <v>926349</v>
      </c>
      <c r="C111" s="88" t="s">
        <v>2670</v>
      </c>
      <c r="D111" s="101">
        <v>2011</v>
      </c>
      <c r="E111" s="88" t="s">
        <v>2671</v>
      </c>
      <c r="F111" s="89" t="s">
        <v>2267</v>
      </c>
      <c r="G111" s="101">
        <v>2</v>
      </c>
      <c r="H111" s="101">
        <v>2</v>
      </c>
      <c r="I111" s="99" t="s">
        <v>2672</v>
      </c>
      <c r="J111" s="99" t="s">
        <v>2673</v>
      </c>
      <c r="K111" s="102">
        <v>43923</v>
      </c>
      <c r="L111" s="103" t="s">
        <v>2674</v>
      </c>
      <c r="M111" s="99"/>
      <c r="N111" s="99"/>
      <c r="O111" s="99"/>
      <c r="P111" s="99"/>
      <c r="Q111" s="99"/>
      <c r="R111" s="99"/>
      <c r="S111" s="99"/>
      <c r="T111" s="99"/>
      <c r="U111" s="99"/>
      <c r="V111" s="99"/>
      <c r="W111" s="99"/>
      <c r="X111" s="99"/>
      <c r="Y111" s="99"/>
      <c r="Z111" s="99"/>
      <c r="AA111" s="99"/>
      <c r="AB111" s="99"/>
      <c r="AC111" s="99"/>
      <c r="AD111" s="99"/>
    </row>
    <row r="112" spans="1:30" ht="15">
      <c r="A112" s="22" t="s">
        <v>514</v>
      </c>
      <c r="B112" s="9" t="s">
        <v>515</v>
      </c>
      <c r="C112" s="10" t="s">
        <v>2675</v>
      </c>
      <c r="D112" s="10">
        <v>2005</v>
      </c>
      <c r="E112" s="10" t="s">
        <v>2676</v>
      </c>
      <c r="F112" s="10" t="s">
        <v>2262</v>
      </c>
      <c r="G112" s="10">
        <v>1</v>
      </c>
      <c r="H112" s="10">
        <v>1</v>
      </c>
      <c r="I112" s="10">
        <v>1</v>
      </c>
      <c r="J112" s="10" t="s">
        <v>2677</v>
      </c>
      <c r="K112" s="11">
        <v>43927</v>
      </c>
      <c r="L112" s="25"/>
      <c r="M112" s="10" t="s">
        <v>2678</v>
      </c>
      <c r="N112" s="12"/>
      <c r="O112" s="12"/>
      <c r="P112" s="12"/>
      <c r="Q112" s="12"/>
      <c r="R112" s="12"/>
      <c r="S112" s="12"/>
      <c r="T112" s="12"/>
      <c r="U112" s="12"/>
      <c r="V112" s="12"/>
      <c r="W112" s="12"/>
      <c r="X112" s="12"/>
      <c r="Y112" s="12"/>
      <c r="Z112" s="12"/>
      <c r="AA112" s="12"/>
      <c r="AB112" s="12"/>
      <c r="AC112" s="12"/>
      <c r="AD112" s="12"/>
    </row>
    <row r="113" spans="1:30" ht="15">
      <c r="A113" s="22" t="s">
        <v>1779</v>
      </c>
      <c r="B113" s="9" t="s">
        <v>1780</v>
      </c>
      <c r="C113" s="7" t="s">
        <v>2679</v>
      </c>
      <c r="D113" s="10">
        <v>2010</v>
      </c>
      <c r="E113" s="7" t="s">
        <v>2680</v>
      </c>
      <c r="F113" s="8" t="s">
        <v>2242</v>
      </c>
      <c r="G113" s="10">
        <v>3</v>
      </c>
      <c r="H113" s="10">
        <v>3</v>
      </c>
      <c r="I113" s="10" t="s">
        <v>2681</v>
      </c>
      <c r="J113" s="10">
        <v>11</v>
      </c>
      <c r="K113" s="11">
        <v>43943</v>
      </c>
      <c r="L113" s="5" t="s">
        <v>2681</v>
      </c>
      <c r="M113" s="10" t="s">
        <v>2682</v>
      </c>
      <c r="N113" s="12"/>
      <c r="O113" s="12"/>
      <c r="P113" s="12"/>
      <c r="Q113" s="12"/>
      <c r="R113" s="12"/>
      <c r="S113" s="12"/>
      <c r="T113" s="12"/>
      <c r="U113" s="12"/>
      <c r="V113" s="12"/>
      <c r="W113" s="12"/>
      <c r="X113" s="12"/>
      <c r="Y113" s="12"/>
      <c r="Z113" s="12"/>
      <c r="AA113" s="12"/>
      <c r="AB113" s="12"/>
      <c r="AC113" s="12"/>
      <c r="AD113"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139"/>
  <sheetViews>
    <sheetView workbookViewId="0"/>
  </sheetViews>
  <sheetFormatPr baseColWidth="10" defaultColWidth="14.5" defaultRowHeight="15.75" customHeight="1"/>
  <cols>
    <col min="1" max="1" width="21.1640625" customWidth="1"/>
    <col min="2" max="2" width="20.83203125" customWidth="1"/>
    <col min="8" max="8" width="24.5" customWidth="1"/>
  </cols>
  <sheetData>
    <row r="1" spans="1:10">
      <c r="A1" s="3" t="s">
        <v>2683</v>
      </c>
      <c r="B1" s="3" t="s">
        <v>2684</v>
      </c>
      <c r="F1" s="104" t="s">
        <v>0</v>
      </c>
      <c r="G1" s="105" t="s">
        <v>1</v>
      </c>
      <c r="H1" s="104" t="s">
        <v>2685</v>
      </c>
      <c r="I1" s="104" t="s">
        <v>2686</v>
      </c>
      <c r="J1" s="104" t="s">
        <v>2687</v>
      </c>
    </row>
    <row r="2" spans="1:10">
      <c r="A2" s="106" t="str">
        <f ca="1">IFERROR(__xludf.DUMMYFUNCTION("UNIQUE(Papers!A2:A563)"),"grant.2992741")</f>
        <v>grant.2992741</v>
      </c>
      <c r="B2" s="106">
        <f t="shared" ref="B2:B87" ca="1" si="0">VLOOKUP(A2,$F$2:$J$139,3,FALSE)</f>
        <v>23</v>
      </c>
      <c r="F2" s="16" t="s">
        <v>2134</v>
      </c>
      <c r="G2" s="24" t="s">
        <v>2135</v>
      </c>
      <c r="H2" s="17">
        <v>8</v>
      </c>
      <c r="I2" s="17">
        <v>1</v>
      </c>
      <c r="J2" s="16" t="s">
        <v>2688</v>
      </c>
    </row>
    <row r="3" spans="1:10">
      <c r="A3" s="106" t="str">
        <f ca="1">IFERROR(__xludf.DUMMYFUNCTION("""COMPUTED_VALUE"""),"grant.2992744")</f>
        <v>grant.2992744</v>
      </c>
      <c r="B3" s="106">
        <f t="shared" ca="1" si="0"/>
        <v>88</v>
      </c>
      <c r="F3" s="16" t="s">
        <v>1736</v>
      </c>
      <c r="G3" s="24" t="s">
        <v>2160</v>
      </c>
      <c r="H3" s="17">
        <v>11</v>
      </c>
      <c r="I3" s="17">
        <v>2</v>
      </c>
      <c r="J3" s="16" t="s">
        <v>2688</v>
      </c>
    </row>
    <row r="4" spans="1:10">
      <c r="A4" s="106" t="str">
        <f ca="1">IFERROR(__xludf.DUMMYFUNCTION("""COMPUTED_VALUE"""),"grant.2995422")</f>
        <v>grant.2995422</v>
      </c>
      <c r="B4" s="106">
        <f t="shared" ca="1" si="0"/>
        <v>21</v>
      </c>
      <c r="F4" s="16" t="s">
        <v>582</v>
      </c>
      <c r="G4" s="24" t="s">
        <v>2689</v>
      </c>
      <c r="H4" s="17">
        <v>21</v>
      </c>
      <c r="I4" s="17">
        <v>3</v>
      </c>
      <c r="J4" s="16" t="s">
        <v>2688</v>
      </c>
    </row>
    <row r="5" spans="1:10">
      <c r="A5" s="106" t="str">
        <f ca="1">IFERROR(__xludf.DUMMYFUNCTION("""COMPUTED_VALUE"""),"grant.2995423")</f>
        <v>grant.2995423</v>
      </c>
      <c r="B5" s="106">
        <f t="shared" ca="1" si="0"/>
        <v>8</v>
      </c>
      <c r="F5" s="19" t="s">
        <v>2690</v>
      </c>
      <c r="G5" s="107" t="s">
        <v>2691</v>
      </c>
      <c r="H5" s="20">
        <v>0</v>
      </c>
      <c r="I5" s="20">
        <v>4</v>
      </c>
      <c r="J5" s="16" t="s">
        <v>2688</v>
      </c>
    </row>
    <row r="6" spans="1:10">
      <c r="A6" s="106" t="str">
        <f ca="1">IFERROR(__xludf.DUMMYFUNCTION("""COMPUTED_VALUE"""),"grant.2995424")</f>
        <v>grant.2995424</v>
      </c>
      <c r="B6" s="106">
        <f t="shared" ca="1" si="0"/>
        <v>13</v>
      </c>
      <c r="F6" s="19" t="s">
        <v>53</v>
      </c>
      <c r="G6" s="107" t="s">
        <v>54</v>
      </c>
      <c r="H6" s="20">
        <v>88</v>
      </c>
      <c r="I6" s="20">
        <v>5</v>
      </c>
      <c r="J6" s="16" t="s">
        <v>2688</v>
      </c>
    </row>
    <row r="7" spans="1:10">
      <c r="A7" s="106" t="str">
        <f ca="1">IFERROR(__xludf.DUMMYFUNCTION("""COMPUTED_VALUE"""),"grant.2995426")</f>
        <v>grant.2995426</v>
      </c>
      <c r="B7" s="106">
        <f t="shared" ca="1" si="0"/>
        <v>26</v>
      </c>
      <c r="F7" s="16" t="s">
        <v>2692</v>
      </c>
      <c r="G7" s="24" t="s">
        <v>2693</v>
      </c>
      <c r="H7" s="17">
        <v>0</v>
      </c>
      <c r="I7" s="17">
        <v>6</v>
      </c>
      <c r="J7" s="16" t="s">
        <v>2688</v>
      </c>
    </row>
    <row r="8" spans="1:10">
      <c r="A8" s="106" t="str">
        <f ca="1">IFERROR(__xludf.DUMMYFUNCTION("""COMPUTED_VALUE"""),"grant.2996626")</f>
        <v>grant.2996626</v>
      </c>
      <c r="B8" s="106">
        <f t="shared" ca="1" si="0"/>
        <v>3</v>
      </c>
      <c r="F8" s="16" t="s">
        <v>1137</v>
      </c>
      <c r="G8" s="24" t="s">
        <v>2694</v>
      </c>
      <c r="H8" s="17">
        <v>4</v>
      </c>
      <c r="I8" s="17">
        <v>7</v>
      </c>
      <c r="J8" s="16" t="s">
        <v>2688</v>
      </c>
    </row>
    <row r="9" spans="1:10">
      <c r="A9" s="106" t="str">
        <f ca="1">IFERROR(__xludf.DUMMYFUNCTION("""COMPUTED_VALUE"""),"grant.2996637")</f>
        <v>grant.2996637</v>
      </c>
      <c r="B9" s="106">
        <f t="shared" ca="1" si="0"/>
        <v>15</v>
      </c>
      <c r="F9" s="16" t="s">
        <v>747</v>
      </c>
      <c r="G9" s="24" t="s">
        <v>2695</v>
      </c>
      <c r="H9" s="17">
        <v>9</v>
      </c>
      <c r="I9" s="17">
        <v>8</v>
      </c>
      <c r="J9" s="16" t="s">
        <v>2688</v>
      </c>
    </row>
    <row r="10" spans="1:10">
      <c r="A10" s="106" t="str">
        <f ca="1">IFERROR(__xludf.DUMMYFUNCTION("""COMPUTED_VALUE"""),"grant.2996638")</f>
        <v>grant.2996638</v>
      </c>
      <c r="B10" s="106">
        <f t="shared" ca="1" si="0"/>
        <v>7</v>
      </c>
      <c r="F10" s="16" t="s">
        <v>1522</v>
      </c>
      <c r="G10" s="24" t="s">
        <v>2696</v>
      </c>
      <c r="H10" s="17">
        <v>4</v>
      </c>
      <c r="I10" s="17">
        <v>9</v>
      </c>
      <c r="J10" s="16" t="s">
        <v>2688</v>
      </c>
    </row>
    <row r="11" spans="1:10">
      <c r="A11" s="106" t="str">
        <f ca="1">IFERROR(__xludf.DUMMYFUNCTION("""COMPUTED_VALUE"""),"grant.2997581")</f>
        <v>grant.2997581</v>
      </c>
      <c r="B11" s="106">
        <f t="shared" ca="1" si="0"/>
        <v>10</v>
      </c>
      <c r="F11" s="16" t="s">
        <v>617</v>
      </c>
      <c r="G11" s="24" t="s">
        <v>2697</v>
      </c>
      <c r="H11" s="17">
        <v>7</v>
      </c>
      <c r="I11" s="17">
        <v>10</v>
      </c>
      <c r="J11" s="16" t="s">
        <v>2688</v>
      </c>
    </row>
    <row r="12" spans="1:10">
      <c r="A12" s="106" t="str">
        <f ca="1">IFERROR(__xludf.DUMMYFUNCTION("""COMPUTED_VALUE"""),"grant.2998725")</f>
        <v>grant.2998725</v>
      </c>
      <c r="B12" s="106">
        <f t="shared" ca="1" si="0"/>
        <v>9</v>
      </c>
      <c r="F12" s="19" t="s">
        <v>2698</v>
      </c>
      <c r="G12" s="107" t="s">
        <v>2699</v>
      </c>
      <c r="H12" s="20">
        <v>0</v>
      </c>
      <c r="I12" s="20">
        <v>11</v>
      </c>
      <c r="J12" s="16" t="s">
        <v>2688</v>
      </c>
    </row>
    <row r="13" spans="1:10">
      <c r="A13" s="106" t="str">
        <f ca="1">IFERROR(__xludf.DUMMYFUNCTION("""COMPUTED_VALUE"""),"grant.2998729")</f>
        <v>grant.2998729</v>
      </c>
      <c r="B13" s="106">
        <f t="shared" ca="1" si="0"/>
        <v>2</v>
      </c>
      <c r="F13" s="16" t="s">
        <v>1067</v>
      </c>
      <c r="G13" s="24" t="s">
        <v>2700</v>
      </c>
      <c r="H13" s="17">
        <v>13</v>
      </c>
      <c r="I13" s="17">
        <v>12</v>
      </c>
      <c r="J13" s="16" t="s">
        <v>2688</v>
      </c>
    </row>
    <row r="14" spans="1:10">
      <c r="A14" s="106" t="str">
        <f ca="1">IFERROR(__xludf.DUMMYFUNCTION("""COMPUTED_VALUE"""),"grant.2999403")</f>
        <v>grant.2999403</v>
      </c>
      <c r="B14" s="106">
        <f t="shared" ca="1" si="0"/>
        <v>6</v>
      </c>
      <c r="F14" s="16" t="s">
        <v>846</v>
      </c>
      <c r="G14" s="24" t="s">
        <v>2701</v>
      </c>
      <c r="H14" s="17">
        <v>38</v>
      </c>
      <c r="I14" s="17">
        <v>13</v>
      </c>
      <c r="J14" s="16" t="s">
        <v>2688</v>
      </c>
    </row>
    <row r="15" spans="1:10">
      <c r="A15" s="106" t="str">
        <f ca="1">IFERROR(__xludf.DUMMYFUNCTION("""COMPUTED_VALUE"""),"grant.3000029")</f>
        <v>grant.3000029</v>
      </c>
      <c r="B15" s="106">
        <f t="shared" ca="1" si="0"/>
        <v>13</v>
      </c>
      <c r="F15" s="16" t="s">
        <v>549</v>
      </c>
      <c r="G15" s="24" t="s">
        <v>2702</v>
      </c>
      <c r="H15" s="17">
        <v>14</v>
      </c>
      <c r="I15" s="17">
        <v>14</v>
      </c>
      <c r="J15" s="16" t="s">
        <v>2688</v>
      </c>
    </row>
    <row r="16" spans="1:10">
      <c r="A16" s="106" t="str">
        <f ca="1">IFERROR(__xludf.DUMMYFUNCTION("""COMPUTED_VALUE"""),"grant.3001248")</f>
        <v>grant.3001248</v>
      </c>
      <c r="B16" s="106">
        <f t="shared" ca="1" si="0"/>
        <v>10</v>
      </c>
      <c r="F16" s="16" t="s">
        <v>13</v>
      </c>
      <c r="G16" s="24" t="s">
        <v>2703</v>
      </c>
      <c r="H16" s="17">
        <v>23</v>
      </c>
      <c r="I16" s="17">
        <v>15</v>
      </c>
      <c r="J16" s="16" t="s">
        <v>2688</v>
      </c>
    </row>
    <row r="17" spans="1:10">
      <c r="A17" s="106" t="str">
        <f ca="1">IFERROR(__xludf.DUMMYFUNCTION("""COMPUTED_VALUE"""),"grant.3012207")</f>
        <v>grant.3012207</v>
      </c>
      <c r="B17" s="106">
        <f t="shared" ca="1" si="0"/>
        <v>28</v>
      </c>
      <c r="F17" s="16" t="s">
        <v>2704</v>
      </c>
      <c r="G17" s="24" t="s">
        <v>2705</v>
      </c>
      <c r="H17" s="17">
        <v>0</v>
      </c>
      <c r="I17" s="17">
        <v>16</v>
      </c>
      <c r="J17" s="16" t="s">
        <v>2688</v>
      </c>
    </row>
    <row r="18" spans="1:10">
      <c r="A18" s="106" t="str">
        <f ca="1">IFERROR(__xludf.DUMMYFUNCTION("""COMPUTED_VALUE"""),"grant.3019094")</f>
        <v>grant.3019094</v>
      </c>
      <c r="B18" s="106">
        <f t="shared" ca="1" si="0"/>
        <v>23</v>
      </c>
      <c r="F18" s="19" t="s">
        <v>882</v>
      </c>
      <c r="G18" s="107" t="s">
        <v>883</v>
      </c>
      <c r="H18" s="20">
        <v>26</v>
      </c>
      <c r="I18" s="20">
        <v>17</v>
      </c>
      <c r="J18" s="16" t="s">
        <v>2688</v>
      </c>
    </row>
    <row r="19" spans="1:10">
      <c r="A19" s="106" t="str">
        <f ca="1">IFERROR(__xludf.DUMMYFUNCTION("""COMPUTED_VALUE"""),"grant.3028935")</f>
        <v>grant.3028935</v>
      </c>
      <c r="B19" s="106">
        <f t="shared" ca="1" si="0"/>
        <v>11</v>
      </c>
      <c r="F19" s="19" t="s">
        <v>2706</v>
      </c>
      <c r="G19" s="107" t="s">
        <v>2707</v>
      </c>
      <c r="H19" s="20">
        <v>0</v>
      </c>
      <c r="I19" s="20">
        <v>18</v>
      </c>
      <c r="J19" s="16" t="s">
        <v>2688</v>
      </c>
    </row>
    <row r="20" spans="1:10">
      <c r="A20" s="106" t="str">
        <f ca="1">IFERROR(__xludf.DUMMYFUNCTION("""COMPUTED_VALUE"""),"grant.3028973")</f>
        <v>grant.3028973</v>
      </c>
      <c r="B20" s="106">
        <f t="shared" ca="1" si="0"/>
        <v>14</v>
      </c>
      <c r="F20" s="16" t="s">
        <v>2708</v>
      </c>
      <c r="G20" s="24" t="s">
        <v>2709</v>
      </c>
      <c r="H20" s="17">
        <v>0</v>
      </c>
      <c r="I20" s="17">
        <v>19</v>
      </c>
      <c r="J20" s="16" t="s">
        <v>2688</v>
      </c>
    </row>
    <row r="21" spans="1:10">
      <c r="A21" s="106" t="str">
        <f ca="1">IFERROR(__xludf.DUMMYFUNCTION("""COMPUTED_VALUE"""),"grant.3029244")</f>
        <v>grant.3029244</v>
      </c>
      <c r="B21" s="106">
        <f t="shared" ca="1" si="0"/>
        <v>21</v>
      </c>
      <c r="F21" s="16" t="s">
        <v>719</v>
      </c>
      <c r="G21" s="24" t="s">
        <v>2710</v>
      </c>
      <c r="H21" s="17">
        <v>9</v>
      </c>
      <c r="I21" s="17">
        <v>20</v>
      </c>
      <c r="J21" s="16" t="s">
        <v>2688</v>
      </c>
    </row>
    <row r="22" spans="1:10">
      <c r="A22" s="108" t="str">
        <f ca="1">IFERROR(__xludf.DUMMYFUNCTION("""COMPUTED_VALUE"""),"grant.3029260")</f>
        <v>grant.3029260</v>
      </c>
      <c r="B22" s="108">
        <f t="shared" ca="1" si="0"/>
        <v>7</v>
      </c>
      <c r="F22" s="16" t="s">
        <v>811</v>
      </c>
      <c r="G22" s="24" t="s">
        <v>2711</v>
      </c>
      <c r="H22" s="17">
        <v>22</v>
      </c>
      <c r="I22" s="17">
        <v>21</v>
      </c>
      <c r="J22" s="16" t="s">
        <v>2688</v>
      </c>
    </row>
    <row r="23" spans="1:10">
      <c r="A23" s="106" t="str">
        <f ca="1">IFERROR(__xludf.DUMMYFUNCTION("""COMPUTED_VALUE"""),"grant.3029637")</f>
        <v>grant.3029637</v>
      </c>
      <c r="B23" s="106">
        <f t="shared" ca="1" si="0"/>
        <v>231</v>
      </c>
      <c r="F23" s="16" t="s">
        <v>2712</v>
      </c>
      <c r="G23" s="24" t="s">
        <v>2713</v>
      </c>
      <c r="H23" s="17">
        <v>0</v>
      </c>
      <c r="I23" s="17">
        <v>22</v>
      </c>
      <c r="J23" s="16" t="s">
        <v>2688</v>
      </c>
    </row>
    <row r="24" spans="1:10">
      <c r="A24" s="106" t="str">
        <f ca="1">IFERROR(__xludf.DUMMYFUNCTION("""COMPUTED_VALUE"""),"grant.3033891")</f>
        <v>grant.3033891</v>
      </c>
      <c r="B24" s="106">
        <f t="shared" ca="1" si="0"/>
        <v>23</v>
      </c>
      <c r="F24" s="16" t="s">
        <v>1060</v>
      </c>
      <c r="G24" s="24" t="s">
        <v>2714</v>
      </c>
      <c r="H24" s="17">
        <v>2</v>
      </c>
      <c r="I24" s="17">
        <v>23</v>
      </c>
      <c r="J24" s="16" t="s">
        <v>2688</v>
      </c>
    </row>
    <row r="25" spans="1:10">
      <c r="A25" s="106" t="str">
        <f ca="1">IFERROR(__xludf.DUMMYFUNCTION("""COMPUTED_VALUE"""),"grant.3037329")</f>
        <v>grant.3037329</v>
      </c>
      <c r="B25" s="106">
        <f t="shared" ca="1" si="0"/>
        <v>9</v>
      </c>
      <c r="F25" s="16" t="s">
        <v>1084</v>
      </c>
      <c r="G25" s="24" t="s">
        <v>2715</v>
      </c>
      <c r="H25" s="17">
        <v>36</v>
      </c>
      <c r="I25" s="17">
        <v>24</v>
      </c>
      <c r="J25" s="16" t="s">
        <v>2688</v>
      </c>
    </row>
    <row r="26" spans="1:10">
      <c r="A26" s="106" t="str">
        <f ca="1">IFERROR(__xludf.DUMMYFUNCTION("""COMPUTED_VALUE"""),"grant.3037334")</f>
        <v>grant.3037334</v>
      </c>
      <c r="B26" s="106">
        <f t="shared" ca="1" si="0"/>
        <v>9</v>
      </c>
      <c r="F26" s="19" t="s">
        <v>514</v>
      </c>
      <c r="G26" s="107" t="s">
        <v>515</v>
      </c>
      <c r="H26" s="20">
        <v>11</v>
      </c>
      <c r="I26" s="20">
        <v>25</v>
      </c>
      <c r="J26" s="16" t="s">
        <v>2688</v>
      </c>
    </row>
    <row r="27" spans="1:10">
      <c r="A27" s="106" t="str">
        <f ca="1">IFERROR(__xludf.DUMMYFUNCTION("""COMPUTED_VALUE"""),"grant.3041489")</f>
        <v>grant.3041489</v>
      </c>
      <c r="B27" s="106">
        <f t="shared" ca="1" si="0"/>
        <v>18</v>
      </c>
      <c r="F27" s="16" t="s">
        <v>440</v>
      </c>
      <c r="G27" s="24" t="s">
        <v>2716</v>
      </c>
      <c r="H27" s="17">
        <v>28</v>
      </c>
      <c r="I27" s="17">
        <v>26</v>
      </c>
      <c r="J27" s="16" t="s">
        <v>2688</v>
      </c>
    </row>
    <row r="28" spans="1:10">
      <c r="A28" s="106" t="str">
        <f ca="1">IFERROR(__xludf.DUMMYFUNCTION("""COMPUTED_VALUE"""),"grant.3048114")</f>
        <v>grant.3048114</v>
      </c>
      <c r="B28" s="106">
        <f t="shared" ca="1" si="0"/>
        <v>22</v>
      </c>
      <c r="F28" s="16" t="s">
        <v>680</v>
      </c>
      <c r="G28" s="24" t="s">
        <v>2717</v>
      </c>
      <c r="H28" s="17">
        <v>23</v>
      </c>
      <c r="I28" s="17">
        <v>27</v>
      </c>
      <c r="J28" s="16" t="s">
        <v>2688</v>
      </c>
    </row>
    <row r="29" spans="1:10">
      <c r="A29" s="106" t="str">
        <f ca="1">IFERROR(__xludf.DUMMYFUNCTION("""COMPUTED_VALUE"""),"grant.3048169")</f>
        <v>grant.3048169</v>
      </c>
      <c r="B29" s="106">
        <f t="shared" ca="1" si="0"/>
        <v>38</v>
      </c>
      <c r="F29" s="19" t="s">
        <v>922</v>
      </c>
      <c r="G29" s="107" t="s">
        <v>923</v>
      </c>
      <c r="H29" s="20">
        <v>226</v>
      </c>
      <c r="I29" s="20">
        <v>28</v>
      </c>
      <c r="J29" s="16" t="s">
        <v>2688</v>
      </c>
    </row>
    <row r="30" spans="1:10">
      <c r="A30" s="106" t="str">
        <f ca="1">IFERROR(__xludf.DUMMYFUNCTION("""COMPUTED_VALUE"""),"grant.3048188")</f>
        <v>grant.3048188</v>
      </c>
      <c r="B30" s="106">
        <f t="shared" ca="1" si="0"/>
        <v>26</v>
      </c>
      <c r="F30" s="19" t="s">
        <v>1967</v>
      </c>
      <c r="G30" s="107" t="s">
        <v>1968</v>
      </c>
      <c r="H30" s="20">
        <v>9</v>
      </c>
      <c r="I30" s="20">
        <v>29</v>
      </c>
      <c r="J30" s="16" t="s">
        <v>2688</v>
      </c>
    </row>
    <row r="31" spans="1:10">
      <c r="A31" s="106" t="str">
        <f ca="1">IFERROR(__xludf.DUMMYFUNCTION("""COMPUTED_VALUE"""),"grant.3050493")</f>
        <v>grant.3050493</v>
      </c>
      <c r="B31" s="106">
        <f t="shared" ca="1" si="0"/>
        <v>226</v>
      </c>
      <c r="F31" s="16" t="s">
        <v>2718</v>
      </c>
      <c r="G31" s="24" t="s">
        <v>2719</v>
      </c>
      <c r="H31" s="17">
        <v>0</v>
      </c>
      <c r="I31" s="17">
        <v>30</v>
      </c>
      <c r="J31" s="16" t="s">
        <v>2688</v>
      </c>
    </row>
    <row r="32" spans="1:10">
      <c r="A32" s="106" t="str">
        <f ca="1">IFERROR(__xludf.DUMMYFUNCTION("""COMPUTED_VALUE"""),"grant.3050510")</f>
        <v>grant.3050510</v>
      </c>
      <c r="B32" s="106">
        <f t="shared" ca="1" si="0"/>
        <v>276</v>
      </c>
      <c r="F32" s="16" t="s">
        <v>1955</v>
      </c>
      <c r="G32" s="24" t="s">
        <v>2720</v>
      </c>
      <c r="H32" s="17">
        <v>6</v>
      </c>
      <c r="I32" s="17">
        <v>31</v>
      </c>
      <c r="J32" s="16" t="s">
        <v>2688</v>
      </c>
    </row>
    <row r="33" spans="1:10">
      <c r="A33" s="106" t="str">
        <f ca="1">IFERROR(__xludf.DUMMYFUNCTION("""COMPUTED_VALUE"""),"grant.3050535")</f>
        <v>grant.3050535</v>
      </c>
      <c r="B33" s="106">
        <f t="shared" ca="1" si="0"/>
        <v>290</v>
      </c>
      <c r="F33" s="16" t="s">
        <v>283</v>
      </c>
      <c r="G33" s="24" t="s">
        <v>2721</v>
      </c>
      <c r="H33" s="17">
        <v>10</v>
      </c>
      <c r="I33" s="17">
        <v>32</v>
      </c>
      <c r="J33" s="16" t="s">
        <v>2688</v>
      </c>
    </row>
    <row r="34" spans="1:10">
      <c r="A34" s="106" t="str">
        <f ca="1">IFERROR(__xludf.DUMMYFUNCTION("""COMPUTED_VALUE"""),"grant.3054267")</f>
        <v>grant.3054267</v>
      </c>
      <c r="B34" s="106">
        <f t="shared" ca="1" si="0"/>
        <v>7</v>
      </c>
      <c r="F34" s="16" t="s">
        <v>1432</v>
      </c>
      <c r="G34" s="24" t="s">
        <v>2722</v>
      </c>
      <c r="H34" s="17">
        <v>5</v>
      </c>
      <c r="I34" s="17">
        <v>33</v>
      </c>
      <c r="J34" s="16" t="s">
        <v>2723</v>
      </c>
    </row>
    <row r="35" spans="1:10">
      <c r="A35" s="106" t="str">
        <f ca="1">IFERROR(__xludf.DUMMYFUNCTION("""COMPUTED_VALUE"""),"grant.3057625")</f>
        <v>grant.3057625</v>
      </c>
      <c r="B35" s="106">
        <f t="shared" ca="1" si="0"/>
        <v>2</v>
      </c>
      <c r="F35" s="16" t="s">
        <v>278</v>
      </c>
      <c r="G35" s="24" t="s">
        <v>2724</v>
      </c>
      <c r="H35" s="17">
        <v>7</v>
      </c>
      <c r="I35" s="17">
        <v>33</v>
      </c>
      <c r="J35" s="16" t="s">
        <v>2723</v>
      </c>
    </row>
    <row r="36" spans="1:10">
      <c r="A36" s="106" t="str">
        <f ca="1">IFERROR(__xludf.DUMMYFUNCTION("""COMPUTED_VALUE"""),"grant.3057630")</f>
        <v>grant.3057630</v>
      </c>
      <c r="B36" s="106">
        <f t="shared" ca="1" si="0"/>
        <v>13</v>
      </c>
      <c r="F36" s="16" t="s">
        <v>1565</v>
      </c>
      <c r="G36" s="24" t="s">
        <v>2725</v>
      </c>
      <c r="H36" s="17">
        <v>4</v>
      </c>
      <c r="I36" s="17">
        <v>34</v>
      </c>
      <c r="J36" s="16" t="s">
        <v>2723</v>
      </c>
    </row>
    <row r="37" spans="1:10">
      <c r="A37" s="106" t="str">
        <f ca="1">IFERROR(__xludf.DUMMYFUNCTION("""COMPUTED_VALUE"""),"grant.3057635")</f>
        <v>grant.3057635</v>
      </c>
      <c r="B37" s="106">
        <f t="shared" ca="1" si="0"/>
        <v>36</v>
      </c>
      <c r="F37" s="16" t="s">
        <v>1645</v>
      </c>
      <c r="G37" s="24" t="s">
        <v>2726</v>
      </c>
      <c r="H37" s="17">
        <v>2</v>
      </c>
      <c r="I37" s="17">
        <v>34</v>
      </c>
      <c r="J37" s="16" t="s">
        <v>2723</v>
      </c>
    </row>
    <row r="38" spans="1:10">
      <c r="A38" s="106" t="str">
        <f ca="1">IFERROR(__xludf.DUMMYFUNCTION("""COMPUTED_VALUE"""),"grant.3057645")</f>
        <v>grant.3057645</v>
      </c>
      <c r="B38" s="106">
        <f t="shared" ca="1" si="0"/>
        <v>4</v>
      </c>
      <c r="F38" s="16" t="s">
        <v>1582</v>
      </c>
      <c r="G38" s="24" t="s">
        <v>1583</v>
      </c>
      <c r="H38" s="17">
        <v>4</v>
      </c>
      <c r="I38" s="17">
        <v>34</v>
      </c>
      <c r="J38" s="16" t="s">
        <v>2723</v>
      </c>
    </row>
    <row r="39" spans="1:10">
      <c r="A39" s="106" t="str">
        <f ca="1">IFERROR(__xludf.DUMMYFUNCTION("""COMPUTED_VALUE"""),"grant.3061522")</f>
        <v>grant.3061522</v>
      </c>
      <c r="B39" s="106">
        <f t="shared" ca="1" si="0"/>
        <v>2</v>
      </c>
      <c r="F39" s="16" t="s">
        <v>2727</v>
      </c>
      <c r="G39" s="24" t="s">
        <v>2728</v>
      </c>
      <c r="H39" s="17">
        <v>4</v>
      </c>
      <c r="I39" s="17">
        <v>34</v>
      </c>
      <c r="J39" s="16" t="s">
        <v>2723</v>
      </c>
    </row>
    <row r="40" spans="1:10">
      <c r="A40" s="106" t="str">
        <f ca="1">IFERROR(__xludf.DUMMYFUNCTION("""COMPUTED_VALUE"""),"grant.3065031")</f>
        <v>grant.3065031</v>
      </c>
      <c r="B40" s="106">
        <f t="shared" ca="1" si="0"/>
        <v>2</v>
      </c>
      <c r="F40" s="19" t="s">
        <v>405</v>
      </c>
      <c r="G40" s="107" t="s">
        <v>406</v>
      </c>
      <c r="H40" s="20">
        <v>10</v>
      </c>
      <c r="I40" s="20">
        <v>35</v>
      </c>
      <c r="J40" s="16" t="s">
        <v>2723</v>
      </c>
    </row>
    <row r="41" spans="1:10">
      <c r="A41" s="106" t="str">
        <f ca="1">IFERROR(__xludf.DUMMYFUNCTION("""COMPUTED_VALUE"""),"grant.3065130")</f>
        <v>grant.3065130</v>
      </c>
      <c r="B41" s="106">
        <f t="shared" ca="1" si="0"/>
        <v>2</v>
      </c>
      <c r="F41" s="19" t="s">
        <v>1263</v>
      </c>
      <c r="G41" s="107" t="s">
        <v>1264</v>
      </c>
      <c r="H41" s="20">
        <v>34</v>
      </c>
      <c r="I41" s="20">
        <v>35</v>
      </c>
      <c r="J41" s="16" t="s">
        <v>2723</v>
      </c>
    </row>
    <row r="42" spans="1:10">
      <c r="A42" s="106" t="str">
        <f ca="1">IFERROR(__xludf.DUMMYFUNCTION("""COMPUTED_VALUE"""),"grant.3065390")</f>
        <v>grant.3065390</v>
      </c>
      <c r="B42" s="106">
        <f t="shared" ca="1" si="0"/>
        <v>6</v>
      </c>
      <c r="F42" s="19" t="s">
        <v>1259</v>
      </c>
      <c r="G42" s="107" t="s">
        <v>1260</v>
      </c>
      <c r="H42" s="20">
        <v>43</v>
      </c>
      <c r="I42" s="20">
        <v>35</v>
      </c>
      <c r="J42" s="16" t="s">
        <v>2723</v>
      </c>
    </row>
    <row r="43" spans="1:10">
      <c r="A43" s="106" t="str">
        <f ca="1">IFERROR(__xludf.DUMMYFUNCTION("""COMPUTED_VALUE"""),"grant.3068120")</f>
        <v>grant.3068120</v>
      </c>
      <c r="B43" s="109">
        <f t="shared" ca="1" si="0"/>
        <v>11</v>
      </c>
      <c r="F43" s="19" t="s">
        <v>2729</v>
      </c>
      <c r="G43" s="107" t="s">
        <v>2730</v>
      </c>
      <c r="H43" s="20">
        <v>5</v>
      </c>
      <c r="I43" s="20">
        <v>35</v>
      </c>
      <c r="J43" s="16" t="s">
        <v>2723</v>
      </c>
    </row>
    <row r="44" spans="1:10">
      <c r="A44" s="106" t="str">
        <f ca="1">IFERROR(__xludf.DUMMYFUNCTION("""COMPUTED_VALUE"""),"grant.3068552")</f>
        <v>grant.3068552</v>
      </c>
      <c r="B44" s="106">
        <f t="shared" ca="1" si="0"/>
        <v>1</v>
      </c>
      <c r="F44" s="19" t="s">
        <v>2731</v>
      </c>
      <c r="G44" s="107" t="s">
        <v>2732</v>
      </c>
      <c r="H44" s="20">
        <v>1</v>
      </c>
      <c r="I44" s="20">
        <v>35</v>
      </c>
      <c r="J44" s="16" t="s">
        <v>2723</v>
      </c>
    </row>
    <row r="45" spans="1:10">
      <c r="A45" s="106" t="str">
        <f ca="1">IFERROR(__xludf.DUMMYFUNCTION("""COMPUTED_VALUE"""),"grant.3071161")</f>
        <v>grant.3071161</v>
      </c>
      <c r="B45" s="106">
        <f t="shared" ca="1" si="0"/>
        <v>2</v>
      </c>
      <c r="F45" s="16" t="s">
        <v>1826</v>
      </c>
      <c r="G45" s="24" t="s">
        <v>2733</v>
      </c>
      <c r="H45" s="17">
        <v>14</v>
      </c>
      <c r="I45" s="17">
        <v>36</v>
      </c>
      <c r="J45" s="16" t="s">
        <v>2723</v>
      </c>
    </row>
    <row r="46" spans="1:10">
      <c r="A46" s="106" t="str">
        <f ca="1">IFERROR(__xludf.DUMMYFUNCTION("""COMPUTED_VALUE"""),"grant.3073641")</f>
        <v>grant.3073641</v>
      </c>
      <c r="B46" s="106">
        <f t="shared" ca="1" si="0"/>
        <v>3</v>
      </c>
      <c r="F46" s="16" t="s">
        <v>2734</v>
      </c>
      <c r="G46" s="24" t="s">
        <v>2735</v>
      </c>
      <c r="H46" s="17">
        <v>9</v>
      </c>
      <c r="I46" s="17">
        <v>36</v>
      </c>
      <c r="J46" s="16" t="s">
        <v>2723</v>
      </c>
    </row>
    <row r="47" spans="1:10">
      <c r="A47" s="106" t="str">
        <f ca="1">IFERROR(__xludf.DUMMYFUNCTION("""COMPUTED_VALUE"""),"grant.3077690")</f>
        <v>grant.3077690</v>
      </c>
      <c r="B47" s="106">
        <f t="shared" ca="1" si="0"/>
        <v>43</v>
      </c>
      <c r="F47" s="16" t="s">
        <v>2736</v>
      </c>
      <c r="G47" s="24" t="s">
        <v>2737</v>
      </c>
      <c r="H47" s="17">
        <v>12</v>
      </c>
      <c r="I47" s="17">
        <v>36</v>
      </c>
      <c r="J47" s="16" t="s">
        <v>2723</v>
      </c>
    </row>
    <row r="48" spans="1:10">
      <c r="A48" s="106" t="str">
        <f ca="1">IFERROR(__xludf.DUMMYFUNCTION("""COMPUTED_VALUE"""),"grant.3077919")</f>
        <v>grant.3077919</v>
      </c>
      <c r="B48" s="106">
        <f t="shared" ca="1" si="0"/>
        <v>34</v>
      </c>
      <c r="F48" s="16" t="s">
        <v>2738</v>
      </c>
      <c r="G48" s="24" t="s">
        <v>2739</v>
      </c>
      <c r="H48" s="17">
        <v>11</v>
      </c>
      <c r="I48" s="17">
        <v>36</v>
      </c>
      <c r="J48" s="16" t="s">
        <v>2723</v>
      </c>
    </row>
    <row r="49" spans="1:10">
      <c r="A49" s="106" t="str">
        <f ca="1">IFERROR(__xludf.DUMMYFUNCTION("""COMPUTED_VALUE"""),"grant.3077967")</f>
        <v>grant.3077967</v>
      </c>
      <c r="B49" s="106">
        <f t="shared" ca="1" si="0"/>
        <v>22</v>
      </c>
      <c r="F49" s="19" t="s">
        <v>2740</v>
      </c>
      <c r="G49" s="107" t="s">
        <v>2741</v>
      </c>
      <c r="H49" s="20">
        <v>0</v>
      </c>
      <c r="I49" s="20">
        <v>37</v>
      </c>
      <c r="J49" s="16" t="s">
        <v>2723</v>
      </c>
    </row>
    <row r="50" spans="1:10">
      <c r="A50" s="106" t="str">
        <f ca="1">IFERROR(__xludf.DUMMYFUNCTION("""COMPUTED_VALUE"""),"grant.3081119")</f>
        <v>grant.3081119</v>
      </c>
      <c r="B50" s="106">
        <f t="shared" ca="1" si="0"/>
        <v>24</v>
      </c>
      <c r="F50" s="19" t="s">
        <v>2742</v>
      </c>
      <c r="G50" s="107" t="s">
        <v>2743</v>
      </c>
      <c r="H50" s="20">
        <v>0</v>
      </c>
      <c r="I50" s="20">
        <v>37</v>
      </c>
      <c r="J50" s="16" t="s">
        <v>2723</v>
      </c>
    </row>
    <row r="51" spans="1:10">
      <c r="A51" s="106" t="str">
        <f ca="1">IFERROR(__xludf.DUMMYFUNCTION("""COMPUTED_VALUE"""),"grant.3086430")</f>
        <v>grant.3086430</v>
      </c>
      <c r="B51" s="106">
        <f t="shared" ca="1" si="0"/>
        <v>8</v>
      </c>
      <c r="F51" s="19" t="s">
        <v>1398</v>
      </c>
      <c r="G51" s="107" t="s">
        <v>1399</v>
      </c>
      <c r="H51" s="20">
        <v>34</v>
      </c>
      <c r="I51" s="20">
        <v>38</v>
      </c>
      <c r="J51" s="16" t="s">
        <v>2723</v>
      </c>
    </row>
    <row r="52" spans="1:10">
      <c r="A52" s="106" t="str">
        <f ca="1">IFERROR(__xludf.DUMMYFUNCTION("""COMPUTED_VALUE"""),"grant.3089925")</f>
        <v>grant.3089925</v>
      </c>
      <c r="B52" s="106">
        <f t="shared" ca="1" si="0"/>
        <v>34</v>
      </c>
      <c r="F52" s="16" t="s">
        <v>159</v>
      </c>
      <c r="G52" s="24" t="s">
        <v>2744</v>
      </c>
      <c r="H52" s="17">
        <v>13</v>
      </c>
      <c r="I52" s="17">
        <v>39</v>
      </c>
      <c r="J52" s="16" t="s">
        <v>2723</v>
      </c>
    </row>
    <row r="53" spans="1:10">
      <c r="A53" s="110" t="str">
        <f ca="1">IFERROR(__xludf.DUMMYFUNCTION("""COMPUTED_VALUE"""),"grant.3089961")</f>
        <v>grant.3089961</v>
      </c>
      <c r="B53" s="110">
        <f t="shared" ca="1" si="0"/>
        <v>5</v>
      </c>
      <c r="F53" s="16" t="s">
        <v>130</v>
      </c>
      <c r="G53" s="24" t="s">
        <v>2745</v>
      </c>
      <c r="H53" s="17">
        <v>8</v>
      </c>
      <c r="I53" s="17">
        <v>39</v>
      </c>
      <c r="J53" s="16" t="s">
        <v>2723</v>
      </c>
    </row>
    <row r="54" spans="1:10">
      <c r="A54" s="106" t="str">
        <f ca="1">IFERROR(__xludf.DUMMYFUNCTION("""COMPUTED_VALUE"""),"grant.3090039")</f>
        <v>grant.3090039</v>
      </c>
      <c r="B54" s="106">
        <f t="shared" ca="1" si="0"/>
        <v>36</v>
      </c>
      <c r="F54" s="16" t="s">
        <v>93</v>
      </c>
      <c r="G54" s="24" t="s">
        <v>2746</v>
      </c>
      <c r="H54" s="17">
        <v>21</v>
      </c>
      <c r="I54" s="17">
        <v>39</v>
      </c>
      <c r="J54" s="16" t="s">
        <v>2723</v>
      </c>
    </row>
    <row r="55" spans="1:10">
      <c r="A55" s="106" t="str">
        <f ca="1">IFERROR(__xludf.DUMMYFUNCTION("""COMPUTED_VALUE"""),"grant.3091408")</f>
        <v>grant.3091408</v>
      </c>
      <c r="B55" s="106">
        <f t="shared" ca="1" si="0"/>
        <v>329</v>
      </c>
      <c r="F55" s="16" t="s">
        <v>2747</v>
      </c>
      <c r="G55" s="24" t="s">
        <v>2748</v>
      </c>
      <c r="H55" s="17">
        <v>3</v>
      </c>
      <c r="I55" s="17">
        <v>39</v>
      </c>
      <c r="J55" s="16" t="s">
        <v>2723</v>
      </c>
    </row>
    <row r="56" spans="1:10">
      <c r="A56" s="106" t="str">
        <f ca="1">IFERROR(__xludf.DUMMYFUNCTION("""COMPUTED_VALUE"""),"grant.3093937")</f>
        <v>grant.3093937</v>
      </c>
      <c r="B56" s="106">
        <f t="shared" ca="1" si="0"/>
        <v>4</v>
      </c>
      <c r="F56" s="19" t="s">
        <v>240</v>
      </c>
      <c r="G56" s="107" t="s">
        <v>241</v>
      </c>
      <c r="H56" s="20">
        <v>15</v>
      </c>
      <c r="I56" s="20">
        <v>40</v>
      </c>
      <c r="J56" s="16" t="s">
        <v>2723</v>
      </c>
    </row>
    <row r="57" spans="1:10">
      <c r="A57" s="106" t="str">
        <f ca="1">IFERROR(__xludf.DUMMYFUNCTION("""COMPUTED_VALUE"""),"grant.3097326")</f>
        <v>grant.3097326</v>
      </c>
      <c r="B57" s="106">
        <f t="shared" ca="1" si="0"/>
        <v>1</v>
      </c>
      <c r="F57" s="19" t="s">
        <v>227</v>
      </c>
      <c r="G57" s="107" t="s">
        <v>228</v>
      </c>
      <c r="H57" s="20">
        <v>3</v>
      </c>
      <c r="I57" s="20">
        <v>40</v>
      </c>
      <c r="J57" s="16" t="s">
        <v>2723</v>
      </c>
    </row>
    <row r="58" spans="1:10">
      <c r="A58" s="106" t="str">
        <f ca="1">IFERROR(__xludf.DUMMYFUNCTION("""COMPUTED_VALUE"""),"grant.3100938")</f>
        <v>grant.3100938</v>
      </c>
      <c r="B58" s="106">
        <f t="shared" ca="1" si="0"/>
        <v>8</v>
      </c>
      <c r="F58" s="16" t="s">
        <v>1451</v>
      </c>
      <c r="G58" s="24" t="s">
        <v>2749</v>
      </c>
      <c r="H58" s="17">
        <v>36</v>
      </c>
      <c r="I58" s="17">
        <v>41</v>
      </c>
      <c r="J58" s="16" t="s">
        <v>2688</v>
      </c>
    </row>
    <row r="59" spans="1:10">
      <c r="A59" s="106" t="str">
        <f ca="1">IFERROR(__xludf.DUMMYFUNCTION("""COMPUTED_VALUE"""),"grant.3100944")</f>
        <v>grant.3100944</v>
      </c>
      <c r="B59" s="106">
        <f t="shared" ca="1" si="0"/>
        <v>4</v>
      </c>
      <c r="F59" s="19" t="s">
        <v>1865</v>
      </c>
      <c r="G59" s="107" t="s">
        <v>1866</v>
      </c>
      <c r="H59" s="20">
        <v>3</v>
      </c>
      <c r="I59" s="20">
        <v>42</v>
      </c>
      <c r="J59" s="16" t="s">
        <v>2688</v>
      </c>
    </row>
    <row r="60" spans="1:10">
      <c r="A60" s="106" t="str">
        <f ca="1">IFERROR(__xludf.DUMMYFUNCTION("""COMPUTED_VALUE"""),"grant.3100871")</f>
        <v>grant.3100871</v>
      </c>
      <c r="B60" s="106">
        <f t="shared" ca="1" si="0"/>
        <v>4</v>
      </c>
      <c r="F60" s="16" t="s">
        <v>1591</v>
      </c>
      <c r="G60" s="24" t="s">
        <v>2750</v>
      </c>
      <c r="H60" s="17">
        <v>7</v>
      </c>
      <c r="I60" s="17">
        <v>43</v>
      </c>
      <c r="J60" s="16" t="s">
        <v>2688</v>
      </c>
    </row>
    <row r="61" spans="1:10">
      <c r="A61" s="106" t="str">
        <f ca="1">IFERROR(__xludf.DUMMYFUNCTION("""COMPUTED_VALUE"""),"grant.3100975")</f>
        <v>grant.3100975</v>
      </c>
      <c r="B61" s="106">
        <f t="shared" ca="1" si="0"/>
        <v>7</v>
      </c>
      <c r="F61" s="19" t="s">
        <v>1297</v>
      </c>
      <c r="G61" s="107" t="s">
        <v>1298</v>
      </c>
      <c r="H61" s="20">
        <v>22</v>
      </c>
      <c r="I61" s="20">
        <v>44</v>
      </c>
      <c r="J61" s="16" t="s">
        <v>2688</v>
      </c>
    </row>
    <row r="62" spans="1:10">
      <c r="A62" s="106" t="str">
        <f ca="1">IFERROR(__xludf.DUMMYFUNCTION("""COMPUTED_VALUE"""),"grant.3100984")</f>
        <v>grant.3100984</v>
      </c>
      <c r="B62" s="106">
        <f t="shared" ca="1" si="0"/>
        <v>31</v>
      </c>
      <c r="F62" s="16" t="s">
        <v>191</v>
      </c>
      <c r="G62" s="24" t="s">
        <v>2751</v>
      </c>
      <c r="H62" s="17">
        <v>26</v>
      </c>
      <c r="I62" s="17">
        <v>45</v>
      </c>
      <c r="J62" s="16" t="s">
        <v>2688</v>
      </c>
    </row>
    <row r="63" spans="1:10">
      <c r="A63" s="106" t="str">
        <f ca="1">IFERROR(__xludf.DUMMYFUNCTION("""COMPUTED_VALUE"""),"grant.3100985")</f>
        <v>grant.3100985</v>
      </c>
      <c r="B63" s="106">
        <f t="shared" ca="1" si="0"/>
        <v>2</v>
      </c>
      <c r="F63" s="19" t="s">
        <v>1614</v>
      </c>
      <c r="G63" s="107" t="s">
        <v>1615</v>
      </c>
      <c r="H63" s="20">
        <v>31</v>
      </c>
      <c r="I63" s="20">
        <v>46</v>
      </c>
      <c r="J63" s="16" t="s">
        <v>2688</v>
      </c>
    </row>
    <row r="64" spans="1:10">
      <c r="A64" s="106" t="str">
        <f ca="1">IFERROR(__xludf.DUMMYFUNCTION("""COMPUTED_VALUE"""),"grant.3101006")</f>
        <v>grant.3101006</v>
      </c>
      <c r="B64" s="106">
        <f t="shared" ca="1" si="0"/>
        <v>18</v>
      </c>
      <c r="F64" s="16" t="s">
        <v>1647</v>
      </c>
      <c r="G64" s="24" t="s">
        <v>2752</v>
      </c>
      <c r="H64" s="17">
        <v>18</v>
      </c>
      <c r="I64" s="17">
        <v>47</v>
      </c>
      <c r="J64" s="16" t="s">
        <v>2688</v>
      </c>
    </row>
    <row r="65" spans="1:10">
      <c r="A65" s="106" t="str">
        <f ca="1">IFERROR(__xludf.DUMMYFUNCTION("""COMPUTED_VALUE"""),"grant.3102966")</f>
        <v>grant.3102966</v>
      </c>
      <c r="B65" s="106">
        <f t="shared" ca="1" si="0"/>
        <v>8</v>
      </c>
      <c r="F65" s="16" t="s">
        <v>2013</v>
      </c>
      <c r="G65" s="24" t="s">
        <v>2753</v>
      </c>
      <c r="H65" s="17">
        <v>8</v>
      </c>
      <c r="I65" s="17">
        <v>48</v>
      </c>
      <c r="J65" s="16" t="s">
        <v>2688</v>
      </c>
    </row>
    <row r="66" spans="1:10">
      <c r="A66" s="106" t="str">
        <f ca="1">IFERROR(__xludf.DUMMYFUNCTION("""COMPUTED_VALUE"""),"grant.3102999")</f>
        <v>grant.3102999</v>
      </c>
      <c r="B66" s="106">
        <f t="shared" ca="1" si="0"/>
        <v>14</v>
      </c>
      <c r="F66" s="16" t="s">
        <v>1540</v>
      </c>
      <c r="G66" s="24" t="s">
        <v>2754</v>
      </c>
      <c r="H66" s="17">
        <v>8</v>
      </c>
      <c r="I66" s="17">
        <v>49</v>
      </c>
      <c r="J66" s="16" t="s">
        <v>2688</v>
      </c>
    </row>
    <row r="67" spans="1:10">
      <c r="A67" s="106" t="str">
        <f ca="1">IFERROR(__xludf.DUMMYFUNCTION("""COMPUTED_VALUE"""),"grant.3104829")</f>
        <v>grant.3104829</v>
      </c>
      <c r="B67" s="106">
        <f t="shared" ca="1" si="0"/>
        <v>3</v>
      </c>
      <c r="F67" s="19" t="s">
        <v>346</v>
      </c>
      <c r="G67" s="107" t="s">
        <v>347</v>
      </c>
      <c r="H67" s="20">
        <v>6</v>
      </c>
      <c r="I67" s="20">
        <v>50</v>
      </c>
      <c r="J67" s="16" t="s">
        <v>2688</v>
      </c>
    </row>
    <row r="68" spans="1:10">
      <c r="A68" s="106" t="str">
        <f ca="1">IFERROR(__xludf.DUMMYFUNCTION("""COMPUTED_VALUE"""),"grant.3105229")</f>
        <v>grant.3105229</v>
      </c>
      <c r="B68" s="106">
        <f t="shared" ca="1" si="0"/>
        <v>11</v>
      </c>
      <c r="F68" s="19" t="s">
        <v>2755</v>
      </c>
      <c r="G68" s="107" t="s">
        <v>2756</v>
      </c>
      <c r="H68" s="20">
        <v>0</v>
      </c>
      <c r="I68" s="20">
        <v>51</v>
      </c>
      <c r="J68" s="16" t="s">
        <v>2688</v>
      </c>
    </row>
    <row r="69" spans="1:10">
      <c r="A69" s="106" t="str">
        <f ca="1">IFERROR(__xludf.DUMMYFUNCTION("""COMPUTED_VALUE"""),"grant.3108096")</f>
        <v>grant.3108096</v>
      </c>
      <c r="B69" s="106">
        <f t="shared" ca="1" si="0"/>
        <v>6</v>
      </c>
      <c r="F69" s="19" t="s">
        <v>1808</v>
      </c>
      <c r="G69" s="107" t="s">
        <v>1809</v>
      </c>
      <c r="H69" s="20">
        <v>6</v>
      </c>
      <c r="I69" s="20">
        <v>52</v>
      </c>
      <c r="J69" s="16" t="s">
        <v>2723</v>
      </c>
    </row>
    <row r="70" spans="1:10">
      <c r="A70" s="110" t="str">
        <f ca="1">IFERROR(__xludf.DUMMYFUNCTION("""COMPUTED_VALUE"""),"grant.3108488")</f>
        <v>grant.3108488</v>
      </c>
      <c r="B70" s="110">
        <f t="shared" ca="1" si="0"/>
        <v>6</v>
      </c>
      <c r="F70" s="19" t="s">
        <v>2757</v>
      </c>
      <c r="G70" s="107" t="s">
        <v>2758</v>
      </c>
      <c r="H70" s="20">
        <v>6</v>
      </c>
      <c r="I70" s="20">
        <v>52</v>
      </c>
      <c r="J70" s="16" t="s">
        <v>2723</v>
      </c>
    </row>
    <row r="71" spans="1:10">
      <c r="A71" s="106" t="str">
        <f ca="1">IFERROR(__xludf.DUMMYFUNCTION("""COMPUTED_VALUE"""),"grant.3108588")</f>
        <v>grant.3108588</v>
      </c>
      <c r="B71" s="106">
        <f t="shared" ca="1" si="0"/>
        <v>5</v>
      </c>
      <c r="F71" s="16" t="s">
        <v>1184</v>
      </c>
      <c r="G71" s="24" t="s">
        <v>2759</v>
      </c>
      <c r="H71" s="17">
        <v>6</v>
      </c>
      <c r="I71" s="17">
        <v>53</v>
      </c>
      <c r="J71" s="16" t="s">
        <v>2723</v>
      </c>
    </row>
    <row r="72" spans="1:10">
      <c r="A72" s="106" t="str">
        <f ca="1">IFERROR(__xludf.DUMMYFUNCTION("""COMPUTED_VALUE"""),"grant.3108675")</f>
        <v>grant.3108675</v>
      </c>
      <c r="B72" s="106">
        <f t="shared" ca="1" si="0"/>
        <v>4</v>
      </c>
      <c r="F72" s="16" t="s">
        <v>2760</v>
      </c>
      <c r="G72" s="24" t="s">
        <v>2761</v>
      </c>
      <c r="H72" s="17">
        <v>5</v>
      </c>
      <c r="I72" s="17">
        <v>53</v>
      </c>
      <c r="J72" s="16" t="s">
        <v>2723</v>
      </c>
    </row>
    <row r="73" spans="1:10">
      <c r="A73" s="106" t="str">
        <f ca="1">IFERROR(__xludf.DUMMYFUNCTION("""COMPUTED_VALUE"""),"grant.3109053")</f>
        <v>grant.3109053</v>
      </c>
      <c r="B73" s="106">
        <f t="shared" ca="1" si="0"/>
        <v>6</v>
      </c>
      <c r="F73" s="16" t="s">
        <v>2762</v>
      </c>
      <c r="G73" s="24" t="s">
        <v>2763</v>
      </c>
      <c r="H73" s="17">
        <v>0</v>
      </c>
      <c r="I73" s="17">
        <v>53</v>
      </c>
      <c r="J73" s="16" t="s">
        <v>2723</v>
      </c>
    </row>
    <row r="74" spans="1:10">
      <c r="A74" s="106" t="str">
        <f ca="1">IFERROR(__xludf.DUMMYFUNCTION("""COMPUTED_VALUE"""),"grant.3114107")</f>
        <v>grant.3114107</v>
      </c>
      <c r="B74" s="106">
        <f t="shared" ca="1" si="0"/>
        <v>14</v>
      </c>
      <c r="F74" s="19" t="s">
        <v>1155</v>
      </c>
      <c r="G74" s="107" t="s">
        <v>1156</v>
      </c>
      <c r="H74" s="20">
        <v>2</v>
      </c>
      <c r="I74" s="20">
        <v>54</v>
      </c>
      <c r="J74" s="16" t="s">
        <v>2723</v>
      </c>
    </row>
    <row r="75" spans="1:10">
      <c r="A75" s="106" t="str">
        <f ca="1">IFERROR(__xludf.DUMMYFUNCTION("""COMPUTED_VALUE"""),"grant.3114664")</f>
        <v>grant.3114664</v>
      </c>
      <c r="B75" s="106">
        <f t="shared" ca="1" si="0"/>
        <v>3</v>
      </c>
      <c r="F75" s="19" t="s">
        <v>1944</v>
      </c>
      <c r="G75" s="107" t="s">
        <v>1945</v>
      </c>
      <c r="H75" s="20">
        <v>3</v>
      </c>
      <c r="I75" s="20">
        <v>55</v>
      </c>
      <c r="J75" s="16" t="s">
        <v>2723</v>
      </c>
    </row>
    <row r="76" spans="1:10">
      <c r="A76" s="106" t="str">
        <f ca="1">IFERROR(__xludf.DUMMYFUNCTION("""COMPUTED_VALUE"""),"grant.3118945")</f>
        <v>grant.3118945</v>
      </c>
      <c r="B76" s="106">
        <f t="shared" ca="1" si="0"/>
        <v>13</v>
      </c>
      <c r="F76" s="19" t="s">
        <v>2764</v>
      </c>
      <c r="G76" s="107" t="s">
        <v>2765</v>
      </c>
      <c r="H76" s="20">
        <v>0</v>
      </c>
      <c r="I76" s="20">
        <v>56</v>
      </c>
      <c r="J76" s="16" t="s">
        <v>2723</v>
      </c>
    </row>
    <row r="77" spans="1:10">
      <c r="A77" s="106" t="str">
        <f ca="1">IFERROR(__xludf.DUMMYFUNCTION("""COMPUTED_VALUE"""),"grant.3118975")</f>
        <v>grant.3118975</v>
      </c>
      <c r="B77" s="106">
        <f t="shared" ca="1" si="0"/>
        <v>34</v>
      </c>
      <c r="F77" s="19" t="s">
        <v>2766</v>
      </c>
      <c r="G77" s="107" t="s">
        <v>2767</v>
      </c>
      <c r="H77" s="20">
        <v>0</v>
      </c>
      <c r="I77" s="20">
        <v>56</v>
      </c>
      <c r="J77" s="16" t="s">
        <v>2723</v>
      </c>
    </row>
    <row r="78" spans="1:10">
      <c r="A78" s="106" t="str">
        <f ca="1">IFERROR(__xludf.DUMMYFUNCTION("""COMPUTED_VALUE"""),"grant.3118993")</f>
        <v>grant.3118993</v>
      </c>
      <c r="B78" s="106">
        <f t="shared" ca="1" si="0"/>
        <v>8</v>
      </c>
      <c r="F78" s="19" t="s">
        <v>2768</v>
      </c>
      <c r="G78" s="107" t="s">
        <v>2769</v>
      </c>
      <c r="H78" s="20">
        <v>0</v>
      </c>
      <c r="I78" s="20">
        <v>56</v>
      </c>
      <c r="J78" s="16" t="s">
        <v>2723</v>
      </c>
    </row>
    <row r="79" spans="1:10">
      <c r="A79" s="106" t="str">
        <f ca="1">IFERROR(__xludf.DUMMYFUNCTION("""COMPUTED_VALUE"""),"grant.3120041")</f>
        <v>grant.3120041</v>
      </c>
      <c r="B79" s="106">
        <f t="shared" ca="1" si="0"/>
        <v>3</v>
      </c>
      <c r="F79" s="19"/>
      <c r="G79" s="111" t="s">
        <v>1399</v>
      </c>
      <c r="H79" s="20">
        <v>28</v>
      </c>
      <c r="I79" s="20">
        <v>57</v>
      </c>
      <c r="J79" s="16" t="s">
        <v>2723</v>
      </c>
    </row>
    <row r="80" spans="1:10">
      <c r="A80" s="106" t="str">
        <f ca="1">IFERROR(__xludf.DUMMYFUNCTION("""COMPUTED_VALUE"""),"grant.3126544")</f>
        <v>grant.3126544</v>
      </c>
      <c r="B80" s="106">
        <f t="shared" ca="1" si="0"/>
        <v>6</v>
      </c>
      <c r="F80" s="19" t="s">
        <v>2770</v>
      </c>
      <c r="G80" s="107" t="s">
        <v>2771</v>
      </c>
      <c r="H80" s="20">
        <v>0</v>
      </c>
      <c r="I80" s="20">
        <v>57</v>
      </c>
      <c r="J80" s="16" t="s">
        <v>2723</v>
      </c>
    </row>
    <row r="81" spans="1:10">
      <c r="A81" s="110" t="str">
        <f ca="1">IFERROR(__xludf.DUMMYFUNCTION("""COMPUTED_VALUE"""),"grant.3126546")</f>
        <v>grant.3126546</v>
      </c>
      <c r="B81" s="110">
        <f t="shared" ca="1" si="0"/>
        <v>9</v>
      </c>
      <c r="F81" s="19" t="s">
        <v>1205</v>
      </c>
      <c r="G81" s="107" t="s">
        <v>1206</v>
      </c>
      <c r="H81" s="112">
        <v>11</v>
      </c>
      <c r="I81" s="20">
        <v>58</v>
      </c>
      <c r="J81" s="16" t="s">
        <v>2723</v>
      </c>
    </row>
    <row r="82" spans="1:10">
      <c r="A82" s="106" t="str">
        <f ca="1">IFERROR(__xludf.DUMMYFUNCTION("""COMPUTED_VALUE"""),"grant.3127423")</f>
        <v>grant.3127423</v>
      </c>
      <c r="B82" s="106">
        <f t="shared" ca="1" si="0"/>
        <v>2</v>
      </c>
      <c r="F82" s="19" t="s">
        <v>2772</v>
      </c>
      <c r="G82" s="107" t="s">
        <v>2773</v>
      </c>
      <c r="H82" s="20">
        <v>0</v>
      </c>
      <c r="I82" s="20">
        <v>59</v>
      </c>
      <c r="J82" s="16" t="s">
        <v>2723</v>
      </c>
    </row>
    <row r="83" spans="1:10">
      <c r="A83" s="106" t="str">
        <f ca="1">IFERROR(__xludf.DUMMYFUNCTION("""COMPUTED_VALUE"""),"grant.3128752")</f>
        <v>grant.3128752</v>
      </c>
      <c r="B83" s="106">
        <f t="shared" ca="1" si="0"/>
        <v>1</v>
      </c>
      <c r="F83" s="19" t="s">
        <v>2774</v>
      </c>
      <c r="G83" s="107" t="s">
        <v>2775</v>
      </c>
      <c r="H83" s="20">
        <v>0</v>
      </c>
      <c r="I83" s="20">
        <v>59</v>
      </c>
      <c r="J83" s="16" t="s">
        <v>2723</v>
      </c>
    </row>
    <row r="84" spans="1:10">
      <c r="A84" s="106" t="str">
        <f ca="1">IFERROR(__xludf.DUMMYFUNCTION("""COMPUTED_VALUE"""),"grant.3143104")</f>
        <v>grant.3143104</v>
      </c>
      <c r="B84" s="106">
        <f t="shared" ca="1" si="0"/>
        <v>8</v>
      </c>
      <c r="F84" s="16" t="s">
        <v>2776</v>
      </c>
      <c r="G84" s="24" t="s">
        <v>2777</v>
      </c>
      <c r="H84" s="17">
        <v>1</v>
      </c>
      <c r="I84" s="17">
        <v>60</v>
      </c>
      <c r="J84" s="16" t="s">
        <v>2723</v>
      </c>
    </row>
    <row r="85" spans="1:10">
      <c r="A85" s="106" t="str">
        <f ca="1">IFERROR(__xludf.DUMMYFUNCTION("""COMPUTED_VALUE"""),"grant.3146647")</f>
        <v>grant.3146647</v>
      </c>
      <c r="B85" s="106">
        <f t="shared" ca="1" si="0"/>
        <v>2</v>
      </c>
      <c r="F85" s="16" t="s">
        <v>1710</v>
      </c>
      <c r="G85" s="24" t="s">
        <v>2778</v>
      </c>
      <c r="H85" s="17">
        <v>14</v>
      </c>
      <c r="I85" s="17">
        <v>60</v>
      </c>
      <c r="J85" s="16" t="s">
        <v>2723</v>
      </c>
    </row>
    <row r="86" spans="1:10">
      <c r="B86" s="106" t="e">
        <f t="shared" si="0"/>
        <v>#N/A</v>
      </c>
      <c r="F86" s="16" t="s">
        <v>1679</v>
      </c>
      <c r="G86" s="24" t="s">
        <v>2779</v>
      </c>
      <c r="H86" s="17">
        <v>8</v>
      </c>
      <c r="I86" s="17">
        <v>60</v>
      </c>
      <c r="J86" s="16" t="s">
        <v>2723</v>
      </c>
    </row>
    <row r="87" spans="1:10">
      <c r="A87" s="110"/>
      <c r="B87" s="110" t="e">
        <f t="shared" si="0"/>
        <v>#N/A</v>
      </c>
      <c r="F87" s="16" t="s">
        <v>2780</v>
      </c>
      <c r="G87" s="24" t="s">
        <v>2781</v>
      </c>
      <c r="H87" s="17">
        <v>2</v>
      </c>
      <c r="I87" s="17">
        <v>61</v>
      </c>
      <c r="J87" s="16" t="s">
        <v>2723</v>
      </c>
    </row>
    <row r="88" spans="1:10">
      <c r="F88" s="16" t="s">
        <v>310</v>
      </c>
      <c r="G88" s="24" t="s">
        <v>2782</v>
      </c>
      <c r="H88" s="17">
        <v>9</v>
      </c>
      <c r="I88" s="17">
        <v>61</v>
      </c>
      <c r="J88" s="16" t="s">
        <v>2723</v>
      </c>
    </row>
    <row r="89" spans="1:10">
      <c r="A89" s="12"/>
      <c r="B89" s="12"/>
      <c r="F89" s="16" t="s">
        <v>2783</v>
      </c>
      <c r="G89" s="24" t="s">
        <v>2784</v>
      </c>
      <c r="H89" s="17">
        <v>0</v>
      </c>
      <c r="I89" s="17">
        <v>61</v>
      </c>
      <c r="J89" s="16" t="s">
        <v>2723</v>
      </c>
    </row>
    <row r="90" spans="1:10">
      <c r="A90" s="12"/>
      <c r="B90" s="12"/>
      <c r="F90" s="16" t="s">
        <v>2033</v>
      </c>
      <c r="G90" s="24" t="s">
        <v>2785</v>
      </c>
      <c r="H90" s="17">
        <v>2</v>
      </c>
      <c r="I90" s="17">
        <v>62</v>
      </c>
      <c r="J90" s="16" t="s">
        <v>2723</v>
      </c>
    </row>
    <row r="91" spans="1:10">
      <c r="F91" s="16" t="s">
        <v>2066</v>
      </c>
      <c r="G91" s="24" t="s">
        <v>2067</v>
      </c>
      <c r="H91" s="17">
        <v>1</v>
      </c>
      <c r="I91" s="17">
        <v>62</v>
      </c>
      <c r="J91" s="16" t="s">
        <v>2723</v>
      </c>
    </row>
    <row r="92" spans="1:10">
      <c r="F92" s="16" t="s">
        <v>2786</v>
      </c>
      <c r="G92" s="24" t="s">
        <v>2787</v>
      </c>
      <c r="H92" s="17">
        <v>0</v>
      </c>
      <c r="I92" s="17">
        <v>62</v>
      </c>
      <c r="J92" s="16" t="s">
        <v>2723</v>
      </c>
    </row>
    <row r="93" spans="1:10">
      <c r="F93" s="19" t="s">
        <v>2788</v>
      </c>
      <c r="G93" s="107" t="s">
        <v>2789</v>
      </c>
      <c r="H93" s="20">
        <v>0</v>
      </c>
      <c r="I93" s="20">
        <v>63</v>
      </c>
      <c r="J93" s="16" t="s">
        <v>2723</v>
      </c>
    </row>
    <row r="94" spans="1:10">
      <c r="F94" s="19" t="s">
        <v>2790</v>
      </c>
      <c r="G94" s="107" t="s">
        <v>2791</v>
      </c>
      <c r="H94" s="20">
        <v>0</v>
      </c>
      <c r="I94" s="20">
        <v>63</v>
      </c>
      <c r="J94" s="16" t="s">
        <v>2723</v>
      </c>
    </row>
    <row r="95" spans="1:10">
      <c r="F95" s="16" t="s">
        <v>1913</v>
      </c>
      <c r="G95" s="24" t="s">
        <v>2792</v>
      </c>
      <c r="H95" s="17">
        <v>34</v>
      </c>
      <c r="I95" s="17">
        <v>64</v>
      </c>
      <c r="J95" s="16" t="s">
        <v>2723</v>
      </c>
    </row>
    <row r="96" spans="1:10">
      <c r="F96" s="16" t="s">
        <v>1877</v>
      </c>
      <c r="G96" s="24" t="s">
        <v>2793</v>
      </c>
      <c r="H96" s="17">
        <v>13</v>
      </c>
      <c r="I96" s="17">
        <v>64</v>
      </c>
      <c r="J96" s="16" t="s">
        <v>2723</v>
      </c>
    </row>
    <row r="97" spans="6:10">
      <c r="F97" s="19" t="s">
        <v>2794</v>
      </c>
      <c r="G97" s="107" t="s">
        <v>2795</v>
      </c>
      <c r="H97" s="20">
        <v>20</v>
      </c>
      <c r="I97" s="20">
        <v>65</v>
      </c>
      <c r="J97" s="16" t="s">
        <v>2723</v>
      </c>
    </row>
    <row r="98" spans="6:10">
      <c r="F98" s="19" t="s">
        <v>2072</v>
      </c>
      <c r="G98" s="107" t="s">
        <v>2073</v>
      </c>
      <c r="H98" s="20">
        <v>16</v>
      </c>
      <c r="I98" s="20">
        <v>65</v>
      </c>
      <c r="J98" s="16" t="s">
        <v>2723</v>
      </c>
    </row>
    <row r="99" spans="6:10">
      <c r="F99" s="19" t="s">
        <v>2096</v>
      </c>
      <c r="G99" s="107" t="s">
        <v>2097</v>
      </c>
      <c r="H99" s="20">
        <v>22</v>
      </c>
      <c r="I99" s="20">
        <v>65</v>
      </c>
      <c r="J99" s="16" t="s">
        <v>2723</v>
      </c>
    </row>
    <row r="100" spans="6:10">
      <c r="F100" s="19" t="s">
        <v>2796</v>
      </c>
      <c r="G100" s="107" t="s">
        <v>2797</v>
      </c>
      <c r="H100" s="20">
        <v>0</v>
      </c>
      <c r="I100" s="20">
        <v>66</v>
      </c>
      <c r="J100" s="19" t="s">
        <v>2798</v>
      </c>
    </row>
    <row r="101" spans="6:10">
      <c r="F101" s="19" t="s">
        <v>2796</v>
      </c>
      <c r="G101" s="107" t="s">
        <v>2797</v>
      </c>
      <c r="H101" s="20">
        <v>0</v>
      </c>
      <c r="I101" s="20">
        <v>66</v>
      </c>
      <c r="J101" s="19" t="s">
        <v>2798</v>
      </c>
    </row>
    <row r="102" spans="6:10">
      <c r="F102" s="16" t="s">
        <v>1332</v>
      </c>
      <c r="G102" s="24" t="s">
        <v>2799</v>
      </c>
      <c r="H102" s="17">
        <v>24</v>
      </c>
      <c r="I102" s="17">
        <v>67</v>
      </c>
      <c r="J102" s="19" t="s">
        <v>2688</v>
      </c>
    </row>
    <row r="103" spans="6:10">
      <c r="F103" s="16" t="s">
        <v>2002</v>
      </c>
      <c r="G103" s="24" t="s">
        <v>2800</v>
      </c>
      <c r="H103" s="17">
        <v>2</v>
      </c>
      <c r="I103" s="17">
        <v>68</v>
      </c>
      <c r="J103" s="19" t="s">
        <v>2688</v>
      </c>
    </row>
    <row r="104" spans="6:10">
      <c r="F104" s="19" t="s">
        <v>2801</v>
      </c>
      <c r="G104" s="107" t="s">
        <v>2802</v>
      </c>
      <c r="H104" s="20">
        <v>0</v>
      </c>
      <c r="I104" s="20">
        <v>69</v>
      </c>
      <c r="J104" s="19" t="s">
        <v>2688</v>
      </c>
    </row>
    <row r="105" spans="6:10">
      <c r="F105" s="19" t="s">
        <v>1249</v>
      </c>
      <c r="G105" s="107" t="s">
        <v>1250</v>
      </c>
      <c r="H105" s="20">
        <v>3</v>
      </c>
      <c r="I105" s="20">
        <v>70</v>
      </c>
      <c r="J105" s="19" t="s">
        <v>2688</v>
      </c>
    </row>
    <row r="106" spans="6:10">
      <c r="F106" s="19" t="s">
        <v>1740</v>
      </c>
      <c r="G106" s="107" t="s">
        <v>1741</v>
      </c>
      <c r="H106" s="20">
        <v>6</v>
      </c>
      <c r="I106" s="20">
        <v>71</v>
      </c>
      <c r="J106" s="19" t="s">
        <v>2688</v>
      </c>
    </row>
    <row r="107" spans="6:10">
      <c r="F107" s="16" t="s">
        <v>1241</v>
      </c>
      <c r="G107" s="24" t="s">
        <v>2803</v>
      </c>
      <c r="H107" s="17">
        <v>2</v>
      </c>
      <c r="I107" s="17">
        <v>72</v>
      </c>
      <c r="J107" s="19" t="s">
        <v>2688</v>
      </c>
    </row>
    <row r="108" spans="6:10">
      <c r="F108" s="19" t="s">
        <v>2804</v>
      </c>
      <c r="G108" s="107" t="s">
        <v>2805</v>
      </c>
      <c r="H108" s="20">
        <v>0</v>
      </c>
      <c r="I108" s="20">
        <v>73</v>
      </c>
      <c r="J108" s="19" t="s">
        <v>2688</v>
      </c>
    </row>
    <row r="109" spans="6:10">
      <c r="F109" s="16" t="s">
        <v>478</v>
      </c>
      <c r="G109" s="24" t="s">
        <v>2806</v>
      </c>
      <c r="H109" s="17">
        <v>23</v>
      </c>
      <c r="I109" s="17">
        <v>74</v>
      </c>
      <c r="J109" s="19" t="s">
        <v>2688</v>
      </c>
    </row>
    <row r="110" spans="6:10">
      <c r="F110" s="16" t="s">
        <v>2807</v>
      </c>
      <c r="G110" s="24" t="s">
        <v>2808</v>
      </c>
      <c r="H110" s="17">
        <v>0</v>
      </c>
      <c r="I110" s="17">
        <v>75</v>
      </c>
      <c r="J110" s="19" t="s">
        <v>2688</v>
      </c>
    </row>
    <row r="111" spans="6:10">
      <c r="F111" s="16" t="s">
        <v>1236</v>
      </c>
      <c r="G111" s="24" t="s">
        <v>2809</v>
      </c>
      <c r="H111" s="17">
        <v>1</v>
      </c>
      <c r="I111" s="17">
        <v>76</v>
      </c>
      <c r="J111" s="19" t="s">
        <v>2688</v>
      </c>
    </row>
    <row r="112" spans="6:10">
      <c r="F112" s="16" t="s">
        <v>642</v>
      </c>
      <c r="G112" s="24" t="s">
        <v>2810</v>
      </c>
      <c r="H112" s="17">
        <v>231</v>
      </c>
      <c r="I112" s="17">
        <v>77</v>
      </c>
      <c r="J112" s="19" t="s">
        <v>2688</v>
      </c>
    </row>
    <row r="113" spans="6:10">
      <c r="F113" s="19" t="s">
        <v>958</v>
      </c>
      <c r="G113" s="107" t="s">
        <v>959</v>
      </c>
      <c r="H113" s="20">
        <v>276</v>
      </c>
      <c r="I113" s="20">
        <v>78</v>
      </c>
      <c r="J113" s="19" t="s">
        <v>2688</v>
      </c>
    </row>
    <row r="114" spans="6:10">
      <c r="F114" s="19" t="s">
        <v>2811</v>
      </c>
      <c r="G114" s="107" t="s">
        <v>2812</v>
      </c>
      <c r="H114" s="20">
        <v>0</v>
      </c>
      <c r="I114" s="20">
        <v>79</v>
      </c>
      <c r="J114" s="19" t="s">
        <v>2688</v>
      </c>
    </row>
    <row r="115" spans="6:10">
      <c r="F115" s="16" t="s">
        <v>1728</v>
      </c>
      <c r="G115" s="24" t="s">
        <v>2813</v>
      </c>
      <c r="H115" s="17">
        <v>3</v>
      </c>
      <c r="I115" s="17">
        <v>80</v>
      </c>
      <c r="J115" s="19" t="s">
        <v>2688</v>
      </c>
    </row>
    <row r="116" spans="6:10">
      <c r="F116" s="19" t="s">
        <v>2814</v>
      </c>
      <c r="G116" s="107" t="s">
        <v>2815</v>
      </c>
      <c r="H116" s="20">
        <v>0</v>
      </c>
      <c r="I116" s="20">
        <v>81</v>
      </c>
      <c r="J116" s="19" t="s">
        <v>2688</v>
      </c>
    </row>
    <row r="117" spans="6:10">
      <c r="F117" s="16" t="s">
        <v>1366</v>
      </c>
      <c r="G117" s="24" t="s">
        <v>2816</v>
      </c>
      <c r="H117" s="17">
        <v>8</v>
      </c>
      <c r="I117" s="17">
        <v>82</v>
      </c>
      <c r="J117" s="19" t="s">
        <v>2688</v>
      </c>
    </row>
    <row r="118" spans="6:10">
      <c r="F118" s="19" t="s">
        <v>1534</v>
      </c>
      <c r="G118" s="107" t="s">
        <v>1535</v>
      </c>
      <c r="H118" s="20">
        <v>1</v>
      </c>
      <c r="I118" s="20">
        <v>83</v>
      </c>
      <c r="J118" s="19" t="s">
        <v>2688</v>
      </c>
    </row>
    <row r="119" spans="6:10">
      <c r="F119" s="16" t="s">
        <v>1166</v>
      </c>
      <c r="G119" s="24" t="s">
        <v>2817</v>
      </c>
      <c r="H119" s="17">
        <v>2</v>
      </c>
      <c r="I119" s="17">
        <v>84</v>
      </c>
      <c r="J119" s="19" t="s">
        <v>2688</v>
      </c>
    </row>
    <row r="120" spans="6:10">
      <c r="F120" s="19" t="s">
        <v>2818</v>
      </c>
      <c r="G120" s="107" t="s">
        <v>2819</v>
      </c>
      <c r="H120" s="20">
        <v>0</v>
      </c>
      <c r="I120" s="20">
        <v>85</v>
      </c>
      <c r="J120" s="19" t="s">
        <v>2688</v>
      </c>
    </row>
    <row r="121" spans="6:10">
      <c r="F121" s="16" t="s">
        <v>2820</v>
      </c>
      <c r="G121" s="24" t="s">
        <v>2821</v>
      </c>
      <c r="H121" s="17">
        <v>0</v>
      </c>
      <c r="I121" s="17">
        <v>86</v>
      </c>
      <c r="J121" s="19" t="s">
        <v>2688</v>
      </c>
    </row>
    <row r="122" spans="6:10">
      <c r="F122" s="19" t="s">
        <v>1174</v>
      </c>
      <c r="G122" s="107" t="s">
        <v>1175</v>
      </c>
      <c r="H122" s="20">
        <v>2</v>
      </c>
      <c r="I122" s="20">
        <v>87</v>
      </c>
      <c r="J122" s="19" t="s">
        <v>2688</v>
      </c>
    </row>
    <row r="123" spans="6:10">
      <c r="F123" s="16" t="s">
        <v>2822</v>
      </c>
      <c r="G123" s="24" t="s">
        <v>2823</v>
      </c>
      <c r="H123" s="17">
        <v>0</v>
      </c>
      <c r="I123" s="17">
        <v>88</v>
      </c>
      <c r="J123" s="19" t="s">
        <v>2688</v>
      </c>
    </row>
    <row r="124" spans="6:10">
      <c r="F124" s="19" t="s">
        <v>2824</v>
      </c>
      <c r="G124" s="107" t="s">
        <v>2825</v>
      </c>
      <c r="H124" s="20">
        <v>0</v>
      </c>
      <c r="I124" s="20">
        <v>89</v>
      </c>
      <c r="J124" s="19" t="s">
        <v>2688</v>
      </c>
    </row>
    <row r="125" spans="6:10">
      <c r="F125" s="19" t="s">
        <v>1485</v>
      </c>
      <c r="G125" s="107" t="s">
        <v>1486</v>
      </c>
      <c r="H125" s="20">
        <v>329</v>
      </c>
      <c r="I125" s="20">
        <v>90</v>
      </c>
      <c r="J125" s="19" t="s">
        <v>2688</v>
      </c>
    </row>
    <row r="126" spans="6:10">
      <c r="F126" s="19" t="s">
        <v>2826</v>
      </c>
      <c r="G126" s="107" t="s">
        <v>2827</v>
      </c>
      <c r="H126" s="20">
        <v>0</v>
      </c>
      <c r="I126" s="20">
        <v>91</v>
      </c>
      <c r="J126" s="19" t="s">
        <v>2688</v>
      </c>
    </row>
    <row r="127" spans="6:10">
      <c r="F127" s="19" t="s">
        <v>771</v>
      </c>
      <c r="G127" s="107" t="s">
        <v>2828</v>
      </c>
      <c r="H127" s="20">
        <v>18</v>
      </c>
      <c r="I127" s="20">
        <v>92</v>
      </c>
      <c r="J127" s="19" t="s">
        <v>2688</v>
      </c>
    </row>
    <row r="128" spans="6:10">
      <c r="F128" s="19" t="s">
        <v>996</v>
      </c>
      <c r="G128" s="107" t="s">
        <v>997</v>
      </c>
      <c r="H128" s="20">
        <v>290</v>
      </c>
      <c r="I128" s="20">
        <v>93</v>
      </c>
      <c r="J128" s="19" t="s">
        <v>2688</v>
      </c>
    </row>
    <row r="129" spans="6:10">
      <c r="F129" s="19" t="s">
        <v>2829</v>
      </c>
      <c r="G129" s="107" t="s">
        <v>2830</v>
      </c>
      <c r="H129" s="20">
        <v>0</v>
      </c>
      <c r="I129" s="20">
        <v>94</v>
      </c>
      <c r="J129" s="19" t="s">
        <v>2688</v>
      </c>
    </row>
    <row r="130" spans="6:10">
      <c r="F130" s="19" t="s">
        <v>367</v>
      </c>
      <c r="G130" s="107" t="s">
        <v>368</v>
      </c>
      <c r="H130" s="20">
        <v>13</v>
      </c>
      <c r="I130" s="20">
        <v>95</v>
      </c>
      <c r="J130" s="19" t="s">
        <v>2688</v>
      </c>
    </row>
    <row r="131" spans="6:10">
      <c r="F131" s="16" t="s">
        <v>1760</v>
      </c>
      <c r="G131" s="24" t="s">
        <v>2831</v>
      </c>
      <c r="H131" s="17">
        <v>6</v>
      </c>
      <c r="I131" s="17">
        <v>96</v>
      </c>
      <c r="J131" s="19" t="s">
        <v>2688</v>
      </c>
    </row>
    <row r="132" spans="6:10">
      <c r="F132" s="16" t="s">
        <v>1794</v>
      </c>
      <c r="G132" s="24" t="s">
        <v>2832</v>
      </c>
      <c r="H132" s="17">
        <v>4</v>
      </c>
      <c r="I132" s="17">
        <v>97</v>
      </c>
      <c r="J132" s="19" t="s">
        <v>2688</v>
      </c>
    </row>
    <row r="133" spans="6:10">
      <c r="F133" s="19" t="s">
        <v>1779</v>
      </c>
      <c r="G133" s="107" t="s">
        <v>1780</v>
      </c>
      <c r="H133" s="20">
        <v>5</v>
      </c>
      <c r="I133" s="20">
        <v>98</v>
      </c>
      <c r="J133" s="19" t="s">
        <v>2688</v>
      </c>
    </row>
    <row r="134" spans="6:10">
      <c r="F134" s="16" t="s">
        <v>341</v>
      </c>
      <c r="G134" s="24" t="s">
        <v>2833</v>
      </c>
      <c r="H134" s="17">
        <v>2</v>
      </c>
      <c r="I134" s="17">
        <v>99</v>
      </c>
      <c r="J134" s="19" t="s">
        <v>2688</v>
      </c>
    </row>
    <row r="135" spans="6:10">
      <c r="F135" s="16" t="s">
        <v>2009</v>
      </c>
      <c r="G135" s="24" t="s">
        <v>2834</v>
      </c>
      <c r="H135" s="17">
        <v>1</v>
      </c>
      <c r="I135" s="17">
        <v>100</v>
      </c>
      <c r="J135" s="19" t="s">
        <v>2688</v>
      </c>
    </row>
    <row r="136" spans="6:10">
      <c r="F136" s="19" t="s">
        <v>2835</v>
      </c>
      <c r="G136" s="107" t="s">
        <v>2836</v>
      </c>
      <c r="H136" s="20">
        <v>0</v>
      </c>
      <c r="I136" s="20">
        <v>101</v>
      </c>
      <c r="J136" s="19" t="s">
        <v>2688</v>
      </c>
    </row>
    <row r="137" spans="6:10">
      <c r="F137" s="19" t="s">
        <v>1033</v>
      </c>
      <c r="G137" s="107" t="s">
        <v>1034</v>
      </c>
      <c r="H137" s="20">
        <v>7</v>
      </c>
      <c r="I137" s="20">
        <v>102</v>
      </c>
      <c r="J137" s="19" t="s">
        <v>2688</v>
      </c>
    </row>
    <row r="138" spans="6:10">
      <c r="F138" s="16" t="s">
        <v>2837</v>
      </c>
      <c r="G138" s="113" t="s">
        <v>2838</v>
      </c>
      <c r="H138" s="17">
        <v>0</v>
      </c>
      <c r="I138" s="17">
        <v>103</v>
      </c>
      <c r="J138" s="19" t="s">
        <v>2688</v>
      </c>
    </row>
    <row r="139" spans="6:10">
      <c r="F139" s="19" t="s">
        <v>1918</v>
      </c>
      <c r="G139" s="107" t="s">
        <v>1919</v>
      </c>
      <c r="H139" s="20">
        <v>8</v>
      </c>
      <c r="I139" s="20">
        <v>104</v>
      </c>
      <c r="J139" s="19" t="s">
        <v>2688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Papers</vt:lpstr>
      <vt:lpstr>Journal info</vt:lpstr>
      <vt:lpstr>SubsetJournals</vt:lpstr>
      <vt:lpstr>CutPapers</vt:lpstr>
      <vt:lpstr>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Kendra Kaiser</cp:lastModifiedBy>
  <dcterms:modified xsi:type="dcterms:W3CDTF">2020-07-22T17:50:23Z</dcterms:modified>
</cp:coreProperties>
</file>